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360" yWindow="315" windowWidth="15030" windowHeight="4950" tabRatio="806" firstSheet="1" activeTab="1"/>
  </bookViews>
  <sheets>
    <sheet name="CARA PENGISIAN" sheetId="30" r:id="rId1"/>
    <sheet name="DATA UTAMA" sheetId="13" r:id="rId2"/>
    <sheet name="DATA ISIAN" sheetId="29" r:id="rId3"/>
    <sheet name="COVER" sheetId="14" r:id="rId4"/>
    <sheet name="DAFTAR ISI" sheetId="27" r:id="rId5"/>
    <sheet name="KALDIK" sheetId="19" r:id="rId6"/>
    <sheet name="JADWAL" sheetId="24" r:id="rId7"/>
    <sheet name="KKM" sheetId="25" r:id="rId8"/>
    <sheet name="PROTA" sheetId="11" r:id="rId9"/>
    <sheet name="PROSEM" sheetId="12" r:id="rId10"/>
    <sheet name="ABSEN" sheetId="10" r:id="rId11"/>
    <sheet name="RA" sheetId="8" r:id="rId12"/>
    <sheet name="JURNAL" sheetId="16" r:id="rId13"/>
    <sheet name="NPENGETAHUAN" sheetId="3" r:id="rId14"/>
    <sheet name="UTS" sheetId="17" r:id="rId15"/>
    <sheet name="AB SOAL" sheetId="20" r:id="rId16"/>
    <sheet name="UAS" sheetId="2" r:id="rId17"/>
    <sheet name="NKETRAMPILAN" sheetId="53" r:id="rId18"/>
    <sheet name="NTM" sheetId="64" r:id="rId19"/>
    <sheet name="NTA" sheetId="63" r:id="rId20"/>
    <sheet name="NSIKAP" sheetId="52" r:id="rId21"/>
    <sheet name="RNDS" sheetId="70" r:id="rId22"/>
    <sheet name="NDS-SP" sheetId="68" r:id="rId23"/>
    <sheet name="NDS-JR" sheetId="69" r:id="rId24"/>
    <sheet name="NDS-DS" sheetId="71" r:id="rId25"/>
    <sheet name="NDS-TJ" sheetId="72" r:id="rId26"/>
    <sheet name="NDS-GT" sheetId="73" r:id="rId27"/>
    <sheet name="NDS-TL" sheetId="75" r:id="rId28"/>
    <sheet name="NDS-PD" sheetId="74" r:id="rId29"/>
    <sheet name="NDS-ST" sheetId="76" r:id="rId30"/>
    <sheet name="NJUR" sheetId="66" r:id="rId31"/>
    <sheet name="DESKRIPSI" sheetId="56" r:id="rId32"/>
    <sheet name="AN. AKHIR" sheetId="61" r:id="rId33"/>
    <sheet name="REKAP 100" sheetId="54" state="hidden" r:id="rId34"/>
    <sheet name="NILAI RAPORT" sheetId="57" r:id="rId35"/>
    <sheet name="DSS-DSK" sheetId="60" r:id="rId36"/>
    <sheet name="Sheet1" sheetId="77" r:id="rId37"/>
  </sheets>
  <externalReferences>
    <externalReference r:id="rId38"/>
    <externalReference r:id="rId39"/>
  </externalReferences>
  <definedNames>
    <definedName name="_xlnm._FilterDatabase" localSheetId="15" hidden="1">'AB SOAL'!$F$72:$G$101</definedName>
    <definedName name="_xlnm._FilterDatabase" localSheetId="1" hidden="1">'DATA UTAMA'!$E$80:$G$864</definedName>
    <definedName name="NAMA">[1]TM7!$I$2:$J$286</definedName>
    <definedName name="_xlnm.Print_Titles" localSheetId="32">'AN. AKHIR'!$7:$9</definedName>
    <definedName name="_xlnm.Print_Titles" localSheetId="12">JURNAL!$6:$7</definedName>
    <definedName name="_xlnm.Print_Titles" localSheetId="34">'NILAI RAPORT'!$7:$12</definedName>
    <definedName name="_xlnm.Print_Titles" localSheetId="17">NKETRAMPILAN!$9:$13</definedName>
    <definedName name="_xlnm.Print_Titles" localSheetId="13">NPENGETAHUAN!$9:$13</definedName>
    <definedName name="_xlnm.Print_Titles" localSheetId="20">NSIKAP!$14:$17</definedName>
  </definedNames>
  <calcPr calcId="144525"/>
</workbook>
</file>

<file path=xl/calcChain.xml><?xml version="1.0" encoding="utf-8"?>
<calcChain xmlns="http://schemas.openxmlformats.org/spreadsheetml/2006/main">
  <c r="B8" i="19" l="1"/>
  <c r="BM12" i="20"/>
  <c r="BL12" i="20"/>
  <c r="BK12" i="20"/>
  <c r="BJ12" i="20"/>
  <c r="BI12" i="20"/>
  <c r="BH12" i="20"/>
  <c r="BG12" i="20"/>
  <c r="BF12" i="20"/>
  <c r="BE12" i="20"/>
  <c r="BD12" i="20"/>
  <c r="BC12" i="20"/>
  <c r="BB12" i="20"/>
  <c r="BA12" i="20"/>
  <c r="AZ12" i="20"/>
  <c r="AY12" i="20"/>
  <c r="AX12" i="20"/>
  <c r="AW12" i="20"/>
  <c r="AV12" i="20"/>
  <c r="AU12" i="20"/>
  <c r="AT12" i="20"/>
  <c r="AS12" i="20"/>
  <c r="AR12" i="20"/>
  <c r="AQ12" i="20"/>
  <c r="AP12" i="20"/>
  <c r="AO12" i="20"/>
  <c r="AN12" i="20"/>
  <c r="AM12" i="20"/>
  <c r="AL12" i="20"/>
  <c r="AK12" i="20"/>
  <c r="AJ12" i="20"/>
  <c r="AI12" i="20"/>
  <c r="AH12" i="20"/>
  <c r="AG12" i="20"/>
  <c r="AF12" i="20"/>
  <c r="AE12" i="20"/>
  <c r="AD12" i="20"/>
  <c r="AC12" i="20"/>
  <c r="AB12" i="20"/>
  <c r="AA12" i="20"/>
  <c r="Z12" i="20"/>
  <c r="Y12" i="20"/>
  <c r="X12" i="20"/>
  <c r="W12" i="20"/>
  <c r="V12" i="20"/>
  <c r="U12" i="20"/>
  <c r="T12" i="20"/>
  <c r="S12" i="20"/>
  <c r="R12" i="20"/>
  <c r="Q12" i="20"/>
  <c r="P12" i="20"/>
  <c r="I12" i="2"/>
  <c r="J12" i="2"/>
  <c r="K12" i="2"/>
  <c r="L12" i="2"/>
  <c r="M12" i="2"/>
  <c r="N12" i="2"/>
  <c r="O12" i="2"/>
  <c r="P12" i="2"/>
  <c r="Q12" i="2"/>
  <c r="H12" i="2"/>
  <c r="Y62" i="17"/>
  <c r="Y61" i="17"/>
  <c r="Y60" i="17"/>
  <c r="Y59" i="17"/>
  <c r="Y58" i="17"/>
  <c r="Y57" i="17"/>
  <c r="Y56" i="17"/>
  <c r="Y55" i="17"/>
  <c r="Y54" i="17"/>
  <c r="Y53" i="17"/>
  <c r="Y52" i="17"/>
  <c r="Y51" i="17"/>
  <c r="Y50" i="17"/>
  <c r="Y49" i="17"/>
  <c r="Y48" i="17"/>
  <c r="Y47" i="17"/>
  <c r="Y46" i="17"/>
  <c r="Y45" i="17"/>
  <c r="Y44" i="17"/>
  <c r="Y43" i="17"/>
  <c r="Y42" i="17"/>
  <c r="Y41" i="17"/>
  <c r="Y40" i="17"/>
  <c r="Y39" i="17"/>
  <c r="Y38" i="17"/>
  <c r="Y37" i="17"/>
  <c r="Y36" i="17"/>
  <c r="Y35" i="17"/>
  <c r="Y34" i="17"/>
  <c r="Y33" i="17"/>
  <c r="Y32" i="17"/>
  <c r="Y31" i="17"/>
  <c r="Y30" i="17"/>
  <c r="Y29" i="17"/>
  <c r="Y28" i="17"/>
  <c r="Y27" i="17"/>
  <c r="Y26" i="17"/>
  <c r="Y25" i="17"/>
  <c r="Y24" i="17"/>
  <c r="Y23" i="17"/>
  <c r="Y22" i="17"/>
  <c r="Y21" i="17"/>
  <c r="Y20" i="17"/>
  <c r="Y19" i="17"/>
  <c r="Y18" i="17"/>
  <c r="Y17" i="17"/>
  <c r="Y16" i="17"/>
  <c r="W62" i="17"/>
  <c r="W61" i="17"/>
  <c r="W60" i="17"/>
  <c r="W59" i="17"/>
  <c r="W58" i="17"/>
  <c r="W57" i="17"/>
  <c r="W56" i="17"/>
  <c r="W55" i="17"/>
  <c r="W54" i="17"/>
  <c r="W53" i="17"/>
  <c r="W52" i="17"/>
  <c r="W51" i="17"/>
  <c r="W50" i="17"/>
  <c r="W49" i="17"/>
  <c r="W48" i="17"/>
  <c r="W47" i="17"/>
  <c r="W46" i="17"/>
  <c r="W45" i="17"/>
  <c r="W44" i="17"/>
  <c r="W43" i="17"/>
  <c r="W42" i="17"/>
  <c r="W41" i="17"/>
  <c r="W40" i="17"/>
  <c r="W39" i="17"/>
  <c r="W38" i="17"/>
  <c r="W37" i="17"/>
  <c r="W36" i="17"/>
  <c r="W35" i="17"/>
  <c r="W34" i="17"/>
  <c r="W33" i="17"/>
  <c r="W32" i="17"/>
  <c r="W31" i="17"/>
  <c r="W30" i="17"/>
  <c r="W29" i="17"/>
  <c r="W28" i="17"/>
  <c r="W27" i="17"/>
  <c r="W26" i="17"/>
  <c r="W25" i="17"/>
  <c r="W24" i="17"/>
  <c r="W23" i="17"/>
  <c r="W22" i="17"/>
  <c r="W21" i="17"/>
  <c r="W20" i="17"/>
  <c r="W19" i="17"/>
  <c r="W18" i="17"/>
  <c r="W17" i="17"/>
  <c r="W16" i="17"/>
  <c r="U62" i="17"/>
  <c r="U61" i="17"/>
  <c r="U60" i="17"/>
  <c r="U59" i="17"/>
  <c r="U58" i="17"/>
  <c r="U57" i="17"/>
  <c r="U56" i="17"/>
  <c r="U55" i="17"/>
  <c r="U54" i="17"/>
  <c r="U53" i="17"/>
  <c r="U52" i="17"/>
  <c r="U51" i="17"/>
  <c r="U50" i="17"/>
  <c r="U49" i="17"/>
  <c r="U48" i="17"/>
  <c r="U47" i="17"/>
  <c r="U46" i="17"/>
  <c r="U45" i="17"/>
  <c r="U44" i="17"/>
  <c r="U43" i="17"/>
  <c r="U42" i="17"/>
  <c r="U41" i="17"/>
  <c r="U40" i="17"/>
  <c r="U39" i="17"/>
  <c r="U38" i="17"/>
  <c r="U37" i="17"/>
  <c r="U36" i="17"/>
  <c r="U35" i="17"/>
  <c r="U34" i="17"/>
  <c r="U33" i="17"/>
  <c r="U32" i="17"/>
  <c r="U31" i="17"/>
  <c r="U30" i="17"/>
  <c r="U29" i="17"/>
  <c r="U28" i="17"/>
  <c r="U27" i="17"/>
  <c r="U26" i="17"/>
  <c r="U25" i="17"/>
  <c r="U24" i="17"/>
  <c r="U23" i="17"/>
  <c r="U22" i="17"/>
  <c r="U21" i="17"/>
  <c r="U20" i="17"/>
  <c r="U19" i="17"/>
  <c r="U18" i="17"/>
  <c r="U17" i="17"/>
  <c r="U16" i="17"/>
  <c r="S62" i="17"/>
  <c r="S61" i="17"/>
  <c r="S60" i="17"/>
  <c r="S59" i="17"/>
  <c r="S58" i="17"/>
  <c r="S57" i="17"/>
  <c r="S56" i="17"/>
  <c r="S55" i="17"/>
  <c r="S54" i="17"/>
  <c r="S53" i="17"/>
  <c r="S52" i="17"/>
  <c r="S51" i="17"/>
  <c r="S50" i="17"/>
  <c r="S49" i="17"/>
  <c r="S48" i="17"/>
  <c r="S47" i="17"/>
  <c r="S46" i="17"/>
  <c r="S45" i="17"/>
  <c r="S44" i="17"/>
  <c r="S43" i="17"/>
  <c r="S42" i="17"/>
  <c r="S41" i="17"/>
  <c r="S40" i="17"/>
  <c r="S39" i="17"/>
  <c r="S38" i="17"/>
  <c r="S37" i="17"/>
  <c r="S36" i="17"/>
  <c r="S35" i="17"/>
  <c r="S34" i="17"/>
  <c r="S33" i="17"/>
  <c r="S32" i="17"/>
  <c r="S31" i="17"/>
  <c r="S30" i="17"/>
  <c r="S29" i="17"/>
  <c r="S28" i="17"/>
  <c r="S27" i="17"/>
  <c r="S26" i="17"/>
  <c r="S25" i="17"/>
  <c r="S24" i="17"/>
  <c r="S23" i="17"/>
  <c r="S22" i="17"/>
  <c r="S21" i="17"/>
  <c r="S20" i="17"/>
  <c r="S19" i="17"/>
  <c r="S18" i="17"/>
  <c r="S17" i="17"/>
  <c r="S16" i="17"/>
  <c r="Q62" i="17"/>
  <c r="Q61" i="17"/>
  <c r="Q60" i="17"/>
  <c r="Q59" i="17"/>
  <c r="Q58" i="17"/>
  <c r="Q57" i="17"/>
  <c r="Q56" i="17"/>
  <c r="Q55" i="17"/>
  <c r="Q54" i="17"/>
  <c r="Q53" i="17"/>
  <c r="Q52" i="17"/>
  <c r="Q51" i="17"/>
  <c r="Q50" i="17"/>
  <c r="Q49" i="17"/>
  <c r="Q48" i="17"/>
  <c r="Q47" i="17"/>
  <c r="Q46" i="17"/>
  <c r="Q45" i="17"/>
  <c r="Q44" i="17"/>
  <c r="Q43" i="17"/>
  <c r="Q42" i="17"/>
  <c r="Q41" i="17"/>
  <c r="Q40" i="17"/>
  <c r="Q39" i="17"/>
  <c r="Q38" i="17"/>
  <c r="Q37" i="17"/>
  <c r="Q36" i="17"/>
  <c r="Q35" i="17"/>
  <c r="Q34" i="17"/>
  <c r="Q33" i="17"/>
  <c r="Q32" i="17"/>
  <c r="Q31" i="17"/>
  <c r="Q30" i="17"/>
  <c r="Q29" i="17"/>
  <c r="Q28" i="17"/>
  <c r="Q27" i="17"/>
  <c r="Q26" i="17"/>
  <c r="Q25" i="17"/>
  <c r="Q24" i="17"/>
  <c r="Q23" i="17"/>
  <c r="Q22" i="17"/>
  <c r="Q21" i="17"/>
  <c r="Q20" i="17"/>
  <c r="Q19" i="17"/>
  <c r="Q18" i="17"/>
  <c r="Q17" i="17"/>
  <c r="Q16" i="17"/>
  <c r="O62" i="17"/>
  <c r="O61" i="17"/>
  <c r="O60" i="17"/>
  <c r="O59" i="17"/>
  <c r="O58" i="17"/>
  <c r="O57" i="17"/>
  <c r="O56" i="17"/>
  <c r="O55" i="17"/>
  <c r="O54" i="17"/>
  <c r="O53" i="17"/>
  <c r="O52" i="17"/>
  <c r="O51" i="17"/>
  <c r="O50" i="17"/>
  <c r="O49" i="17"/>
  <c r="O48" i="17"/>
  <c r="O47" i="17"/>
  <c r="O46" i="17"/>
  <c r="O45" i="17"/>
  <c r="O44" i="17"/>
  <c r="O43" i="17"/>
  <c r="O42" i="17"/>
  <c r="O41" i="17"/>
  <c r="O40" i="17"/>
  <c r="O39" i="17"/>
  <c r="O38" i="17"/>
  <c r="O37" i="17"/>
  <c r="O36" i="17"/>
  <c r="O35" i="17"/>
  <c r="O34" i="17"/>
  <c r="O33" i="17"/>
  <c r="O32" i="17"/>
  <c r="O31" i="17"/>
  <c r="O30" i="17"/>
  <c r="O29" i="17"/>
  <c r="O28" i="17"/>
  <c r="O27" i="17"/>
  <c r="O26" i="17"/>
  <c r="O25" i="17"/>
  <c r="O24" i="17"/>
  <c r="O23" i="17"/>
  <c r="O22" i="17"/>
  <c r="O21" i="17"/>
  <c r="O20" i="17"/>
  <c r="O19" i="17"/>
  <c r="O18" i="17"/>
  <c r="O17" i="17"/>
  <c r="O16" i="17"/>
  <c r="M62" i="17"/>
  <c r="M61" i="17"/>
  <c r="M60" i="17"/>
  <c r="M59" i="17"/>
  <c r="M58" i="17"/>
  <c r="M57" i="17"/>
  <c r="M56" i="17"/>
  <c r="M55" i="17"/>
  <c r="M54" i="17"/>
  <c r="M53" i="17"/>
  <c r="M52" i="17"/>
  <c r="M51" i="17"/>
  <c r="M50" i="17"/>
  <c r="M49" i="17"/>
  <c r="M48" i="17"/>
  <c r="M47" i="17"/>
  <c r="M46" i="17"/>
  <c r="M45" i="17"/>
  <c r="M44" i="17"/>
  <c r="M43" i="17"/>
  <c r="M42" i="17"/>
  <c r="M41" i="17"/>
  <c r="M40" i="17"/>
  <c r="M39" i="17"/>
  <c r="M38" i="17"/>
  <c r="M37" i="17"/>
  <c r="M36" i="17"/>
  <c r="M35" i="17"/>
  <c r="M34" i="17"/>
  <c r="M33" i="17"/>
  <c r="M32" i="17"/>
  <c r="M31" i="17"/>
  <c r="M30" i="17"/>
  <c r="M29" i="17"/>
  <c r="M28" i="17"/>
  <c r="M27" i="17"/>
  <c r="M26" i="17"/>
  <c r="M25" i="17"/>
  <c r="M24" i="17"/>
  <c r="M23" i="17"/>
  <c r="M22" i="17"/>
  <c r="M21" i="17"/>
  <c r="M20" i="17"/>
  <c r="M19" i="17"/>
  <c r="M18" i="17"/>
  <c r="M17" i="17"/>
  <c r="M16" i="17"/>
  <c r="K62" i="17"/>
  <c r="K61" i="17"/>
  <c r="K60" i="17"/>
  <c r="K59" i="17"/>
  <c r="K58" i="17"/>
  <c r="K57" i="17"/>
  <c r="K56" i="17"/>
  <c r="K55" i="17"/>
  <c r="K54" i="17"/>
  <c r="K53" i="17"/>
  <c r="K52" i="17"/>
  <c r="K51" i="17"/>
  <c r="K50" i="17"/>
  <c r="K49" i="17"/>
  <c r="K48" i="17"/>
  <c r="K47" i="17"/>
  <c r="K46" i="17"/>
  <c r="K45" i="17"/>
  <c r="K44" i="17"/>
  <c r="K43" i="17"/>
  <c r="K42" i="17"/>
  <c r="K41" i="17"/>
  <c r="K40" i="17"/>
  <c r="K39" i="17"/>
  <c r="K38" i="17"/>
  <c r="K37" i="17"/>
  <c r="K36" i="17"/>
  <c r="K35" i="17"/>
  <c r="K34" i="17"/>
  <c r="K33" i="17"/>
  <c r="K32" i="17"/>
  <c r="K31" i="17"/>
  <c r="K30" i="17"/>
  <c r="K29" i="17"/>
  <c r="K28" i="17"/>
  <c r="K27" i="17"/>
  <c r="K26" i="17"/>
  <c r="K25" i="17"/>
  <c r="K24" i="17"/>
  <c r="K23" i="17"/>
  <c r="K22" i="17"/>
  <c r="K21" i="17"/>
  <c r="K20" i="17"/>
  <c r="K19" i="17"/>
  <c r="K18" i="17"/>
  <c r="K17" i="17"/>
  <c r="K16" i="17"/>
  <c r="I62" i="17"/>
  <c r="I61" i="17"/>
  <c r="I60" i="17"/>
  <c r="I59" i="17"/>
  <c r="I58" i="17"/>
  <c r="I57" i="17"/>
  <c r="I56" i="17"/>
  <c r="I55" i="17"/>
  <c r="I54" i="17"/>
  <c r="I53" i="17"/>
  <c r="I52" i="17"/>
  <c r="I51" i="17"/>
  <c r="I50" i="17"/>
  <c r="I49" i="17"/>
  <c r="I48" i="17"/>
  <c r="I47" i="17"/>
  <c r="I46" i="17"/>
  <c r="I45" i="17"/>
  <c r="I44" i="17"/>
  <c r="I43" i="17"/>
  <c r="I42" i="17"/>
  <c r="I41" i="17"/>
  <c r="I40" i="17"/>
  <c r="I39" i="17"/>
  <c r="I38" i="17"/>
  <c r="I37" i="17"/>
  <c r="I36" i="17"/>
  <c r="I35" i="17"/>
  <c r="I34" i="17"/>
  <c r="I33" i="17"/>
  <c r="I32" i="17"/>
  <c r="I31" i="17"/>
  <c r="I30" i="17"/>
  <c r="I29" i="17"/>
  <c r="I28" i="17"/>
  <c r="I27" i="17"/>
  <c r="I26" i="17"/>
  <c r="I25" i="17"/>
  <c r="I24" i="17"/>
  <c r="I23" i="17"/>
  <c r="I22" i="17"/>
  <c r="I21" i="17"/>
  <c r="I20" i="17"/>
  <c r="I19" i="17"/>
  <c r="I18" i="17"/>
  <c r="I17" i="17"/>
  <c r="I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" i="17"/>
  <c r="G62" i="17"/>
  <c r="G16" i="17"/>
  <c r="I22" i="60"/>
  <c r="I15" i="60"/>
  <c r="G22" i="60"/>
  <c r="A50" i="14"/>
  <c r="A43" i="14"/>
  <c r="A42" i="14"/>
  <c r="A41" i="14"/>
  <c r="J13" i="56"/>
  <c r="J12" i="56"/>
  <c r="J11" i="56"/>
  <c r="J10" i="56"/>
  <c r="J9" i="56"/>
  <c r="J8" i="56"/>
  <c r="J7" i="56"/>
  <c r="J6" i="56"/>
  <c r="H13" i="56"/>
  <c r="H12" i="56"/>
  <c r="H11" i="56"/>
  <c r="H10" i="56"/>
  <c r="H9" i="56"/>
  <c r="H8" i="56"/>
  <c r="H7" i="56"/>
  <c r="H6" i="56"/>
  <c r="AB4" i="12"/>
  <c r="E5" i="61" s="1"/>
  <c r="AI99" i="52"/>
  <c r="AI98" i="52"/>
  <c r="G6" i="24"/>
  <c r="F6" i="63"/>
  <c r="AE17" i="76"/>
  <c r="AE18" i="76"/>
  <c r="AE19" i="76"/>
  <c r="AE20" i="76"/>
  <c r="AE21" i="76"/>
  <c r="AE22" i="76"/>
  <c r="AE23" i="76"/>
  <c r="AE24" i="76"/>
  <c r="AE25" i="76"/>
  <c r="AE26" i="76"/>
  <c r="AE27" i="76"/>
  <c r="AE28" i="76"/>
  <c r="AE29" i="76"/>
  <c r="AE30" i="76"/>
  <c r="AE31" i="76"/>
  <c r="AE32" i="76"/>
  <c r="AE33" i="76"/>
  <c r="AE34" i="76"/>
  <c r="AE35" i="76"/>
  <c r="AE36" i="76"/>
  <c r="AE37" i="76"/>
  <c r="AE38" i="76"/>
  <c r="AE39" i="76"/>
  <c r="AE40" i="76"/>
  <c r="AE41" i="76"/>
  <c r="AE42" i="76"/>
  <c r="AE43" i="76"/>
  <c r="AE44" i="76"/>
  <c r="AE45" i="76"/>
  <c r="AE46" i="76"/>
  <c r="AE47" i="76"/>
  <c r="AE48" i="76"/>
  <c r="AE49" i="76"/>
  <c r="AE50" i="76"/>
  <c r="AE51" i="76"/>
  <c r="AE52" i="76"/>
  <c r="AE53" i="76"/>
  <c r="AE54" i="76"/>
  <c r="AE55" i="76"/>
  <c r="Y55" i="76"/>
  <c r="W55" i="76"/>
  <c r="Y54" i="76"/>
  <c r="W54" i="76"/>
  <c r="Y53" i="76"/>
  <c r="W53" i="76"/>
  <c r="Y52" i="76"/>
  <c r="W52" i="76"/>
  <c r="Y51" i="76"/>
  <c r="W51" i="76"/>
  <c r="Y50" i="76"/>
  <c r="W50" i="76"/>
  <c r="Y49" i="76"/>
  <c r="W49" i="76"/>
  <c r="Y48" i="76"/>
  <c r="W48" i="76"/>
  <c r="Y47" i="76"/>
  <c r="W47" i="76"/>
  <c r="Y46" i="76"/>
  <c r="W46" i="76"/>
  <c r="Y45" i="76"/>
  <c r="W45" i="76"/>
  <c r="Y44" i="76"/>
  <c r="W44" i="76"/>
  <c r="Y43" i="76"/>
  <c r="W43" i="76"/>
  <c r="Y42" i="76"/>
  <c r="W42" i="76"/>
  <c r="Y41" i="76"/>
  <c r="W41" i="76"/>
  <c r="Y40" i="76"/>
  <c r="W40" i="76"/>
  <c r="Y39" i="76"/>
  <c r="W39" i="76"/>
  <c r="Y38" i="76"/>
  <c r="W38" i="76"/>
  <c r="Y37" i="76"/>
  <c r="W37" i="76"/>
  <c r="Y36" i="76"/>
  <c r="W36" i="76"/>
  <c r="Y35" i="76"/>
  <c r="W35" i="76"/>
  <c r="Y34" i="76"/>
  <c r="W34" i="76"/>
  <c r="Y33" i="76"/>
  <c r="W33" i="76"/>
  <c r="Y32" i="76"/>
  <c r="W32" i="76"/>
  <c r="Y31" i="76"/>
  <c r="W31" i="76"/>
  <c r="Y30" i="76"/>
  <c r="W30" i="76"/>
  <c r="Y29" i="76"/>
  <c r="W29" i="76"/>
  <c r="Y28" i="76"/>
  <c r="W28" i="76"/>
  <c r="Y27" i="76"/>
  <c r="W27" i="76"/>
  <c r="Y26" i="76"/>
  <c r="W26" i="76"/>
  <c r="Y25" i="76"/>
  <c r="W25" i="76"/>
  <c r="Y24" i="76"/>
  <c r="W24" i="76"/>
  <c r="Y23" i="76"/>
  <c r="W23" i="76"/>
  <c r="Y22" i="76"/>
  <c r="W22" i="76"/>
  <c r="Y21" i="76"/>
  <c r="W21" i="76"/>
  <c r="Y20" i="76"/>
  <c r="W20" i="76"/>
  <c r="Y19" i="76"/>
  <c r="W19" i="76"/>
  <c r="Y18" i="76"/>
  <c r="W18" i="76"/>
  <c r="W17" i="76"/>
  <c r="W16" i="76"/>
  <c r="T8" i="70"/>
  <c r="T9" i="70" s="1"/>
  <c r="S8" i="70"/>
  <c r="S9" i="70" s="1"/>
  <c r="R8" i="70"/>
  <c r="R9" i="70" s="1"/>
  <c r="Q8" i="70"/>
  <c r="Q9" i="70" s="1"/>
  <c r="P8" i="70"/>
  <c r="P9" i="70" s="1"/>
  <c r="O8" i="70"/>
  <c r="O9" i="70" s="1"/>
  <c r="N8" i="70"/>
  <c r="N9" i="70" s="1"/>
  <c r="M8" i="70"/>
  <c r="M9" i="70" s="1"/>
  <c r="L8" i="70"/>
  <c r="L9" i="70" s="1"/>
  <c r="K8" i="70"/>
  <c r="K9" i="70" s="1"/>
  <c r="J8" i="70"/>
  <c r="J9" i="70" s="1"/>
  <c r="I8" i="70"/>
  <c r="I9" i="70" s="1"/>
  <c r="H8" i="70"/>
  <c r="H9" i="70" s="1"/>
  <c r="G8" i="70"/>
  <c r="G9" i="70" s="1"/>
  <c r="F8" i="70"/>
  <c r="F9" i="70" s="1"/>
  <c r="E8" i="70"/>
  <c r="E9" i="70" s="1"/>
  <c r="AJ52" i="71"/>
  <c r="AI52" i="71"/>
  <c r="AJ51" i="71"/>
  <c r="AI51" i="71"/>
  <c r="AJ50" i="71"/>
  <c r="AI50" i="71"/>
  <c r="AJ49" i="71"/>
  <c r="AI49" i="71"/>
  <c r="AJ48" i="71"/>
  <c r="AI48" i="71"/>
  <c r="AJ47" i="71"/>
  <c r="AI47" i="71"/>
  <c r="AJ46" i="71"/>
  <c r="AI46" i="71"/>
  <c r="AJ45" i="71"/>
  <c r="AI45" i="71"/>
  <c r="AJ44" i="71"/>
  <c r="AI44" i="71"/>
  <c r="AJ43" i="71"/>
  <c r="AI43" i="71"/>
  <c r="AJ42" i="71"/>
  <c r="AI42" i="71"/>
  <c r="AJ41" i="71"/>
  <c r="AI41" i="71"/>
  <c r="AJ40" i="71"/>
  <c r="AI40" i="71"/>
  <c r="AJ39" i="71"/>
  <c r="AI39" i="71"/>
  <c r="AJ38" i="71"/>
  <c r="AI38" i="71"/>
  <c r="AJ37" i="71"/>
  <c r="AI37" i="71"/>
  <c r="AJ36" i="71"/>
  <c r="AI36" i="71"/>
  <c r="AJ35" i="71"/>
  <c r="AI35" i="71"/>
  <c r="AJ34" i="71"/>
  <c r="AI34" i="71"/>
  <c r="AJ33" i="71"/>
  <c r="AI33" i="71"/>
  <c r="AJ32" i="71"/>
  <c r="AI32" i="71"/>
  <c r="AJ31" i="71"/>
  <c r="AI31" i="71"/>
  <c r="AJ30" i="71"/>
  <c r="AI30" i="71"/>
  <c r="AJ29" i="71"/>
  <c r="AI29" i="71"/>
  <c r="AJ28" i="71"/>
  <c r="AI28" i="71"/>
  <c r="AJ27" i="71"/>
  <c r="AI27" i="71"/>
  <c r="AJ26" i="71"/>
  <c r="AI26" i="71"/>
  <c r="AJ25" i="71"/>
  <c r="AI25" i="71"/>
  <c r="AJ24" i="71"/>
  <c r="AI24" i="71"/>
  <c r="AJ23" i="71"/>
  <c r="AI23" i="71"/>
  <c r="AJ22" i="71"/>
  <c r="AI22" i="71"/>
  <c r="AJ21" i="71"/>
  <c r="AI21" i="71"/>
  <c r="AJ20" i="71"/>
  <c r="AI20" i="71"/>
  <c r="AJ19" i="71"/>
  <c r="AI19" i="71"/>
  <c r="AJ18" i="71"/>
  <c r="AI18" i="71"/>
  <c r="AJ17" i="71"/>
  <c r="AI17" i="71"/>
  <c r="AJ16" i="71"/>
  <c r="AI16" i="71"/>
  <c r="AJ15" i="71"/>
  <c r="AI15" i="71"/>
  <c r="AJ14" i="71"/>
  <c r="AI14" i="71"/>
  <c r="AJ13" i="71"/>
  <c r="AI13" i="71"/>
  <c r="AF52" i="71"/>
  <c r="AE52" i="71"/>
  <c r="AF51" i="71"/>
  <c r="AE51" i="71"/>
  <c r="AF50" i="71"/>
  <c r="AE50" i="71"/>
  <c r="AF49" i="71"/>
  <c r="AE49" i="71"/>
  <c r="AF48" i="71"/>
  <c r="AE48" i="71"/>
  <c r="AF47" i="71"/>
  <c r="AE47" i="71"/>
  <c r="AF46" i="71"/>
  <c r="AE46" i="71"/>
  <c r="AF45" i="71"/>
  <c r="AE45" i="71"/>
  <c r="AF44" i="71"/>
  <c r="AE44" i="71"/>
  <c r="AF43" i="71"/>
  <c r="AE43" i="71"/>
  <c r="AF42" i="71"/>
  <c r="AE42" i="71"/>
  <c r="AF41" i="71"/>
  <c r="AE41" i="71"/>
  <c r="AF40" i="71"/>
  <c r="AE40" i="71"/>
  <c r="AF39" i="71"/>
  <c r="AE39" i="71"/>
  <c r="AF38" i="71"/>
  <c r="AE38" i="71"/>
  <c r="AF37" i="71"/>
  <c r="AE37" i="71"/>
  <c r="AF36" i="71"/>
  <c r="AE36" i="71"/>
  <c r="AF35" i="71"/>
  <c r="AE35" i="71"/>
  <c r="AF34" i="71"/>
  <c r="AE34" i="71"/>
  <c r="AF33" i="71"/>
  <c r="AE33" i="71"/>
  <c r="AF32" i="71"/>
  <c r="AE32" i="71"/>
  <c r="AF31" i="71"/>
  <c r="AE31" i="71"/>
  <c r="AF30" i="71"/>
  <c r="AE30" i="71"/>
  <c r="AF29" i="71"/>
  <c r="AE29" i="71"/>
  <c r="AF28" i="71"/>
  <c r="AE28" i="71"/>
  <c r="AF27" i="71"/>
  <c r="AE27" i="71"/>
  <c r="AF26" i="71"/>
  <c r="AE26" i="71"/>
  <c r="AF25" i="71"/>
  <c r="AE25" i="71"/>
  <c r="AF24" i="71"/>
  <c r="AE24" i="71"/>
  <c r="AF23" i="71"/>
  <c r="AE23" i="71"/>
  <c r="AF22" i="71"/>
  <c r="AE22" i="71"/>
  <c r="AF21" i="71"/>
  <c r="AE21" i="71"/>
  <c r="AF20" i="71"/>
  <c r="AE20" i="71"/>
  <c r="AF19" i="71"/>
  <c r="AE19" i="71"/>
  <c r="AF18" i="71"/>
  <c r="AE18" i="71"/>
  <c r="AF17" i="71"/>
  <c r="AE17" i="71"/>
  <c r="AF16" i="71"/>
  <c r="AE16" i="71"/>
  <c r="AF15" i="71"/>
  <c r="AE15" i="71"/>
  <c r="AF14" i="71"/>
  <c r="AE14" i="71"/>
  <c r="AF13" i="71"/>
  <c r="AE13" i="71"/>
  <c r="AB52" i="71"/>
  <c r="AA52" i="71"/>
  <c r="AB51" i="71"/>
  <c r="AA51" i="71"/>
  <c r="AB50" i="71"/>
  <c r="AA50" i="71"/>
  <c r="AB49" i="71"/>
  <c r="AA49" i="71"/>
  <c r="AB48" i="71"/>
  <c r="AA48" i="71"/>
  <c r="AB47" i="71"/>
  <c r="AA47" i="71"/>
  <c r="AB46" i="71"/>
  <c r="AA46" i="71"/>
  <c r="AB45" i="71"/>
  <c r="AA45" i="71"/>
  <c r="AB44" i="71"/>
  <c r="AA44" i="71"/>
  <c r="AB43" i="71"/>
  <c r="AA43" i="71"/>
  <c r="AB42" i="71"/>
  <c r="AA42" i="71"/>
  <c r="AB41" i="71"/>
  <c r="AA41" i="71"/>
  <c r="AB40" i="71"/>
  <c r="AA40" i="71"/>
  <c r="AB39" i="71"/>
  <c r="AA39" i="71"/>
  <c r="AB38" i="71"/>
  <c r="AA38" i="71"/>
  <c r="AB37" i="71"/>
  <c r="AA37" i="71"/>
  <c r="AB36" i="71"/>
  <c r="AA36" i="71"/>
  <c r="AB35" i="71"/>
  <c r="AA35" i="71"/>
  <c r="AB34" i="71"/>
  <c r="AA34" i="71"/>
  <c r="AB33" i="71"/>
  <c r="AA33" i="71"/>
  <c r="AB32" i="71"/>
  <c r="AA32" i="71"/>
  <c r="AB31" i="71"/>
  <c r="AA31" i="71"/>
  <c r="AB30" i="71"/>
  <c r="AA30" i="71"/>
  <c r="AB29" i="71"/>
  <c r="AA29" i="71"/>
  <c r="AB28" i="71"/>
  <c r="AA28" i="71"/>
  <c r="AB27" i="71"/>
  <c r="AA27" i="71"/>
  <c r="AB26" i="71"/>
  <c r="AA26" i="71"/>
  <c r="AB25" i="71"/>
  <c r="AA25" i="71"/>
  <c r="AB24" i="71"/>
  <c r="AA24" i="71"/>
  <c r="AB23" i="71"/>
  <c r="AA23" i="71"/>
  <c r="AB22" i="71"/>
  <c r="AA22" i="71"/>
  <c r="AB21" i="71"/>
  <c r="AA21" i="71"/>
  <c r="AB20" i="71"/>
  <c r="AA20" i="71"/>
  <c r="AB19" i="71"/>
  <c r="AA19" i="71"/>
  <c r="AB18" i="71"/>
  <c r="AA18" i="71"/>
  <c r="AB17" i="71"/>
  <c r="AA17" i="71"/>
  <c r="AB16" i="71"/>
  <c r="AA16" i="71"/>
  <c r="AB15" i="71"/>
  <c r="AA15" i="71"/>
  <c r="AB14" i="71"/>
  <c r="AA14" i="71"/>
  <c r="AB13" i="71"/>
  <c r="AA13" i="71"/>
  <c r="X52" i="71"/>
  <c r="W52" i="71"/>
  <c r="X51" i="71"/>
  <c r="W51" i="71"/>
  <c r="X50" i="71"/>
  <c r="W50" i="71"/>
  <c r="X49" i="71"/>
  <c r="W49" i="71"/>
  <c r="X48" i="71"/>
  <c r="W48" i="71"/>
  <c r="X47" i="71"/>
  <c r="W47" i="71"/>
  <c r="X46" i="71"/>
  <c r="W46" i="71"/>
  <c r="X45" i="71"/>
  <c r="W45" i="71"/>
  <c r="X44" i="71"/>
  <c r="W44" i="71"/>
  <c r="X43" i="71"/>
  <c r="W43" i="71"/>
  <c r="X42" i="71"/>
  <c r="W42" i="71"/>
  <c r="X41" i="71"/>
  <c r="W41" i="71"/>
  <c r="X40" i="71"/>
  <c r="W40" i="71"/>
  <c r="X39" i="71"/>
  <c r="W39" i="71"/>
  <c r="X38" i="71"/>
  <c r="W38" i="71"/>
  <c r="X37" i="71"/>
  <c r="W37" i="71"/>
  <c r="X36" i="71"/>
  <c r="W36" i="71"/>
  <c r="X35" i="71"/>
  <c r="W35" i="71"/>
  <c r="X34" i="71"/>
  <c r="W34" i="71"/>
  <c r="X33" i="71"/>
  <c r="W33" i="71"/>
  <c r="X32" i="71"/>
  <c r="W32" i="71"/>
  <c r="X31" i="71"/>
  <c r="W31" i="71"/>
  <c r="X30" i="71"/>
  <c r="W30" i="71"/>
  <c r="X29" i="71"/>
  <c r="W29" i="71"/>
  <c r="X28" i="71"/>
  <c r="W28" i="71"/>
  <c r="X27" i="71"/>
  <c r="W27" i="71"/>
  <c r="X26" i="71"/>
  <c r="W26" i="71"/>
  <c r="X25" i="71"/>
  <c r="W25" i="71"/>
  <c r="X24" i="71"/>
  <c r="W24" i="71"/>
  <c r="X23" i="71"/>
  <c r="W23" i="71"/>
  <c r="X22" i="71"/>
  <c r="W22" i="71"/>
  <c r="X21" i="71"/>
  <c r="W21" i="71"/>
  <c r="X20" i="71"/>
  <c r="W20" i="71"/>
  <c r="X19" i="71"/>
  <c r="W19" i="71"/>
  <c r="X18" i="71"/>
  <c r="W18" i="71"/>
  <c r="X17" i="71"/>
  <c r="W17" i="71"/>
  <c r="X16" i="71"/>
  <c r="W16" i="71"/>
  <c r="X15" i="71"/>
  <c r="W15" i="71"/>
  <c r="X14" i="71"/>
  <c r="W14" i="71"/>
  <c r="X13" i="71"/>
  <c r="W13" i="71"/>
  <c r="T52" i="71"/>
  <c r="S52" i="71"/>
  <c r="T51" i="71"/>
  <c r="S51" i="71"/>
  <c r="T50" i="71"/>
  <c r="S50" i="71"/>
  <c r="T49" i="71"/>
  <c r="S49" i="71"/>
  <c r="T48" i="71"/>
  <c r="S48" i="71"/>
  <c r="T47" i="71"/>
  <c r="S47" i="71"/>
  <c r="T46" i="71"/>
  <c r="S46" i="71"/>
  <c r="T45" i="71"/>
  <c r="S45" i="71"/>
  <c r="T44" i="71"/>
  <c r="S44" i="71"/>
  <c r="T43" i="71"/>
  <c r="S43" i="71"/>
  <c r="T42" i="71"/>
  <c r="S42" i="71"/>
  <c r="T41" i="71"/>
  <c r="S41" i="71"/>
  <c r="T40" i="71"/>
  <c r="S40" i="71"/>
  <c r="T39" i="71"/>
  <c r="S39" i="71"/>
  <c r="T38" i="71"/>
  <c r="S38" i="71"/>
  <c r="T37" i="71"/>
  <c r="S37" i="71"/>
  <c r="T36" i="71"/>
  <c r="S36" i="71"/>
  <c r="T35" i="71"/>
  <c r="S35" i="71"/>
  <c r="T34" i="71"/>
  <c r="S34" i="71"/>
  <c r="T33" i="71"/>
  <c r="S33" i="71"/>
  <c r="T32" i="71"/>
  <c r="S32" i="71"/>
  <c r="T31" i="71"/>
  <c r="S31" i="71"/>
  <c r="T30" i="71"/>
  <c r="S30" i="71"/>
  <c r="T29" i="71"/>
  <c r="S29" i="71"/>
  <c r="T28" i="71"/>
  <c r="S28" i="71"/>
  <c r="T27" i="71"/>
  <c r="S27" i="71"/>
  <c r="T26" i="71"/>
  <c r="S26" i="71"/>
  <c r="T25" i="71"/>
  <c r="S25" i="71"/>
  <c r="T24" i="71"/>
  <c r="S24" i="71"/>
  <c r="T23" i="71"/>
  <c r="S23" i="71"/>
  <c r="T22" i="71"/>
  <c r="S22" i="71"/>
  <c r="T21" i="71"/>
  <c r="S21" i="71"/>
  <c r="T20" i="71"/>
  <c r="S20" i="71"/>
  <c r="T19" i="71"/>
  <c r="S19" i="71"/>
  <c r="T18" i="71"/>
  <c r="S18" i="71"/>
  <c r="T17" i="71"/>
  <c r="S17" i="71"/>
  <c r="T16" i="71"/>
  <c r="S16" i="71"/>
  <c r="T15" i="71"/>
  <c r="S15" i="71"/>
  <c r="T14" i="71"/>
  <c r="S14" i="71"/>
  <c r="T13" i="71"/>
  <c r="S13" i="71"/>
  <c r="P52" i="71"/>
  <c r="O52" i="71"/>
  <c r="P51" i="71"/>
  <c r="O51" i="71"/>
  <c r="P50" i="71"/>
  <c r="O50" i="71"/>
  <c r="P49" i="71"/>
  <c r="O49" i="71"/>
  <c r="P48" i="71"/>
  <c r="O48" i="71"/>
  <c r="P47" i="71"/>
  <c r="O47" i="71"/>
  <c r="P46" i="71"/>
  <c r="O46" i="71"/>
  <c r="P45" i="71"/>
  <c r="O45" i="71"/>
  <c r="P44" i="71"/>
  <c r="O44" i="71"/>
  <c r="P43" i="71"/>
  <c r="O43" i="71"/>
  <c r="P42" i="71"/>
  <c r="O42" i="71"/>
  <c r="P41" i="71"/>
  <c r="O41" i="71"/>
  <c r="P40" i="71"/>
  <c r="O40" i="71"/>
  <c r="P39" i="71"/>
  <c r="O39" i="71"/>
  <c r="P38" i="71"/>
  <c r="O38" i="71"/>
  <c r="P37" i="71"/>
  <c r="O37" i="71"/>
  <c r="P36" i="71"/>
  <c r="O36" i="71"/>
  <c r="P35" i="71"/>
  <c r="O35" i="71"/>
  <c r="P34" i="71"/>
  <c r="O34" i="71"/>
  <c r="P33" i="71"/>
  <c r="O33" i="71"/>
  <c r="P32" i="71"/>
  <c r="O32" i="71"/>
  <c r="P31" i="71"/>
  <c r="O31" i="71"/>
  <c r="P30" i="71"/>
  <c r="O30" i="71"/>
  <c r="P29" i="71"/>
  <c r="O29" i="71"/>
  <c r="P28" i="71"/>
  <c r="O28" i="71"/>
  <c r="P27" i="71"/>
  <c r="O27" i="71"/>
  <c r="P26" i="71"/>
  <c r="O26" i="71"/>
  <c r="P25" i="71"/>
  <c r="O25" i="71"/>
  <c r="P24" i="71"/>
  <c r="O24" i="71"/>
  <c r="P23" i="71"/>
  <c r="O23" i="71"/>
  <c r="P22" i="71"/>
  <c r="O22" i="71"/>
  <c r="P21" i="71"/>
  <c r="O21" i="71"/>
  <c r="P20" i="71"/>
  <c r="O20" i="71"/>
  <c r="P19" i="71"/>
  <c r="O19" i="71"/>
  <c r="P18" i="71"/>
  <c r="O18" i="71"/>
  <c r="P17" i="71"/>
  <c r="O17" i="71"/>
  <c r="P16" i="71"/>
  <c r="O16" i="71"/>
  <c r="P15" i="71"/>
  <c r="O15" i="71"/>
  <c r="P14" i="71"/>
  <c r="O14" i="71"/>
  <c r="P13" i="71"/>
  <c r="O13" i="71"/>
  <c r="L52" i="71"/>
  <c r="K52" i="71"/>
  <c r="L51" i="71"/>
  <c r="K51" i="71"/>
  <c r="L50" i="71"/>
  <c r="K50" i="71"/>
  <c r="L49" i="71"/>
  <c r="K49" i="71"/>
  <c r="L48" i="71"/>
  <c r="K48" i="71"/>
  <c r="L47" i="71"/>
  <c r="K47" i="71"/>
  <c r="L46" i="71"/>
  <c r="K46" i="71"/>
  <c r="L45" i="71"/>
  <c r="K45" i="71"/>
  <c r="L44" i="71"/>
  <c r="K44" i="71"/>
  <c r="L43" i="71"/>
  <c r="K43" i="71"/>
  <c r="L42" i="71"/>
  <c r="K42" i="71"/>
  <c r="L41" i="71"/>
  <c r="K41" i="71"/>
  <c r="L40" i="71"/>
  <c r="K40" i="71"/>
  <c r="L39" i="71"/>
  <c r="K39" i="71"/>
  <c r="L38" i="71"/>
  <c r="K38" i="71"/>
  <c r="L37" i="71"/>
  <c r="K37" i="71"/>
  <c r="L36" i="71"/>
  <c r="K36" i="71"/>
  <c r="L35" i="71"/>
  <c r="K35" i="71"/>
  <c r="L34" i="71"/>
  <c r="K34" i="71"/>
  <c r="L33" i="71"/>
  <c r="K33" i="71"/>
  <c r="L32" i="71"/>
  <c r="K32" i="71"/>
  <c r="L31" i="71"/>
  <c r="K31" i="71"/>
  <c r="L30" i="71"/>
  <c r="K30" i="71"/>
  <c r="L29" i="71"/>
  <c r="K29" i="71"/>
  <c r="L28" i="71"/>
  <c r="K28" i="71"/>
  <c r="L27" i="71"/>
  <c r="K27" i="71"/>
  <c r="L26" i="71"/>
  <c r="K26" i="71"/>
  <c r="L25" i="71"/>
  <c r="K25" i="71"/>
  <c r="L24" i="71"/>
  <c r="K24" i="71"/>
  <c r="L23" i="71"/>
  <c r="K23" i="71"/>
  <c r="L22" i="71"/>
  <c r="K22" i="71"/>
  <c r="L21" i="71"/>
  <c r="K21" i="71"/>
  <c r="L20" i="71"/>
  <c r="K20" i="71"/>
  <c r="L19" i="71"/>
  <c r="K19" i="71"/>
  <c r="L18" i="71"/>
  <c r="K18" i="71"/>
  <c r="L17" i="71"/>
  <c r="K17" i="71"/>
  <c r="L16" i="71"/>
  <c r="K16" i="71"/>
  <c r="L15" i="71"/>
  <c r="K15" i="71"/>
  <c r="L14" i="71"/>
  <c r="K14" i="71"/>
  <c r="L13" i="71"/>
  <c r="K13" i="71"/>
  <c r="G14" i="71"/>
  <c r="H14" i="71"/>
  <c r="G15" i="71"/>
  <c r="H15" i="71"/>
  <c r="G16" i="71"/>
  <c r="AK16" i="71" s="1"/>
  <c r="I14" i="70" s="1"/>
  <c r="H16" i="71"/>
  <c r="G17" i="71"/>
  <c r="H17" i="71"/>
  <c r="G18" i="71"/>
  <c r="H18" i="71"/>
  <c r="G19" i="71"/>
  <c r="H19" i="71"/>
  <c r="G20" i="71"/>
  <c r="H20" i="71"/>
  <c r="G21" i="71"/>
  <c r="H21" i="71"/>
  <c r="G22" i="71"/>
  <c r="H22" i="71"/>
  <c r="G23" i="71"/>
  <c r="H23" i="71"/>
  <c r="G24" i="71"/>
  <c r="H24" i="71"/>
  <c r="G25" i="71"/>
  <c r="H25" i="71"/>
  <c r="G26" i="71"/>
  <c r="H26" i="71"/>
  <c r="G27" i="71"/>
  <c r="H27" i="71"/>
  <c r="G28" i="71"/>
  <c r="H28" i="71"/>
  <c r="G29" i="71"/>
  <c r="H29" i="71"/>
  <c r="G30" i="71"/>
  <c r="H30" i="71"/>
  <c r="G31" i="71"/>
  <c r="H31" i="71"/>
  <c r="G32" i="71"/>
  <c r="H32" i="71"/>
  <c r="G33" i="71"/>
  <c r="H33" i="71"/>
  <c r="G34" i="71"/>
  <c r="H34" i="71"/>
  <c r="G35" i="71"/>
  <c r="H35" i="71"/>
  <c r="G36" i="71"/>
  <c r="H36" i="71"/>
  <c r="G37" i="71"/>
  <c r="H37" i="71"/>
  <c r="G38" i="71"/>
  <c r="H38" i="71"/>
  <c r="G39" i="71"/>
  <c r="H39" i="71"/>
  <c r="G40" i="71"/>
  <c r="H40" i="71"/>
  <c r="G41" i="71"/>
  <c r="H41" i="71"/>
  <c r="G42" i="71"/>
  <c r="H42" i="71"/>
  <c r="G43" i="71"/>
  <c r="H43" i="71"/>
  <c r="G44" i="71"/>
  <c r="H44" i="71"/>
  <c r="G45" i="71"/>
  <c r="H45" i="71"/>
  <c r="G46" i="71"/>
  <c r="H46" i="71"/>
  <c r="G47" i="71"/>
  <c r="H47" i="71"/>
  <c r="G48" i="71"/>
  <c r="H48" i="71"/>
  <c r="G49" i="71"/>
  <c r="H49" i="71"/>
  <c r="G50" i="71"/>
  <c r="H50" i="71"/>
  <c r="G51" i="71"/>
  <c r="H51" i="71"/>
  <c r="G52" i="71"/>
  <c r="H52" i="71"/>
  <c r="H13" i="71"/>
  <c r="AL13" i="71" s="1"/>
  <c r="J11" i="70" s="1"/>
  <c r="G13" i="71"/>
  <c r="AK13" i="71" s="1"/>
  <c r="I11" i="70" s="1"/>
  <c r="V11" i="70"/>
  <c r="U11" i="70"/>
  <c r="B61" i="76"/>
  <c r="B60" i="76"/>
  <c r="B59" i="76"/>
  <c r="B58" i="76"/>
  <c r="AC55" i="76"/>
  <c r="AA55" i="76"/>
  <c r="U55" i="76"/>
  <c r="S55" i="76"/>
  <c r="Q55" i="76"/>
  <c r="O55" i="76"/>
  <c r="M55" i="76"/>
  <c r="K55" i="76"/>
  <c r="I55" i="76"/>
  <c r="AF55" i="76" s="1"/>
  <c r="G55" i="76"/>
  <c r="AD55" i="76" s="1"/>
  <c r="B55" i="76"/>
  <c r="AC54" i="76"/>
  <c r="AA54" i="76"/>
  <c r="U54" i="76"/>
  <c r="S54" i="76"/>
  <c r="Q54" i="76"/>
  <c r="O54" i="76"/>
  <c r="M54" i="76"/>
  <c r="K54" i="76"/>
  <c r="I54" i="76"/>
  <c r="AF54" i="76" s="1"/>
  <c r="G54" i="76"/>
  <c r="AD54" i="76" s="1"/>
  <c r="B54" i="76"/>
  <c r="AC53" i="76"/>
  <c r="AA53" i="76"/>
  <c r="U53" i="76"/>
  <c r="S53" i="76"/>
  <c r="Q53" i="76"/>
  <c r="O53" i="76"/>
  <c r="M53" i="76"/>
  <c r="K53" i="76"/>
  <c r="I53" i="76"/>
  <c r="AF53" i="76" s="1"/>
  <c r="G53" i="76"/>
  <c r="B53" i="76"/>
  <c r="AC52" i="76"/>
  <c r="AA52" i="76"/>
  <c r="U52" i="76"/>
  <c r="S52" i="76"/>
  <c r="Q52" i="76"/>
  <c r="O52" i="76"/>
  <c r="M52" i="76"/>
  <c r="K52" i="76"/>
  <c r="I52" i="76"/>
  <c r="AF52" i="76" s="1"/>
  <c r="G52" i="76"/>
  <c r="B52" i="76"/>
  <c r="AC51" i="76"/>
  <c r="AA51" i="76"/>
  <c r="U51" i="76"/>
  <c r="S51" i="76"/>
  <c r="Q51" i="76"/>
  <c r="O51" i="76"/>
  <c r="M51" i="76"/>
  <c r="K51" i="76"/>
  <c r="I51" i="76"/>
  <c r="AF51" i="76" s="1"/>
  <c r="G51" i="76"/>
  <c r="AD51" i="76" s="1"/>
  <c r="B51" i="76"/>
  <c r="AC50" i="76"/>
  <c r="AA50" i="76"/>
  <c r="U50" i="76"/>
  <c r="S50" i="76"/>
  <c r="Q50" i="76"/>
  <c r="O50" i="76"/>
  <c r="M50" i="76"/>
  <c r="K50" i="76"/>
  <c r="I50" i="76"/>
  <c r="AF50" i="76" s="1"/>
  <c r="G50" i="76"/>
  <c r="AD50" i="76" s="1"/>
  <c r="B50" i="76"/>
  <c r="AC49" i="76"/>
  <c r="AA49" i="76"/>
  <c r="U49" i="76"/>
  <c r="S49" i="76"/>
  <c r="Q49" i="76"/>
  <c r="O49" i="76"/>
  <c r="M49" i="76"/>
  <c r="K49" i="76"/>
  <c r="I49" i="76"/>
  <c r="AF49" i="76" s="1"/>
  <c r="G49" i="76"/>
  <c r="B49" i="76"/>
  <c r="AC48" i="76"/>
  <c r="AA48" i="76"/>
  <c r="U48" i="76"/>
  <c r="S48" i="76"/>
  <c r="Q48" i="76"/>
  <c r="O48" i="76"/>
  <c r="M48" i="76"/>
  <c r="K48" i="76"/>
  <c r="I48" i="76"/>
  <c r="AF48" i="76" s="1"/>
  <c r="G48" i="76"/>
  <c r="B48" i="76"/>
  <c r="AC47" i="76"/>
  <c r="AA47" i="76"/>
  <c r="U47" i="76"/>
  <c r="S47" i="76"/>
  <c r="Q47" i="76"/>
  <c r="O47" i="76"/>
  <c r="M47" i="76"/>
  <c r="K47" i="76"/>
  <c r="I47" i="76"/>
  <c r="AF47" i="76" s="1"/>
  <c r="G47" i="76"/>
  <c r="AD47" i="76" s="1"/>
  <c r="B47" i="76"/>
  <c r="AC46" i="76"/>
  <c r="AA46" i="76"/>
  <c r="U46" i="76"/>
  <c r="S46" i="76"/>
  <c r="Q46" i="76"/>
  <c r="O46" i="76"/>
  <c r="M46" i="76"/>
  <c r="K46" i="76"/>
  <c r="I46" i="76"/>
  <c r="AF46" i="76" s="1"/>
  <c r="G46" i="76"/>
  <c r="AD46" i="76" s="1"/>
  <c r="B46" i="76"/>
  <c r="AC45" i="76"/>
  <c r="AA45" i="76"/>
  <c r="U45" i="76"/>
  <c r="S45" i="76"/>
  <c r="Q45" i="76"/>
  <c r="O45" i="76"/>
  <c r="M45" i="76"/>
  <c r="K45" i="76"/>
  <c r="I45" i="76"/>
  <c r="AF45" i="76" s="1"/>
  <c r="G45" i="76"/>
  <c r="B45" i="76"/>
  <c r="AC44" i="76"/>
  <c r="AA44" i="76"/>
  <c r="U44" i="76"/>
  <c r="S44" i="76"/>
  <c r="Q44" i="76"/>
  <c r="O44" i="76"/>
  <c r="M44" i="76"/>
  <c r="K44" i="76"/>
  <c r="I44" i="76"/>
  <c r="AF44" i="76" s="1"/>
  <c r="G44" i="76"/>
  <c r="B44" i="76"/>
  <c r="AC43" i="76"/>
  <c r="AA43" i="76"/>
  <c r="U43" i="76"/>
  <c r="S43" i="76"/>
  <c r="Q43" i="76"/>
  <c r="O43" i="76"/>
  <c r="M43" i="76"/>
  <c r="K43" i="76"/>
  <c r="I43" i="76"/>
  <c r="AF43" i="76" s="1"/>
  <c r="G43" i="76"/>
  <c r="AD43" i="76" s="1"/>
  <c r="B43" i="76"/>
  <c r="AC42" i="76"/>
  <c r="AA42" i="76"/>
  <c r="U42" i="76"/>
  <c r="S42" i="76"/>
  <c r="Q42" i="76"/>
  <c r="O42" i="76"/>
  <c r="M42" i="76"/>
  <c r="K42" i="76"/>
  <c r="I42" i="76"/>
  <c r="AF42" i="76" s="1"/>
  <c r="G42" i="76"/>
  <c r="AD42" i="76" s="1"/>
  <c r="B42" i="76"/>
  <c r="AC41" i="76"/>
  <c r="AA41" i="76"/>
  <c r="U41" i="76"/>
  <c r="S41" i="76"/>
  <c r="Q41" i="76"/>
  <c r="O41" i="76"/>
  <c r="M41" i="76"/>
  <c r="K41" i="76"/>
  <c r="I41" i="76"/>
  <c r="AF41" i="76" s="1"/>
  <c r="G41" i="76"/>
  <c r="B41" i="76"/>
  <c r="AC40" i="76"/>
  <c r="AA40" i="76"/>
  <c r="U40" i="76"/>
  <c r="S40" i="76"/>
  <c r="Q40" i="76"/>
  <c r="O40" i="76"/>
  <c r="M40" i="76"/>
  <c r="K40" i="76"/>
  <c r="I40" i="76"/>
  <c r="AF40" i="76" s="1"/>
  <c r="G40" i="76"/>
  <c r="B40" i="76"/>
  <c r="AC39" i="76"/>
  <c r="AA39" i="76"/>
  <c r="U39" i="76"/>
  <c r="S39" i="76"/>
  <c r="Q39" i="76"/>
  <c r="O39" i="76"/>
  <c r="M39" i="76"/>
  <c r="K39" i="76"/>
  <c r="I39" i="76"/>
  <c r="AF39" i="76" s="1"/>
  <c r="G39" i="76"/>
  <c r="AD39" i="76" s="1"/>
  <c r="B39" i="76"/>
  <c r="AC38" i="76"/>
  <c r="AA38" i="76"/>
  <c r="U38" i="76"/>
  <c r="S38" i="76"/>
  <c r="Q38" i="76"/>
  <c r="O38" i="76"/>
  <c r="M38" i="76"/>
  <c r="K38" i="76"/>
  <c r="I38" i="76"/>
  <c r="AF38" i="76" s="1"/>
  <c r="G38" i="76"/>
  <c r="AD38" i="76" s="1"/>
  <c r="B38" i="76"/>
  <c r="AC37" i="76"/>
  <c r="AA37" i="76"/>
  <c r="U37" i="76"/>
  <c r="S37" i="76"/>
  <c r="Q37" i="76"/>
  <c r="O37" i="76"/>
  <c r="M37" i="76"/>
  <c r="K37" i="76"/>
  <c r="I37" i="76"/>
  <c r="AF37" i="76" s="1"/>
  <c r="G37" i="76"/>
  <c r="B37" i="76"/>
  <c r="AC36" i="76"/>
  <c r="AA36" i="76"/>
  <c r="U36" i="76"/>
  <c r="S36" i="76"/>
  <c r="Q36" i="76"/>
  <c r="O36" i="76"/>
  <c r="M36" i="76"/>
  <c r="K36" i="76"/>
  <c r="I36" i="76"/>
  <c r="AF36" i="76" s="1"/>
  <c r="G36" i="76"/>
  <c r="B36" i="76"/>
  <c r="AC35" i="76"/>
  <c r="AA35" i="76"/>
  <c r="U35" i="76"/>
  <c r="S35" i="76"/>
  <c r="Q35" i="76"/>
  <c r="O35" i="76"/>
  <c r="M35" i="76"/>
  <c r="K35" i="76"/>
  <c r="I35" i="76"/>
  <c r="AF35" i="76" s="1"/>
  <c r="G35" i="76"/>
  <c r="AD35" i="76" s="1"/>
  <c r="B35" i="76"/>
  <c r="AC34" i="76"/>
  <c r="AA34" i="76"/>
  <c r="U34" i="76"/>
  <c r="S34" i="76"/>
  <c r="Q34" i="76"/>
  <c r="O34" i="76"/>
  <c r="M34" i="76"/>
  <c r="K34" i="76"/>
  <c r="I34" i="76"/>
  <c r="AF34" i="76" s="1"/>
  <c r="G34" i="76"/>
  <c r="AD34" i="76" s="1"/>
  <c r="B34" i="76"/>
  <c r="AC33" i="76"/>
  <c r="AA33" i="76"/>
  <c r="U33" i="76"/>
  <c r="S33" i="76"/>
  <c r="Q33" i="76"/>
  <c r="O33" i="76"/>
  <c r="M33" i="76"/>
  <c r="K33" i="76"/>
  <c r="I33" i="76"/>
  <c r="AF33" i="76" s="1"/>
  <c r="G33" i="76"/>
  <c r="B33" i="76"/>
  <c r="AC32" i="76"/>
  <c r="AA32" i="76"/>
  <c r="U32" i="76"/>
  <c r="S32" i="76"/>
  <c r="Q32" i="76"/>
  <c r="O32" i="76"/>
  <c r="M32" i="76"/>
  <c r="K32" i="76"/>
  <c r="I32" i="76"/>
  <c r="AF32" i="76" s="1"/>
  <c r="G32" i="76"/>
  <c r="B32" i="76"/>
  <c r="AC31" i="76"/>
  <c r="AA31" i="76"/>
  <c r="U31" i="76"/>
  <c r="S31" i="76"/>
  <c r="Q31" i="76"/>
  <c r="O31" i="76"/>
  <c r="M31" i="76"/>
  <c r="K31" i="76"/>
  <c r="I31" i="76"/>
  <c r="AF31" i="76" s="1"/>
  <c r="G31" i="76"/>
  <c r="AD31" i="76" s="1"/>
  <c r="B31" i="76"/>
  <c r="AC30" i="76"/>
  <c r="AA30" i="76"/>
  <c r="U30" i="76"/>
  <c r="S30" i="76"/>
  <c r="Q30" i="76"/>
  <c r="O30" i="76"/>
  <c r="M30" i="76"/>
  <c r="K30" i="76"/>
  <c r="I30" i="76"/>
  <c r="AF30" i="76" s="1"/>
  <c r="G30" i="76"/>
  <c r="AD30" i="76" s="1"/>
  <c r="B30" i="76"/>
  <c r="AC29" i="76"/>
  <c r="AA29" i="76"/>
  <c r="U29" i="76"/>
  <c r="S29" i="76"/>
  <c r="Q29" i="76"/>
  <c r="O29" i="76"/>
  <c r="M29" i="76"/>
  <c r="K29" i="76"/>
  <c r="I29" i="76"/>
  <c r="AF29" i="76" s="1"/>
  <c r="G29" i="76"/>
  <c r="B29" i="76"/>
  <c r="AC28" i="76"/>
  <c r="AA28" i="76"/>
  <c r="U28" i="76"/>
  <c r="S28" i="76"/>
  <c r="Q28" i="76"/>
  <c r="O28" i="76"/>
  <c r="M28" i="76"/>
  <c r="K28" i="76"/>
  <c r="I28" i="76"/>
  <c r="AF28" i="76" s="1"/>
  <c r="G28" i="76"/>
  <c r="B28" i="76"/>
  <c r="AC27" i="76"/>
  <c r="AA27" i="76"/>
  <c r="U27" i="76"/>
  <c r="S27" i="76"/>
  <c r="Q27" i="76"/>
  <c r="O27" i="76"/>
  <c r="M27" i="76"/>
  <c r="K27" i="76"/>
  <c r="I27" i="76"/>
  <c r="AF27" i="76" s="1"/>
  <c r="G27" i="76"/>
  <c r="AD27" i="76" s="1"/>
  <c r="B27" i="76"/>
  <c r="AC26" i="76"/>
  <c r="AA26" i="76"/>
  <c r="U26" i="76"/>
  <c r="S26" i="76"/>
  <c r="Q26" i="76"/>
  <c r="O26" i="76"/>
  <c r="M26" i="76"/>
  <c r="K26" i="76"/>
  <c r="I26" i="76"/>
  <c r="AF26" i="76" s="1"/>
  <c r="G26" i="76"/>
  <c r="AD26" i="76" s="1"/>
  <c r="B26" i="76"/>
  <c r="AC25" i="76"/>
  <c r="AA25" i="76"/>
  <c r="U25" i="76"/>
  <c r="S25" i="76"/>
  <c r="Q25" i="76"/>
  <c r="O25" i="76"/>
  <c r="M25" i="76"/>
  <c r="K25" i="76"/>
  <c r="I25" i="76"/>
  <c r="AF25" i="76" s="1"/>
  <c r="G25" i="76"/>
  <c r="B25" i="76"/>
  <c r="AC24" i="76"/>
  <c r="AA24" i="76"/>
  <c r="U24" i="76"/>
  <c r="S24" i="76"/>
  <c r="Q24" i="76"/>
  <c r="O24" i="76"/>
  <c r="M24" i="76"/>
  <c r="K24" i="76"/>
  <c r="I24" i="76"/>
  <c r="AF24" i="76" s="1"/>
  <c r="G24" i="76"/>
  <c r="B24" i="76"/>
  <c r="AC23" i="76"/>
  <c r="AA23" i="76"/>
  <c r="U23" i="76"/>
  <c r="S23" i="76"/>
  <c r="Q23" i="76"/>
  <c r="O23" i="76"/>
  <c r="M23" i="76"/>
  <c r="K23" i="76"/>
  <c r="I23" i="76"/>
  <c r="AF23" i="76" s="1"/>
  <c r="G23" i="76"/>
  <c r="AD23" i="76" s="1"/>
  <c r="B23" i="76"/>
  <c r="AC22" i="76"/>
  <c r="AA22" i="76"/>
  <c r="U22" i="76"/>
  <c r="S22" i="76"/>
  <c r="Q22" i="76"/>
  <c r="O22" i="76"/>
  <c r="M22" i="76"/>
  <c r="K22" i="76"/>
  <c r="I22" i="76"/>
  <c r="AF22" i="76" s="1"/>
  <c r="G22" i="76"/>
  <c r="AD22" i="76" s="1"/>
  <c r="B22" i="76"/>
  <c r="AC21" i="76"/>
  <c r="AA21" i="76"/>
  <c r="U21" i="76"/>
  <c r="S21" i="76"/>
  <c r="Q21" i="76"/>
  <c r="O21" i="76"/>
  <c r="M21" i="76"/>
  <c r="K21" i="76"/>
  <c r="I21" i="76"/>
  <c r="AF21" i="76" s="1"/>
  <c r="G21" i="76"/>
  <c r="B21" i="76"/>
  <c r="AC20" i="76"/>
  <c r="AA20" i="76"/>
  <c r="U20" i="76"/>
  <c r="S20" i="76"/>
  <c r="Q20" i="76"/>
  <c r="O20" i="76"/>
  <c r="M20" i="76"/>
  <c r="K20" i="76"/>
  <c r="I20" i="76"/>
  <c r="AF20" i="76" s="1"/>
  <c r="G20" i="76"/>
  <c r="B20" i="76"/>
  <c r="AC19" i="76"/>
  <c r="AA19" i="76"/>
  <c r="U19" i="76"/>
  <c r="S19" i="76"/>
  <c r="Q19" i="76"/>
  <c r="O19" i="76"/>
  <c r="M19" i="76"/>
  <c r="K19" i="76"/>
  <c r="I19" i="76"/>
  <c r="AF19" i="76" s="1"/>
  <c r="G19" i="76"/>
  <c r="AD19" i="76" s="1"/>
  <c r="B19" i="76"/>
  <c r="AC18" i="76"/>
  <c r="AA18" i="76"/>
  <c r="U18" i="76"/>
  <c r="S18" i="76"/>
  <c r="Q18" i="76"/>
  <c r="O18" i="76"/>
  <c r="M18" i="76"/>
  <c r="K18" i="76"/>
  <c r="I18" i="76"/>
  <c r="AF18" i="76" s="1"/>
  <c r="G18" i="76"/>
  <c r="AD18" i="76" s="1"/>
  <c r="B18" i="76"/>
  <c r="AA17" i="76"/>
  <c r="U17" i="76"/>
  <c r="S17" i="76"/>
  <c r="Q17" i="76"/>
  <c r="O17" i="76"/>
  <c r="M17" i="76"/>
  <c r="K17" i="76"/>
  <c r="I17" i="76"/>
  <c r="G17" i="76"/>
  <c r="AD17" i="76" s="1"/>
  <c r="B17" i="76"/>
  <c r="AE16" i="76"/>
  <c r="AA16" i="76"/>
  <c r="U16" i="76"/>
  <c r="S16" i="76"/>
  <c r="Q16" i="76"/>
  <c r="O16" i="76"/>
  <c r="M16" i="76"/>
  <c r="K16" i="76"/>
  <c r="I16" i="76"/>
  <c r="G16" i="76"/>
  <c r="AD16" i="76" s="1"/>
  <c r="B16" i="76"/>
  <c r="B61" i="74"/>
  <c r="B60" i="74"/>
  <c r="B59" i="74"/>
  <c r="B58" i="74"/>
  <c r="Y55" i="74"/>
  <c r="W55" i="74"/>
  <c r="U55" i="74"/>
  <c r="S55" i="74"/>
  <c r="Q55" i="74"/>
  <c r="O55" i="74"/>
  <c r="M55" i="74"/>
  <c r="K55" i="74"/>
  <c r="I55" i="74"/>
  <c r="AB55" i="74" s="1"/>
  <c r="R50" i="70" s="1"/>
  <c r="G55" i="74"/>
  <c r="B55" i="74"/>
  <c r="Y54" i="74"/>
  <c r="W54" i="74"/>
  <c r="U54" i="74"/>
  <c r="S54" i="74"/>
  <c r="Q54" i="74"/>
  <c r="O54" i="74"/>
  <c r="M54" i="74"/>
  <c r="K54" i="74"/>
  <c r="I54" i="74"/>
  <c r="G54" i="74"/>
  <c r="B54" i="74"/>
  <c r="Y53" i="74"/>
  <c r="W53" i="74"/>
  <c r="U53" i="74"/>
  <c r="S53" i="74"/>
  <c r="Q53" i="74"/>
  <c r="O53" i="74"/>
  <c r="M53" i="74"/>
  <c r="K53" i="74"/>
  <c r="I53" i="74"/>
  <c r="AB53" i="74" s="1"/>
  <c r="R48" i="70" s="1"/>
  <c r="G53" i="74"/>
  <c r="B53" i="74"/>
  <c r="Y52" i="74"/>
  <c r="W52" i="74"/>
  <c r="U52" i="74"/>
  <c r="S52" i="74"/>
  <c r="Q52" i="74"/>
  <c r="O52" i="74"/>
  <c r="M52" i="74"/>
  <c r="K52" i="74"/>
  <c r="I52" i="74"/>
  <c r="G52" i="74"/>
  <c r="B52" i="74"/>
  <c r="Y51" i="74"/>
  <c r="W51" i="74"/>
  <c r="U51" i="74"/>
  <c r="S51" i="74"/>
  <c r="Q51" i="74"/>
  <c r="O51" i="74"/>
  <c r="M51" i="74"/>
  <c r="K51" i="74"/>
  <c r="I51" i="74"/>
  <c r="AB51" i="74" s="1"/>
  <c r="R46" i="70" s="1"/>
  <c r="G51" i="74"/>
  <c r="B51" i="74"/>
  <c r="Y50" i="74"/>
  <c r="W50" i="74"/>
  <c r="U50" i="74"/>
  <c r="S50" i="74"/>
  <c r="Q50" i="74"/>
  <c r="O50" i="74"/>
  <c r="M50" i="74"/>
  <c r="K50" i="74"/>
  <c r="I50" i="74"/>
  <c r="G50" i="74"/>
  <c r="B50" i="74"/>
  <c r="Y49" i="74"/>
  <c r="W49" i="74"/>
  <c r="U49" i="74"/>
  <c r="S49" i="74"/>
  <c r="Q49" i="74"/>
  <c r="O49" i="74"/>
  <c r="M49" i="74"/>
  <c r="K49" i="74"/>
  <c r="I49" i="74"/>
  <c r="AB49" i="74" s="1"/>
  <c r="R44" i="70" s="1"/>
  <c r="G49" i="74"/>
  <c r="B49" i="74"/>
  <c r="Y48" i="74"/>
  <c r="W48" i="74"/>
  <c r="U48" i="74"/>
  <c r="S48" i="74"/>
  <c r="Q48" i="74"/>
  <c r="O48" i="74"/>
  <c r="M48" i="74"/>
  <c r="K48" i="74"/>
  <c r="I48" i="74"/>
  <c r="G48" i="74"/>
  <c r="B48" i="74"/>
  <c r="Y47" i="74"/>
  <c r="W47" i="74"/>
  <c r="U47" i="74"/>
  <c r="S47" i="74"/>
  <c r="Q47" i="74"/>
  <c r="O47" i="74"/>
  <c r="M47" i="74"/>
  <c r="K47" i="74"/>
  <c r="I47" i="74"/>
  <c r="AB47" i="74" s="1"/>
  <c r="R42" i="70" s="1"/>
  <c r="G47" i="74"/>
  <c r="B47" i="74"/>
  <c r="Y46" i="74"/>
  <c r="W46" i="74"/>
  <c r="U46" i="74"/>
  <c r="S46" i="74"/>
  <c r="Q46" i="74"/>
  <c r="O46" i="74"/>
  <c r="M46" i="74"/>
  <c r="K46" i="74"/>
  <c r="I46" i="74"/>
  <c r="G46" i="74"/>
  <c r="B46" i="74"/>
  <c r="Y45" i="74"/>
  <c r="W45" i="74"/>
  <c r="U45" i="74"/>
  <c r="S45" i="74"/>
  <c r="Q45" i="74"/>
  <c r="O45" i="74"/>
  <c r="M45" i="74"/>
  <c r="K45" i="74"/>
  <c r="I45" i="74"/>
  <c r="AB45" i="74" s="1"/>
  <c r="R40" i="70" s="1"/>
  <c r="G45" i="74"/>
  <c r="B45" i="74"/>
  <c r="Y44" i="74"/>
  <c r="W44" i="74"/>
  <c r="U44" i="74"/>
  <c r="S44" i="74"/>
  <c r="Q44" i="74"/>
  <c r="O44" i="74"/>
  <c r="M44" i="74"/>
  <c r="K44" i="74"/>
  <c r="I44" i="74"/>
  <c r="G44" i="74"/>
  <c r="B44" i="74"/>
  <c r="Y43" i="74"/>
  <c r="W43" i="74"/>
  <c r="U43" i="74"/>
  <c r="S43" i="74"/>
  <c r="Q43" i="74"/>
  <c r="O43" i="74"/>
  <c r="M43" i="74"/>
  <c r="K43" i="74"/>
  <c r="I43" i="74"/>
  <c r="AB43" i="74" s="1"/>
  <c r="R38" i="70" s="1"/>
  <c r="G43" i="74"/>
  <c r="B43" i="74"/>
  <c r="Y42" i="74"/>
  <c r="W42" i="74"/>
  <c r="U42" i="74"/>
  <c r="S42" i="74"/>
  <c r="Q42" i="74"/>
  <c r="O42" i="74"/>
  <c r="M42" i="74"/>
  <c r="K42" i="74"/>
  <c r="I42" i="74"/>
  <c r="G42" i="74"/>
  <c r="B42" i="74"/>
  <c r="Y41" i="74"/>
  <c r="W41" i="74"/>
  <c r="U41" i="74"/>
  <c r="S41" i="74"/>
  <c r="Q41" i="74"/>
  <c r="O41" i="74"/>
  <c r="M41" i="74"/>
  <c r="K41" i="74"/>
  <c r="I41" i="74"/>
  <c r="AB41" i="74" s="1"/>
  <c r="R36" i="70" s="1"/>
  <c r="G41" i="74"/>
  <c r="B41" i="74"/>
  <c r="Y40" i="74"/>
  <c r="W40" i="74"/>
  <c r="U40" i="74"/>
  <c r="S40" i="74"/>
  <c r="Q40" i="74"/>
  <c r="O40" i="74"/>
  <c r="M40" i="74"/>
  <c r="K40" i="74"/>
  <c r="I40" i="74"/>
  <c r="G40" i="74"/>
  <c r="B40" i="74"/>
  <c r="Y39" i="74"/>
  <c r="W39" i="74"/>
  <c r="U39" i="74"/>
  <c r="S39" i="74"/>
  <c r="Q39" i="74"/>
  <c r="O39" i="74"/>
  <c r="M39" i="74"/>
  <c r="K39" i="74"/>
  <c r="I39" i="74"/>
  <c r="AB39" i="74" s="1"/>
  <c r="R34" i="70" s="1"/>
  <c r="G39" i="74"/>
  <c r="B39" i="74"/>
  <c r="Y38" i="74"/>
  <c r="W38" i="74"/>
  <c r="U38" i="74"/>
  <c r="S38" i="74"/>
  <c r="Q38" i="74"/>
  <c r="O38" i="74"/>
  <c r="M38" i="74"/>
  <c r="K38" i="74"/>
  <c r="I38" i="74"/>
  <c r="G38" i="74"/>
  <c r="B38" i="74"/>
  <c r="Y37" i="74"/>
  <c r="W37" i="74"/>
  <c r="U37" i="74"/>
  <c r="S37" i="74"/>
  <c r="Q37" i="74"/>
  <c r="O37" i="74"/>
  <c r="M37" i="74"/>
  <c r="K37" i="74"/>
  <c r="I37" i="74"/>
  <c r="AB37" i="74" s="1"/>
  <c r="R32" i="70" s="1"/>
  <c r="G37" i="74"/>
  <c r="B37" i="74"/>
  <c r="Y36" i="74"/>
  <c r="W36" i="74"/>
  <c r="U36" i="74"/>
  <c r="S36" i="74"/>
  <c r="Q36" i="74"/>
  <c r="O36" i="74"/>
  <c r="M36" i="74"/>
  <c r="K36" i="74"/>
  <c r="I36" i="74"/>
  <c r="G36" i="74"/>
  <c r="B36" i="74"/>
  <c r="Y35" i="74"/>
  <c r="W35" i="74"/>
  <c r="U35" i="74"/>
  <c r="S35" i="74"/>
  <c r="Q35" i="74"/>
  <c r="O35" i="74"/>
  <c r="M35" i="74"/>
  <c r="K35" i="74"/>
  <c r="I35" i="74"/>
  <c r="AB35" i="74" s="1"/>
  <c r="R30" i="70" s="1"/>
  <c r="G35" i="74"/>
  <c r="B35" i="74"/>
  <c r="Y34" i="74"/>
  <c r="W34" i="74"/>
  <c r="U34" i="74"/>
  <c r="S34" i="74"/>
  <c r="Q34" i="74"/>
  <c r="O34" i="74"/>
  <c r="M34" i="74"/>
  <c r="K34" i="74"/>
  <c r="I34" i="74"/>
  <c r="G34" i="74"/>
  <c r="B34" i="74"/>
  <c r="Y33" i="74"/>
  <c r="W33" i="74"/>
  <c r="U33" i="74"/>
  <c r="S33" i="74"/>
  <c r="Q33" i="74"/>
  <c r="O33" i="74"/>
  <c r="M33" i="74"/>
  <c r="K33" i="74"/>
  <c r="I33" i="74"/>
  <c r="AB33" i="74" s="1"/>
  <c r="R28" i="70" s="1"/>
  <c r="G33" i="74"/>
  <c r="B33" i="74"/>
  <c r="Y32" i="74"/>
  <c r="W32" i="74"/>
  <c r="U32" i="74"/>
  <c r="S32" i="74"/>
  <c r="Q32" i="74"/>
  <c r="O32" i="74"/>
  <c r="M32" i="74"/>
  <c r="K32" i="74"/>
  <c r="I32" i="74"/>
  <c r="G32" i="74"/>
  <c r="B32" i="74"/>
  <c r="Y31" i="74"/>
  <c r="W31" i="74"/>
  <c r="U31" i="74"/>
  <c r="S31" i="74"/>
  <c r="Q31" i="74"/>
  <c r="O31" i="74"/>
  <c r="M31" i="74"/>
  <c r="K31" i="74"/>
  <c r="I31" i="74"/>
  <c r="AB31" i="74" s="1"/>
  <c r="R26" i="70" s="1"/>
  <c r="G31" i="74"/>
  <c r="B31" i="74"/>
  <c r="Y30" i="74"/>
  <c r="W30" i="74"/>
  <c r="U30" i="74"/>
  <c r="S30" i="74"/>
  <c r="Q30" i="74"/>
  <c r="O30" i="74"/>
  <c r="M30" i="74"/>
  <c r="K30" i="74"/>
  <c r="I30" i="74"/>
  <c r="G30" i="74"/>
  <c r="B30" i="74"/>
  <c r="Y29" i="74"/>
  <c r="W29" i="74"/>
  <c r="U29" i="74"/>
  <c r="S29" i="74"/>
  <c r="Q29" i="74"/>
  <c r="O29" i="74"/>
  <c r="M29" i="74"/>
  <c r="K29" i="74"/>
  <c r="I29" i="74"/>
  <c r="AB29" i="74" s="1"/>
  <c r="R24" i="70" s="1"/>
  <c r="G29" i="74"/>
  <c r="B29" i="74"/>
  <c r="Y28" i="74"/>
  <c r="W28" i="74"/>
  <c r="U28" i="74"/>
  <c r="S28" i="74"/>
  <c r="Q28" i="74"/>
  <c r="O28" i="74"/>
  <c r="M28" i="74"/>
  <c r="K28" i="74"/>
  <c r="I28" i="74"/>
  <c r="G28" i="74"/>
  <c r="B28" i="74"/>
  <c r="Y27" i="74"/>
  <c r="W27" i="74"/>
  <c r="U27" i="74"/>
  <c r="S27" i="74"/>
  <c r="Q27" i="74"/>
  <c r="O27" i="74"/>
  <c r="M27" i="74"/>
  <c r="K27" i="74"/>
  <c r="I27" i="74"/>
  <c r="AB27" i="74" s="1"/>
  <c r="R22" i="70" s="1"/>
  <c r="G27" i="74"/>
  <c r="B27" i="74"/>
  <c r="Y26" i="74"/>
  <c r="W26" i="74"/>
  <c r="U26" i="74"/>
  <c r="S26" i="74"/>
  <c r="Q26" i="74"/>
  <c r="O26" i="74"/>
  <c r="M26" i="74"/>
  <c r="K26" i="74"/>
  <c r="I26" i="74"/>
  <c r="G26" i="74"/>
  <c r="B26" i="74"/>
  <c r="Y25" i="74"/>
  <c r="W25" i="74"/>
  <c r="U25" i="74"/>
  <c r="S25" i="74"/>
  <c r="Q25" i="74"/>
  <c r="O25" i="74"/>
  <c r="M25" i="74"/>
  <c r="K25" i="74"/>
  <c r="I25" i="74"/>
  <c r="AB25" i="74" s="1"/>
  <c r="R20" i="70" s="1"/>
  <c r="G25" i="74"/>
  <c r="B25" i="74"/>
  <c r="Y24" i="74"/>
  <c r="W24" i="74"/>
  <c r="U24" i="74"/>
  <c r="S24" i="74"/>
  <c r="Q24" i="74"/>
  <c r="O24" i="74"/>
  <c r="M24" i="74"/>
  <c r="K24" i="74"/>
  <c r="I24" i="74"/>
  <c r="G24" i="74"/>
  <c r="B24" i="74"/>
  <c r="Y23" i="74"/>
  <c r="W23" i="74"/>
  <c r="U23" i="74"/>
  <c r="S23" i="74"/>
  <c r="Q23" i="74"/>
  <c r="O23" i="74"/>
  <c r="M23" i="74"/>
  <c r="K23" i="74"/>
  <c r="I23" i="74"/>
  <c r="AB23" i="74" s="1"/>
  <c r="R18" i="70" s="1"/>
  <c r="G23" i="74"/>
  <c r="B23" i="74"/>
  <c r="Y22" i="74"/>
  <c r="W22" i="74"/>
  <c r="U22" i="74"/>
  <c r="S22" i="74"/>
  <c r="Q22" i="74"/>
  <c r="O22" i="74"/>
  <c r="M22" i="74"/>
  <c r="K22" i="74"/>
  <c r="I22" i="74"/>
  <c r="G22" i="74"/>
  <c r="B22" i="74"/>
  <c r="Y21" i="74"/>
  <c r="W21" i="74"/>
  <c r="U21" i="74"/>
  <c r="S21" i="74"/>
  <c r="Q21" i="74"/>
  <c r="O21" i="74"/>
  <c r="M21" i="74"/>
  <c r="K21" i="74"/>
  <c r="I21" i="74"/>
  <c r="AB21" i="74" s="1"/>
  <c r="R16" i="70" s="1"/>
  <c r="G21" i="74"/>
  <c r="B21" i="74"/>
  <c r="Y20" i="74"/>
  <c r="W20" i="74"/>
  <c r="U20" i="74"/>
  <c r="S20" i="74"/>
  <c r="Q20" i="74"/>
  <c r="O20" i="74"/>
  <c r="M20" i="74"/>
  <c r="K20" i="74"/>
  <c r="I20" i="74"/>
  <c r="G20" i="74"/>
  <c r="B20" i="74"/>
  <c r="Y19" i="74"/>
  <c r="W19" i="74"/>
  <c r="U19" i="74"/>
  <c r="S19" i="74"/>
  <c r="Q19" i="74"/>
  <c r="O19" i="74"/>
  <c r="M19" i="74"/>
  <c r="K19" i="74"/>
  <c r="I19" i="74"/>
  <c r="AB19" i="74" s="1"/>
  <c r="R14" i="70" s="1"/>
  <c r="G19" i="74"/>
  <c r="B19" i="74"/>
  <c r="Y18" i="74"/>
  <c r="W18" i="74"/>
  <c r="U18" i="74"/>
  <c r="S18" i="74"/>
  <c r="Q18" i="74"/>
  <c r="O18" i="74"/>
  <c r="M18" i="74"/>
  <c r="K18" i="74"/>
  <c r="I18" i="74"/>
  <c r="G18" i="74"/>
  <c r="B18" i="74"/>
  <c r="W17" i="74"/>
  <c r="U17" i="74"/>
  <c r="S17" i="74"/>
  <c r="Q17" i="74"/>
  <c r="O17" i="74"/>
  <c r="M17" i="74"/>
  <c r="K17" i="74"/>
  <c r="I17" i="74"/>
  <c r="G17" i="74"/>
  <c r="Z17" i="74" s="1"/>
  <c r="Q12" i="70" s="1"/>
  <c r="B17" i="74"/>
  <c r="AA16" i="74"/>
  <c r="W16" i="74"/>
  <c r="U16" i="74"/>
  <c r="S16" i="74"/>
  <c r="Q16" i="74"/>
  <c r="O16" i="74"/>
  <c r="M16" i="74"/>
  <c r="K16" i="74"/>
  <c r="I16" i="74"/>
  <c r="G16" i="74"/>
  <c r="B16" i="74"/>
  <c r="B61" i="75"/>
  <c r="B60" i="75"/>
  <c r="B59" i="75"/>
  <c r="B58" i="75"/>
  <c r="Y55" i="75"/>
  <c r="W55" i="75"/>
  <c r="U55" i="75"/>
  <c r="S55" i="75"/>
  <c r="Q55" i="75"/>
  <c r="O55" i="75"/>
  <c r="M55" i="75"/>
  <c r="K55" i="75"/>
  <c r="I55" i="75"/>
  <c r="AB55" i="75" s="1"/>
  <c r="P50" i="70" s="1"/>
  <c r="G55" i="75"/>
  <c r="B55" i="75"/>
  <c r="Y54" i="75"/>
  <c r="W54" i="75"/>
  <c r="U54" i="75"/>
  <c r="S54" i="75"/>
  <c r="Q54" i="75"/>
  <c r="O54" i="75"/>
  <c r="M54" i="75"/>
  <c r="K54" i="75"/>
  <c r="I54" i="75"/>
  <c r="G54" i="75"/>
  <c r="Z54" i="75" s="1"/>
  <c r="O49" i="70" s="1"/>
  <c r="B54" i="75"/>
  <c r="Y53" i="75"/>
  <c r="W53" i="75"/>
  <c r="U53" i="75"/>
  <c r="S53" i="75"/>
  <c r="Q53" i="75"/>
  <c r="O53" i="75"/>
  <c r="M53" i="75"/>
  <c r="K53" i="75"/>
  <c r="I53" i="75"/>
  <c r="AB53" i="75" s="1"/>
  <c r="P48" i="70" s="1"/>
  <c r="G53" i="75"/>
  <c r="B53" i="75"/>
  <c r="Y52" i="75"/>
  <c r="W52" i="75"/>
  <c r="U52" i="75"/>
  <c r="S52" i="75"/>
  <c r="Q52" i="75"/>
  <c r="O52" i="75"/>
  <c r="M52" i="75"/>
  <c r="K52" i="75"/>
  <c r="I52" i="75"/>
  <c r="G52" i="75"/>
  <c r="Z52" i="75" s="1"/>
  <c r="O47" i="70" s="1"/>
  <c r="B52" i="75"/>
  <c r="Y51" i="75"/>
  <c r="W51" i="75"/>
  <c r="U51" i="75"/>
  <c r="S51" i="75"/>
  <c r="Q51" i="75"/>
  <c r="O51" i="75"/>
  <c r="M51" i="75"/>
  <c r="K51" i="75"/>
  <c r="I51" i="75"/>
  <c r="AB51" i="75" s="1"/>
  <c r="P46" i="70" s="1"/>
  <c r="G51" i="75"/>
  <c r="B51" i="75"/>
  <c r="Y50" i="75"/>
  <c r="W50" i="75"/>
  <c r="U50" i="75"/>
  <c r="S50" i="75"/>
  <c r="Q50" i="75"/>
  <c r="O50" i="75"/>
  <c r="M50" i="75"/>
  <c r="K50" i="75"/>
  <c r="I50" i="75"/>
  <c r="G50" i="75"/>
  <c r="Z50" i="75" s="1"/>
  <c r="O45" i="70" s="1"/>
  <c r="B50" i="75"/>
  <c r="Y49" i="75"/>
  <c r="W49" i="75"/>
  <c r="U49" i="75"/>
  <c r="S49" i="75"/>
  <c r="Q49" i="75"/>
  <c r="O49" i="75"/>
  <c r="M49" i="75"/>
  <c r="K49" i="75"/>
  <c r="I49" i="75"/>
  <c r="G49" i="75"/>
  <c r="B49" i="75"/>
  <c r="Y48" i="75"/>
  <c r="W48" i="75"/>
  <c r="U48" i="75"/>
  <c r="S48" i="75"/>
  <c r="Q48" i="75"/>
  <c r="O48" i="75"/>
  <c r="M48" i="75"/>
  <c r="K48" i="75"/>
  <c r="I48" i="75"/>
  <c r="G48" i="75"/>
  <c r="Z48" i="75" s="1"/>
  <c r="O43" i="70" s="1"/>
  <c r="B48" i="75"/>
  <c r="Y47" i="75"/>
  <c r="W47" i="75"/>
  <c r="U47" i="75"/>
  <c r="S47" i="75"/>
  <c r="Q47" i="75"/>
  <c r="O47" i="75"/>
  <c r="M47" i="75"/>
  <c r="K47" i="75"/>
  <c r="I47" i="75"/>
  <c r="AB47" i="75" s="1"/>
  <c r="P42" i="70" s="1"/>
  <c r="G47" i="75"/>
  <c r="B47" i="75"/>
  <c r="Y46" i="75"/>
  <c r="W46" i="75"/>
  <c r="U46" i="75"/>
  <c r="S46" i="75"/>
  <c r="Q46" i="75"/>
  <c r="O46" i="75"/>
  <c r="M46" i="75"/>
  <c r="K46" i="75"/>
  <c r="I46" i="75"/>
  <c r="G46" i="75"/>
  <c r="Z46" i="75" s="1"/>
  <c r="O41" i="70" s="1"/>
  <c r="B46" i="75"/>
  <c r="Y45" i="75"/>
  <c r="W45" i="75"/>
  <c r="U45" i="75"/>
  <c r="S45" i="75"/>
  <c r="Q45" i="75"/>
  <c r="O45" i="75"/>
  <c r="M45" i="75"/>
  <c r="K45" i="75"/>
  <c r="I45" i="75"/>
  <c r="AB45" i="75" s="1"/>
  <c r="P40" i="70" s="1"/>
  <c r="G45" i="75"/>
  <c r="B45" i="75"/>
  <c r="Y44" i="75"/>
  <c r="W44" i="75"/>
  <c r="U44" i="75"/>
  <c r="S44" i="75"/>
  <c r="Q44" i="75"/>
  <c r="O44" i="75"/>
  <c r="M44" i="75"/>
  <c r="K44" i="75"/>
  <c r="I44" i="75"/>
  <c r="G44" i="75"/>
  <c r="Z44" i="75" s="1"/>
  <c r="O39" i="70" s="1"/>
  <c r="B44" i="75"/>
  <c r="Y43" i="75"/>
  <c r="W43" i="75"/>
  <c r="U43" i="75"/>
  <c r="S43" i="75"/>
  <c r="Q43" i="75"/>
  <c r="O43" i="75"/>
  <c r="M43" i="75"/>
  <c r="K43" i="75"/>
  <c r="I43" i="75"/>
  <c r="AB43" i="75" s="1"/>
  <c r="P38" i="70" s="1"/>
  <c r="G43" i="75"/>
  <c r="B43" i="75"/>
  <c r="Y42" i="75"/>
  <c r="W42" i="75"/>
  <c r="U42" i="75"/>
  <c r="S42" i="75"/>
  <c r="Q42" i="75"/>
  <c r="O42" i="75"/>
  <c r="M42" i="75"/>
  <c r="K42" i="75"/>
  <c r="I42" i="75"/>
  <c r="G42" i="75"/>
  <c r="Z42" i="75" s="1"/>
  <c r="O37" i="70" s="1"/>
  <c r="B42" i="75"/>
  <c r="Y41" i="75"/>
  <c r="W41" i="75"/>
  <c r="U41" i="75"/>
  <c r="S41" i="75"/>
  <c r="Q41" i="75"/>
  <c r="O41" i="75"/>
  <c r="M41" i="75"/>
  <c r="K41" i="75"/>
  <c r="I41" i="75"/>
  <c r="G41" i="75"/>
  <c r="B41" i="75"/>
  <c r="Y40" i="75"/>
  <c r="W40" i="75"/>
  <c r="U40" i="75"/>
  <c r="S40" i="75"/>
  <c r="Q40" i="75"/>
  <c r="O40" i="75"/>
  <c r="M40" i="75"/>
  <c r="K40" i="75"/>
  <c r="I40" i="75"/>
  <c r="G40" i="75"/>
  <c r="Z40" i="75" s="1"/>
  <c r="O35" i="70" s="1"/>
  <c r="B40" i="75"/>
  <c r="Y39" i="75"/>
  <c r="W39" i="75"/>
  <c r="U39" i="75"/>
  <c r="S39" i="75"/>
  <c r="Q39" i="75"/>
  <c r="O39" i="75"/>
  <c r="M39" i="75"/>
  <c r="K39" i="75"/>
  <c r="I39" i="75"/>
  <c r="G39" i="75"/>
  <c r="B39" i="75"/>
  <c r="Y38" i="75"/>
  <c r="W38" i="75"/>
  <c r="U38" i="75"/>
  <c r="S38" i="75"/>
  <c r="Q38" i="75"/>
  <c r="O38" i="75"/>
  <c r="M38" i="75"/>
  <c r="K38" i="75"/>
  <c r="I38" i="75"/>
  <c r="G38" i="75"/>
  <c r="Z38" i="75" s="1"/>
  <c r="O33" i="70" s="1"/>
  <c r="B38" i="75"/>
  <c r="Y37" i="75"/>
  <c r="W37" i="75"/>
  <c r="U37" i="75"/>
  <c r="S37" i="75"/>
  <c r="Q37" i="75"/>
  <c r="O37" i="75"/>
  <c r="M37" i="75"/>
  <c r="K37" i="75"/>
  <c r="I37" i="75"/>
  <c r="AB37" i="75" s="1"/>
  <c r="P32" i="70" s="1"/>
  <c r="G37" i="75"/>
  <c r="B37" i="75"/>
  <c r="Y36" i="75"/>
  <c r="W36" i="75"/>
  <c r="U36" i="75"/>
  <c r="S36" i="75"/>
  <c r="Q36" i="75"/>
  <c r="O36" i="75"/>
  <c r="M36" i="75"/>
  <c r="K36" i="75"/>
  <c r="I36" i="75"/>
  <c r="G36" i="75"/>
  <c r="Z36" i="75" s="1"/>
  <c r="O31" i="70" s="1"/>
  <c r="B36" i="75"/>
  <c r="Y35" i="75"/>
  <c r="W35" i="75"/>
  <c r="U35" i="75"/>
  <c r="S35" i="75"/>
  <c r="Q35" i="75"/>
  <c r="O35" i="75"/>
  <c r="M35" i="75"/>
  <c r="K35" i="75"/>
  <c r="I35" i="75"/>
  <c r="AB35" i="75" s="1"/>
  <c r="P30" i="70" s="1"/>
  <c r="G35" i="75"/>
  <c r="B35" i="75"/>
  <c r="Y34" i="75"/>
  <c r="W34" i="75"/>
  <c r="U34" i="75"/>
  <c r="S34" i="75"/>
  <c r="Q34" i="75"/>
  <c r="O34" i="75"/>
  <c r="M34" i="75"/>
  <c r="K34" i="75"/>
  <c r="I34" i="75"/>
  <c r="G34" i="75"/>
  <c r="Z34" i="75" s="1"/>
  <c r="O29" i="70" s="1"/>
  <c r="B34" i="75"/>
  <c r="Y33" i="75"/>
  <c r="W33" i="75"/>
  <c r="U33" i="75"/>
  <c r="S33" i="75"/>
  <c r="Q33" i="75"/>
  <c r="O33" i="75"/>
  <c r="M33" i="75"/>
  <c r="K33" i="75"/>
  <c r="I33" i="75"/>
  <c r="AB33" i="75" s="1"/>
  <c r="P28" i="70" s="1"/>
  <c r="G33" i="75"/>
  <c r="B33" i="75"/>
  <c r="Y32" i="75"/>
  <c r="W32" i="75"/>
  <c r="U32" i="75"/>
  <c r="S32" i="75"/>
  <c r="Q32" i="75"/>
  <c r="O32" i="75"/>
  <c r="M32" i="75"/>
  <c r="K32" i="75"/>
  <c r="I32" i="75"/>
  <c r="G32" i="75"/>
  <c r="Z32" i="75" s="1"/>
  <c r="O27" i="70" s="1"/>
  <c r="B32" i="75"/>
  <c r="Y31" i="75"/>
  <c r="W31" i="75"/>
  <c r="U31" i="75"/>
  <c r="S31" i="75"/>
  <c r="Q31" i="75"/>
  <c r="O31" i="75"/>
  <c r="M31" i="75"/>
  <c r="K31" i="75"/>
  <c r="I31" i="75"/>
  <c r="AB31" i="75" s="1"/>
  <c r="P26" i="70" s="1"/>
  <c r="G31" i="75"/>
  <c r="B31" i="75"/>
  <c r="Y30" i="75"/>
  <c r="W30" i="75"/>
  <c r="U30" i="75"/>
  <c r="S30" i="75"/>
  <c r="Q30" i="75"/>
  <c r="O30" i="75"/>
  <c r="M30" i="75"/>
  <c r="K30" i="75"/>
  <c r="I30" i="75"/>
  <c r="G30" i="75"/>
  <c r="Z30" i="75" s="1"/>
  <c r="O25" i="70" s="1"/>
  <c r="B30" i="75"/>
  <c r="Y29" i="75"/>
  <c r="W29" i="75"/>
  <c r="U29" i="75"/>
  <c r="S29" i="75"/>
  <c r="Q29" i="75"/>
  <c r="O29" i="75"/>
  <c r="M29" i="75"/>
  <c r="K29" i="75"/>
  <c r="I29" i="75"/>
  <c r="AB29" i="75" s="1"/>
  <c r="P24" i="70" s="1"/>
  <c r="G29" i="75"/>
  <c r="B29" i="75"/>
  <c r="Y28" i="75"/>
  <c r="W28" i="75"/>
  <c r="U28" i="75"/>
  <c r="S28" i="75"/>
  <c r="Q28" i="75"/>
  <c r="O28" i="75"/>
  <c r="M28" i="75"/>
  <c r="K28" i="75"/>
  <c r="I28" i="75"/>
  <c r="G28" i="75"/>
  <c r="Z28" i="75" s="1"/>
  <c r="O23" i="70" s="1"/>
  <c r="B28" i="75"/>
  <c r="Y27" i="75"/>
  <c r="W27" i="75"/>
  <c r="U27" i="75"/>
  <c r="S27" i="75"/>
  <c r="Q27" i="75"/>
  <c r="O27" i="75"/>
  <c r="M27" i="75"/>
  <c r="K27" i="75"/>
  <c r="I27" i="75"/>
  <c r="AB27" i="75" s="1"/>
  <c r="P22" i="70" s="1"/>
  <c r="G27" i="75"/>
  <c r="B27" i="75"/>
  <c r="Y26" i="75"/>
  <c r="W26" i="75"/>
  <c r="U26" i="75"/>
  <c r="S26" i="75"/>
  <c r="Q26" i="75"/>
  <c r="O26" i="75"/>
  <c r="M26" i="75"/>
  <c r="K26" i="75"/>
  <c r="I26" i="75"/>
  <c r="G26" i="75"/>
  <c r="Z26" i="75" s="1"/>
  <c r="O21" i="70" s="1"/>
  <c r="B26" i="75"/>
  <c r="Y25" i="75"/>
  <c r="W25" i="75"/>
  <c r="U25" i="75"/>
  <c r="S25" i="75"/>
  <c r="Q25" i="75"/>
  <c r="O25" i="75"/>
  <c r="M25" i="75"/>
  <c r="K25" i="75"/>
  <c r="I25" i="75"/>
  <c r="AB25" i="75" s="1"/>
  <c r="P20" i="70" s="1"/>
  <c r="G25" i="75"/>
  <c r="B25" i="75"/>
  <c r="Y24" i="75"/>
  <c r="W24" i="75"/>
  <c r="U24" i="75"/>
  <c r="S24" i="75"/>
  <c r="Q24" i="75"/>
  <c r="O24" i="75"/>
  <c r="M24" i="75"/>
  <c r="K24" i="75"/>
  <c r="I24" i="75"/>
  <c r="G24" i="75"/>
  <c r="Z24" i="75" s="1"/>
  <c r="O19" i="70" s="1"/>
  <c r="B24" i="75"/>
  <c r="Y23" i="75"/>
  <c r="W23" i="75"/>
  <c r="U23" i="75"/>
  <c r="S23" i="75"/>
  <c r="Q23" i="75"/>
  <c r="O23" i="75"/>
  <c r="M23" i="75"/>
  <c r="K23" i="75"/>
  <c r="I23" i="75"/>
  <c r="AB23" i="75" s="1"/>
  <c r="P18" i="70" s="1"/>
  <c r="G23" i="75"/>
  <c r="B23" i="75"/>
  <c r="Y22" i="75"/>
  <c r="W22" i="75"/>
  <c r="U22" i="75"/>
  <c r="S22" i="75"/>
  <c r="Q22" i="75"/>
  <c r="O22" i="75"/>
  <c r="M22" i="75"/>
  <c r="K22" i="75"/>
  <c r="I22" i="75"/>
  <c r="G22" i="75"/>
  <c r="Z22" i="75" s="1"/>
  <c r="O17" i="70" s="1"/>
  <c r="B22" i="75"/>
  <c r="Y21" i="75"/>
  <c r="W21" i="75"/>
  <c r="U21" i="75"/>
  <c r="S21" i="75"/>
  <c r="Q21" i="75"/>
  <c r="O21" i="75"/>
  <c r="M21" i="75"/>
  <c r="K21" i="75"/>
  <c r="I21" i="75"/>
  <c r="AB21" i="75" s="1"/>
  <c r="P16" i="70" s="1"/>
  <c r="G21" i="75"/>
  <c r="B21" i="75"/>
  <c r="Y20" i="75"/>
  <c r="W20" i="75"/>
  <c r="U20" i="75"/>
  <c r="S20" i="75"/>
  <c r="Q20" i="75"/>
  <c r="O20" i="75"/>
  <c r="M20" i="75"/>
  <c r="K20" i="75"/>
  <c r="I20" i="75"/>
  <c r="G20" i="75"/>
  <c r="Z20" i="75" s="1"/>
  <c r="O15" i="70" s="1"/>
  <c r="B20" i="75"/>
  <c r="Y19" i="75"/>
  <c r="W19" i="75"/>
  <c r="U19" i="75"/>
  <c r="S19" i="75"/>
  <c r="Q19" i="75"/>
  <c r="O19" i="75"/>
  <c r="M19" i="75"/>
  <c r="K19" i="75"/>
  <c r="I19" i="75"/>
  <c r="AB19" i="75" s="1"/>
  <c r="P14" i="70" s="1"/>
  <c r="G19" i="75"/>
  <c r="B19" i="75"/>
  <c r="Y18" i="75"/>
  <c r="W18" i="75"/>
  <c r="U18" i="75"/>
  <c r="S18" i="75"/>
  <c r="Q18" i="75"/>
  <c r="O18" i="75"/>
  <c r="M18" i="75"/>
  <c r="K18" i="75"/>
  <c r="I18" i="75"/>
  <c r="G18" i="75"/>
  <c r="Z18" i="75" s="1"/>
  <c r="O13" i="70" s="1"/>
  <c r="B18" i="75"/>
  <c r="W17" i="75"/>
  <c r="U17" i="75"/>
  <c r="S17" i="75"/>
  <c r="Q17" i="75"/>
  <c r="O17" i="75"/>
  <c r="M17" i="75"/>
  <c r="K17" i="75"/>
  <c r="I17" i="75"/>
  <c r="G17" i="75"/>
  <c r="Z17" i="75" s="1"/>
  <c r="O12" i="70" s="1"/>
  <c r="B17" i="75"/>
  <c r="AA16" i="75"/>
  <c r="W16" i="75"/>
  <c r="U16" i="75"/>
  <c r="S16" i="75"/>
  <c r="Q16" i="75"/>
  <c r="O16" i="75"/>
  <c r="M16" i="75"/>
  <c r="K16" i="75"/>
  <c r="I16" i="75"/>
  <c r="G16" i="75"/>
  <c r="Z16" i="75" s="1"/>
  <c r="O11" i="70" s="1"/>
  <c r="B16" i="75"/>
  <c r="B61" i="73"/>
  <c r="B60" i="73"/>
  <c r="B59" i="73"/>
  <c r="B58" i="73"/>
  <c r="Y55" i="73"/>
  <c r="W55" i="73"/>
  <c r="U55" i="73"/>
  <c r="S55" i="73"/>
  <c r="Q55" i="73"/>
  <c r="O55" i="73"/>
  <c r="M55" i="73"/>
  <c r="K55" i="73"/>
  <c r="I55" i="73"/>
  <c r="G55" i="73"/>
  <c r="B55" i="73"/>
  <c r="Y54" i="73"/>
  <c r="W54" i="73"/>
  <c r="U54" i="73"/>
  <c r="S54" i="73"/>
  <c r="Q54" i="73"/>
  <c r="O54" i="73"/>
  <c r="M54" i="73"/>
  <c r="K54" i="73"/>
  <c r="I54" i="73"/>
  <c r="AB54" i="73" s="1"/>
  <c r="N49" i="70" s="1"/>
  <c r="G54" i="73"/>
  <c r="B54" i="73"/>
  <c r="Y53" i="73"/>
  <c r="W53" i="73"/>
  <c r="U53" i="73"/>
  <c r="S53" i="73"/>
  <c r="Q53" i="73"/>
  <c r="O53" i="73"/>
  <c r="M53" i="73"/>
  <c r="K53" i="73"/>
  <c r="I53" i="73"/>
  <c r="G53" i="73"/>
  <c r="B53" i="73"/>
  <c r="Y52" i="73"/>
  <c r="W52" i="73"/>
  <c r="U52" i="73"/>
  <c r="S52" i="73"/>
  <c r="Q52" i="73"/>
  <c r="O52" i="73"/>
  <c r="M52" i="73"/>
  <c r="K52" i="73"/>
  <c r="I52" i="73"/>
  <c r="AB52" i="73" s="1"/>
  <c r="N47" i="70" s="1"/>
  <c r="G52" i="73"/>
  <c r="B52" i="73"/>
  <c r="Y51" i="73"/>
  <c r="W51" i="73"/>
  <c r="U51" i="73"/>
  <c r="S51" i="73"/>
  <c r="Q51" i="73"/>
  <c r="O51" i="73"/>
  <c r="M51" i="73"/>
  <c r="K51" i="73"/>
  <c r="I51" i="73"/>
  <c r="G51" i="73"/>
  <c r="B51" i="73"/>
  <c r="Y50" i="73"/>
  <c r="W50" i="73"/>
  <c r="U50" i="73"/>
  <c r="S50" i="73"/>
  <c r="Q50" i="73"/>
  <c r="O50" i="73"/>
  <c r="M50" i="73"/>
  <c r="K50" i="73"/>
  <c r="I50" i="73"/>
  <c r="G50" i="73"/>
  <c r="B50" i="73"/>
  <c r="Y49" i="73"/>
  <c r="W49" i="73"/>
  <c r="U49" i="73"/>
  <c r="S49" i="73"/>
  <c r="Q49" i="73"/>
  <c r="O49" i="73"/>
  <c r="M49" i="73"/>
  <c r="K49" i="73"/>
  <c r="I49" i="73"/>
  <c r="G49" i="73"/>
  <c r="B49" i="73"/>
  <c r="Y48" i="73"/>
  <c r="W48" i="73"/>
  <c r="U48" i="73"/>
  <c r="S48" i="73"/>
  <c r="Q48" i="73"/>
  <c r="O48" i="73"/>
  <c r="M48" i="73"/>
  <c r="K48" i="73"/>
  <c r="I48" i="73"/>
  <c r="AB48" i="73" s="1"/>
  <c r="N43" i="70" s="1"/>
  <c r="G48" i="73"/>
  <c r="B48" i="73"/>
  <c r="Y47" i="73"/>
  <c r="W47" i="73"/>
  <c r="U47" i="73"/>
  <c r="S47" i="73"/>
  <c r="Q47" i="73"/>
  <c r="O47" i="73"/>
  <c r="M47" i="73"/>
  <c r="K47" i="73"/>
  <c r="I47" i="73"/>
  <c r="G47" i="73"/>
  <c r="B47" i="73"/>
  <c r="Y46" i="73"/>
  <c r="W46" i="73"/>
  <c r="U46" i="73"/>
  <c r="S46" i="73"/>
  <c r="Q46" i="73"/>
  <c r="O46" i="73"/>
  <c r="M46" i="73"/>
  <c r="K46" i="73"/>
  <c r="I46" i="73"/>
  <c r="AB46" i="73" s="1"/>
  <c r="N41" i="70" s="1"/>
  <c r="G46" i="73"/>
  <c r="B46" i="73"/>
  <c r="Y45" i="73"/>
  <c r="W45" i="73"/>
  <c r="U45" i="73"/>
  <c r="S45" i="73"/>
  <c r="Q45" i="73"/>
  <c r="O45" i="73"/>
  <c r="M45" i="73"/>
  <c r="K45" i="73"/>
  <c r="I45" i="73"/>
  <c r="G45" i="73"/>
  <c r="B45" i="73"/>
  <c r="Y44" i="73"/>
  <c r="W44" i="73"/>
  <c r="U44" i="73"/>
  <c r="S44" i="73"/>
  <c r="Q44" i="73"/>
  <c r="O44" i="73"/>
  <c r="M44" i="73"/>
  <c r="K44" i="73"/>
  <c r="I44" i="73"/>
  <c r="AB44" i="73" s="1"/>
  <c r="N39" i="70" s="1"/>
  <c r="G44" i="73"/>
  <c r="B44" i="73"/>
  <c r="Y43" i="73"/>
  <c r="W43" i="73"/>
  <c r="U43" i="73"/>
  <c r="S43" i="73"/>
  <c r="Q43" i="73"/>
  <c r="O43" i="73"/>
  <c r="M43" i="73"/>
  <c r="K43" i="73"/>
  <c r="I43" i="73"/>
  <c r="G43" i="73"/>
  <c r="B43" i="73"/>
  <c r="Y42" i="73"/>
  <c r="W42" i="73"/>
  <c r="U42" i="73"/>
  <c r="S42" i="73"/>
  <c r="Q42" i="73"/>
  <c r="O42" i="73"/>
  <c r="M42" i="73"/>
  <c r="K42" i="73"/>
  <c r="I42" i="73"/>
  <c r="AB42" i="73" s="1"/>
  <c r="N37" i="70" s="1"/>
  <c r="G42" i="73"/>
  <c r="B42" i="73"/>
  <c r="Y41" i="73"/>
  <c r="W41" i="73"/>
  <c r="U41" i="73"/>
  <c r="S41" i="73"/>
  <c r="Q41" i="73"/>
  <c r="O41" i="73"/>
  <c r="M41" i="73"/>
  <c r="K41" i="73"/>
  <c r="I41" i="73"/>
  <c r="G41" i="73"/>
  <c r="B41" i="73"/>
  <c r="Y40" i="73"/>
  <c r="W40" i="73"/>
  <c r="U40" i="73"/>
  <c r="S40" i="73"/>
  <c r="Q40" i="73"/>
  <c r="O40" i="73"/>
  <c r="M40" i="73"/>
  <c r="K40" i="73"/>
  <c r="I40" i="73"/>
  <c r="AB40" i="73" s="1"/>
  <c r="N35" i="70" s="1"/>
  <c r="G40" i="73"/>
  <c r="B40" i="73"/>
  <c r="Y39" i="73"/>
  <c r="W39" i="73"/>
  <c r="U39" i="73"/>
  <c r="S39" i="73"/>
  <c r="Q39" i="73"/>
  <c r="O39" i="73"/>
  <c r="M39" i="73"/>
  <c r="K39" i="73"/>
  <c r="I39" i="73"/>
  <c r="G39" i="73"/>
  <c r="B39" i="73"/>
  <c r="Y38" i="73"/>
  <c r="W38" i="73"/>
  <c r="U38" i="73"/>
  <c r="S38" i="73"/>
  <c r="Q38" i="73"/>
  <c r="O38" i="73"/>
  <c r="M38" i="73"/>
  <c r="K38" i="73"/>
  <c r="I38" i="73"/>
  <c r="AB38" i="73" s="1"/>
  <c r="N33" i="70" s="1"/>
  <c r="G38" i="73"/>
  <c r="B38" i="73"/>
  <c r="Y37" i="73"/>
  <c r="W37" i="73"/>
  <c r="U37" i="73"/>
  <c r="S37" i="73"/>
  <c r="Q37" i="73"/>
  <c r="O37" i="73"/>
  <c r="M37" i="73"/>
  <c r="K37" i="73"/>
  <c r="I37" i="73"/>
  <c r="G37" i="73"/>
  <c r="B37" i="73"/>
  <c r="Y36" i="73"/>
  <c r="W36" i="73"/>
  <c r="U36" i="73"/>
  <c r="S36" i="73"/>
  <c r="Q36" i="73"/>
  <c r="O36" i="73"/>
  <c r="M36" i="73"/>
  <c r="K36" i="73"/>
  <c r="I36" i="73"/>
  <c r="AB36" i="73" s="1"/>
  <c r="N31" i="70" s="1"/>
  <c r="G36" i="73"/>
  <c r="B36" i="73"/>
  <c r="Y35" i="73"/>
  <c r="W35" i="73"/>
  <c r="U35" i="73"/>
  <c r="S35" i="73"/>
  <c r="Q35" i="73"/>
  <c r="O35" i="73"/>
  <c r="M35" i="73"/>
  <c r="K35" i="73"/>
  <c r="I35" i="73"/>
  <c r="G35" i="73"/>
  <c r="B35" i="73"/>
  <c r="Y34" i="73"/>
  <c r="W34" i="73"/>
  <c r="U34" i="73"/>
  <c r="S34" i="73"/>
  <c r="Q34" i="73"/>
  <c r="O34" i="73"/>
  <c r="M34" i="73"/>
  <c r="K34" i="73"/>
  <c r="I34" i="73"/>
  <c r="AB34" i="73" s="1"/>
  <c r="N29" i="70" s="1"/>
  <c r="G34" i="73"/>
  <c r="B34" i="73"/>
  <c r="Y33" i="73"/>
  <c r="W33" i="73"/>
  <c r="U33" i="73"/>
  <c r="S33" i="73"/>
  <c r="Q33" i="73"/>
  <c r="O33" i="73"/>
  <c r="M33" i="73"/>
  <c r="K33" i="73"/>
  <c r="I33" i="73"/>
  <c r="G33" i="73"/>
  <c r="B33" i="73"/>
  <c r="Y32" i="73"/>
  <c r="W32" i="73"/>
  <c r="U32" i="73"/>
  <c r="S32" i="73"/>
  <c r="Q32" i="73"/>
  <c r="O32" i="73"/>
  <c r="M32" i="73"/>
  <c r="K32" i="73"/>
  <c r="I32" i="73"/>
  <c r="AB32" i="73" s="1"/>
  <c r="N27" i="70" s="1"/>
  <c r="G32" i="73"/>
  <c r="B32" i="73"/>
  <c r="Y31" i="73"/>
  <c r="W31" i="73"/>
  <c r="U31" i="73"/>
  <c r="S31" i="73"/>
  <c r="Q31" i="73"/>
  <c r="O31" i="73"/>
  <c r="M31" i="73"/>
  <c r="K31" i="73"/>
  <c r="I31" i="73"/>
  <c r="G31" i="73"/>
  <c r="B31" i="73"/>
  <c r="Y30" i="73"/>
  <c r="W30" i="73"/>
  <c r="U30" i="73"/>
  <c r="S30" i="73"/>
  <c r="Q30" i="73"/>
  <c r="O30" i="73"/>
  <c r="M30" i="73"/>
  <c r="K30" i="73"/>
  <c r="I30" i="73"/>
  <c r="AB30" i="73" s="1"/>
  <c r="N25" i="70" s="1"/>
  <c r="G30" i="73"/>
  <c r="B30" i="73"/>
  <c r="Y29" i="73"/>
  <c r="W29" i="73"/>
  <c r="U29" i="73"/>
  <c r="S29" i="73"/>
  <c r="Q29" i="73"/>
  <c r="O29" i="73"/>
  <c r="M29" i="73"/>
  <c r="K29" i="73"/>
  <c r="I29" i="73"/>
  <c r="G29" i="73"/>
  <c r="B29" i="73"/>
  <c r="Y28" i="73"/>
  <c r="W28" i="73"/>
  <c r="U28" i="73"/>
  <c r="S28" i="73"/>
  <c r="Q28" i="73"/>
  <c r="O28" i="73"/>
  <c r="M28" i="73"/>
  <c r="K28" i="73"/>
  <c r="I28" i="73"/>
  <c r="AB28" i="73" s="1"/>
  <c r="N23" i="70" s="1"/>
  <c r="G28" i="73"/>
  <c r="B28" i="73"/>
  <c r="Y27" i="73"/>
  <c r="W27" i="73"/>
  <c r="U27" i="73"/>
  <c r="S27" i="73"/>
  <c r="Q27" i="73"/>
  <c r="O27" i="73"/>
  <c r="M27" i="73"/>
  <c r="K27" i="73"/>
  <c r="I27" i="73"/>
  <c r="G27" i="73"/>
  <c r="B27" i="73"/>
  <c r="Y26" i="73"/>
  <c r="W26" i="73"/>
  <c r="U26" i="73"/>
  <c r="S26" i="73"/>
  <c r="Q26" i="73"/>
  <c r="O26" i="73"/>
  <c r="M26" i="73"/>
  <c r="K26" i="73"/>
  <c r="I26" i="73"/>
  <c r="AB26" i="73" s="1"/>
  <c r="N21" i="70" s="1"/>
  <c r="G26" i="73"/>
  <c r="B26" i="73"/>
  <c r="Y25" i="73"/>
  <c r="W25" i="73"/>
  <c r="U25" i="73"/>
  <c r="S25" i="73"/>
  <c r="Q25" i="73"/>
  <c r="O25" i="73"/>
  <c r="M25" i="73"/>
  <c r="K25" i="73"/>
  <c r="I25" i="73"/>
  <c r="G25" i="73"/>
  <c r="B25" i="73"/>
  <c r="Y24" i="73"/>
  <c r="W24" i="73"/>
  <c r="U24" i="73"/>
  <c r="S24" i="73"/>
  <c r="Q24" i="73"/>
  <c r="O24" i="73"/>
  <c r="M24" i="73"/>
  <c r="K24" i="73"/>
  <c r="I24" i="73"/>
  <c r="AB24" i="73" s="1"/>
  <c r="N19" i="70" s="1"/>
  <c r="G24" i="73"/>
  <c r="B24" i="73"/>
  <c r="Y23" i="73"/>
  <c r="W23" i="73"/>
  <c r="U23" i="73"/>
  <c r="S23" i="73"/>
  <c r="Q23" i="73"/>
  <c r="O23" i="73"/>
  <c r="M23" i="73"/>
  <c r="K23" i="73"/>
  <c r="I23" i="73"/>
  <c r="G23" i="73"/>
  <c r="B23" i="73"/>
  <c r="Y22" i="73"/>
  <c r="W22" i="73"/>
  <c r="U22" i="73"/>
  <c r="S22" i="73"/>
  <c r="Q22" i="73"/>
  <c r="O22" i="73"/>
  <c r="M22" i="73"/>
  <c r="K22" i="73"/>
  <c r="I22" i="73"/>
  <c r="AB22" i="73" s="1"/>
  <c r="N17" i="70" s="1"/>
  <c r="G22" i="73"/>
  <c r="B22" i="73"/>
  <c r="Y21" i="73"/>
  <c r="W21" i="73"/>
  <c r="U21" i="73"/>
  <c r="S21" i="73"/>
  <c r="Q21" i="73"/>
  <c r="O21" i="73"/>
  <c r="M21" i="73"/>
  <c r="K21" i="73"/>
  <c r="I21" i="73"/>
  <c r="G21" i="73"/>
  <c r="B21" i="73"/>
  <c r="Y20" i="73"/>
  <c r="W20" i="73"/>
  <c r="U20" i="73"/>
  <c r="S20" i="73"/>
  <c r="Q20" i="73"/>
  <c r="O20" i="73"/>
  <c r="M20" i="73"/>
  <c r="K20" i="73"/>
  <c r="I20" i="73"/>
  <c r="AB20" i="73" s="1"/>
  <c r="N15" i="70" s="1"/>
  <c r="G20" i="73"/>
  <c r="B20" i="73"/>
  <c r="Y19" i="73"/>
  <c r="W19" i="73"/>
  <c r="U19" i="73"/>
  <c r="S19" i="73"/>
  <c r="Q19" i="73"/>
  <c r="O19" i="73"/>
  <c r="M19" i="73"/>
  <c r="K19" i="73"/>
  <c r="I19" i="73"/>
  <c r="G19" i="73"/>
  <c r="B19" i="73"/>
  <c r="Y18" i="73"/>
  <c r="W18" i="73"/>
  <c r="U18" i="73"/>
  <c r="S18" i="73"/>
  <c r="Q18" i="73"/>
  <c r="O18" i="73"/>
  <c r="M18" i="73"/>
  <c r="K18" i="73"/>
  <c r="I18" i="73"/>
  <c r="G18" i="73"/>
  <c r="B18" i="73"/>
  <c r="W17" i="73"/>
  <c r="U17" i="73"/>
  <c r="S17" i="73"/>
  <c r="Q17" i="73"/>
  <c r="O17" i="73"/>
  <c r="M17" i="73"/>
  <c r="K17" i="73"/>
  <c r="I17" i="73"/>
  <c r="G17" i="73"/>
  <c r="B17" i="73"/>
  <c r="AA16" i="73"/>
  <c r="W16" i="73"/>
  <c r="U16" i="73"/>
  <c r="S16" i="73"/>
  <c r="Q16" i="73"/>
  <c r="O16" i="73"/>
  <c r="M16" i="73"/>
  <c r="K16" i="73"/>
  <c r="I16" i="73"/>
  <c r="G16" i="73"/>
  <c r="Z16" i="73" s="1"/>
  <c r="M11" i="70" s="1"/>
  <c r="B16" i="73"/>
  <c r="B61" i="72"/>
  <c r="B60" i="72"/>
  <c r="B59" i="72"/>
  <c r="B58" i="72"/>
  <c r="Y55" i="72"/>
  <c r="W55" i="72"/>
  <c r="U55" i="72"/>
  <c r="S55" i="72"/>
  <c r="Q55" i="72"/>
  <c r="O55" i="72"/>
  <c r="M55" i="72"/>
  <c r="K55" i="72"/>
  <c r="I55" i="72"/>
  <c r="G55" i="72"/>
  <c r="B55" i="72"/>
  <c r="Y54" i="72"/>
  <c r="W54" i="72"/>
  <c r="U54" i="72"/>
  <c r="S54" i="72"/>
  <c r="Q54" i="72"/>
  <c r="O54" i="72"/>
  <c r="M54" i="72"/>
  <c r="K54" i="72"/>
  <c r="I54" i="72"/>
  <c r="G54" i="72"/>
  <c r="B54" i="72"/>
  <c r="Y53" i="72"/>
  <c r="W53" i="72"/>
  <c r="U53" i="72"/>
  <c r="S53" i="72"/>
  <c r="Q53" i="72"/>
  <c r="O53" i="72"/>
  <c r="M53" i="72"/>
  <c r="K53" i="72"/>
  <c r="I53" i="72"/>
  <c r="G53" i="72"/>
  <c r="B53" i="72"/>
  <c r="Y52" i="72"/>
  <c r="W52" i="72"/>
  <c r="U52" i="72"/>
  <c r="S52" i="72"/>
  <c r="Q52" i="72"/>
  <c r="O52" i="72"/>
  <c r="M52" i="72"/>
  <c r="K52" i="72"/>
  <c r="I52" i="72"/>
  <c r="G52" i="72"/>
  <c r="B52" i="72"/>
  <c r="Y51" i="72"/>
  <c r="W51" i="72"/>
  <c r="U51" i="72"/>
  <c r="S51" i="72"/>
  <c r="Q51" i="72"/>
  <c r="O51" i="72"/>
  <c r="M51" i="72"/>
  <c r="K51" i="72"/>
  <c r="I51" i="72"/>
  <c r="G51" i="72"/>
  <c r="B51" i="72"/>
  <c r="Y50" i="72"/>
  <c r="W50" i="72"/>
  <c r="U50" i="72"/>
  <c r="S50" i="72"/>
  <c r="Q50" i="72"/>
  <c r="O50" i="72"/>
  <c r="M50" i="72"/>
  <c r="K50" i="72"/>
  <c r="I50" i="72"/>
  <c r="G50" i="72"/>
  <c r="B50" i="72"/>
  <c r="Y49" i="72"/>
  <c r="W49" i="72"/>
  <c r="U49" i="72"/>
  <c r="S49" i="72"/>
  <c r="Q49" i="72"/>
  <c r="O49" i="72"/>
  <c r="M49" i="72"/>
  <c r="K49" i="72"/>
  <c r="I49" i="72"/>
  <c r="G49" i="72"/>
  <c r="B49" i="72"/>
  <c r="Y48" i="72"/>
  <c r="W48" i="72"/>
  <c r="U48" i="72"/>
  <c r="S48" i="72"/>
  <c r="Q48" i="72"/>
  <c r="O48" i="72"/>
  <c r="M48" i="72"/>
  <c r="K48" i="72"/>
  <c r="I48" i="72"/>
  <c r="G48" i="72"/>
  <c r="B48" i="72"/>
  <c r="Y47" i="72"/>
  <c r="W47" i="72"/>
  <c r="U47" i="72"/>
  <c r="S47" i="72"/>
  <c r="Q47" i="72"/>
  <c r="O47" i="72"/>
  <c r="M47" i="72"/>
  <c r="K47" i="72"/>
  <c r="I47" i="72"/>
  <c r="G47" i="72"/>
  <c r="B47" i="72"/>
  <c r="Y46" i="72"/>
  <c r="W46" i="72"/>
  <c r="U46" i="72"/>
  <c r="S46" i="72"/>
  <c r="Q46" i="72"/>
  <c r="O46" i="72"/>
  <c r="M46" i="72"/>
  <c r="K46" i="72"/>
  <c r="I46" i="72"/>
  <c r="G46" i="72"/>
  <c r="B46" i="72"/>
  <c r="Y45" i="72"/>
  <c r="W45" i="72"/>
  <c r="U45" i="72"/>
  <c r="S45" i="72"/>
  <c r="Q45" i="72"/>
  <c r="O45" i="72"/>
  <c r="M45" i="72"/>
  <c r="K45" i="72"/>
  <c r="I45" i="72"/>
  <c r="G45" i="72"/>
  <c r="B45" i="72"/>
  <c r="Y44" i="72"/>
  <c r="W44" i="72"/>
  <c r="U44" i="72"/>
  <c r="S44" i="72"/>
  <c r="Q44" i="72"/>
  <c r="O44" i="72"/>
  <c r="M44" i="72"/>
  <c r="K44" i="72"/>
  <c r="I44" i="72"/>
  <c r="G44" i="72"/>
  <c r="B44" i="72"/>
  <c r="Y43" i="72"/>
  <c r="W43" i="72"/>
  <c r="U43" i="72"/>
  <c r="S43" i="72"/>
  <c r="Q43" i="72"/>
  <c r="O43" i="72"/>
  <c r="M43" i="72"/>
  <c r="K43" i="72"/>
  <c r="I43" i="72"/>
  <c r="G43" i="72"/>
  <c r="B43" i="72"/>
  <c r="Y42" i="72"/>
  <c r="W42" i="72"/>
  <c r="U42" i="72"/>
  <c r="S42" i="72"/>
  <c r="Q42" i="72"/>
  <c r="O42" i="72"/>
  <c r="M42" i="72"/>
  <c r="K42" i="72"/>
  <c r="I42" i="72"/>
  <c r="G42" i="72"/>
  <c r="B42" i="72"/>
  <c r="Y41" i="72"/>
  <c r="W41" i="72"/>
  <c r="U41" i="72"/>
  <c r="S41" i="72"/>
  <c r="Q41" i="72"/>
  <c r="O41" i="72"/>
  <c r="M41" i="72"/>
  <c r="K41" i="72"/>
  <c r="I41" i="72"/>
  <c r="G41" i="72"/>
  <c r="B41" i="72"/>
  <c r="Y40" i="72"/>
  <c r="W40" i="72"/>
  <c r="U40" i="72"/>
  <c r="S40" i="72"/>
  <c r="Q40" i="72"/>
  <c r="O40" i="72"/>
  <c r="M40" i="72"/>
  <c r="K40" i="72"/>
  <c r="I40" i="72"/>
  <c r="G40" i="72"/>
  <c r="B40" i="72"/>
  <c r="Y39" i="72"/>
  <c r="W39" i="72"/>
  <c r="U39" i="72"/>
  <c r="S39" i="72"/>
  <c r="Q39" i="72"/>
  <c r="O39" i="72"/>
  <c r="M39" i="72"/>
  <c r="K39" i="72"/>
  <c r="I39" i="72"/>
  <c r="G39" i="72"/>
  <c r="B39" i="72"/>
  <c r="Y38" i="72"/>
  <c r="W38" i="72"/>
  <c r="U38" i="72"/>
  <c r="S38" i="72"/>
  <c r="Q38" i="72"/>
  <c r="O38" i="72"/>
  <c r="M38" i="72"/>
  <c r="K38" i="72"/>
  <c r="I38" i="72"/>
  <c r="G38" i="72"/>
  <c r="B38" i="72"/>
  <c r="Y37" i="72"/>
  <c r="W37" i="72"/>
  <c r="U37" i="72"/>
  <c r="S37" i="72"/>
  <c r="Q37" i="72"/>
  <c r="O37" i="72"/>
  <c r="M37" i="72"/>
  <c r="K37" i="72"/>
  <c r="I37" i="72"/>
  <c r="G37" i="72"/>
  <c r="B37" i="72"/>
  <c r="Y36" i="72"/>
  <c r="W36" i="72"/>
  <c r="U36" i="72"/>
  <c r="S36" i="72"/>
  <c r="Q36" i="72"/>
  <c r="O36" i="72"/>
  <c r="M36" i="72"/>
  <c r="K36" i="72"/>
  <c r="I36" i="72"/>
  <c r="G36" i="72"/>
  <c r="B36" i="72"/>
  <c r="Y35" i="72"/>
  <c r="W35" i="72"/>
  <c r="U35" i="72"/>
  <c r="S35" i="72"/>
  <c r="Q35" i="72"/>
  <c r="O35" i="72"/>
  <c r="M35" i="72"/>
  <c r="K35" i="72"/>
  <c r="I35" i="72"/>
  <c r="G35" i="72"/>
  <c r="B35" i="72"/>
  <c r="Y34" i="72"/>
  <c r="W34" i="72"/>
  <c r="U34" i="72"/>
  <c r="S34" i="72"/>
  <c r="Q34" i="72"/>
  <c r="O34" i="72"/>
  <c r="M34" i="72"/>
  <c r="K34" i="72"/>
  <c r="I34" i="72"/>
  <c r="G34" i="72"/>
  <c r="B34" i="72"/>
  <c r="Y33" i="72"/>
  <c r="W33" i="72"/>
  <c r="U33" i="72"/>
  <c r="S33" i="72"/>
  <c r="Q33" i="72"/>
  <c r="O33" i="72"/>
  <c r="M33" i="72"/>
  <c r="K33" i="72"/>
  <c r="I33" i="72"/>
  <c r="G33" i="72"/>
  <c r="B33" i="72"/>
  <c r="Y32" i="72"/>
  <c r="W32" i="72"/>
  <c r="U32" i="72"/>
  <c r="S32" i="72"/>
  <c r="Q32" i="72"/>
  <c r="O32" i="72"/>
  <c r="M32" i="72"/>
  <c r="K32" i="72"/>
  <c r="I32" i="72"/>
  <c r="G32" i="72"/>
  <c r="B32" i="72"/>
  <c r="Y31" i="72"/>
  <c r="W31" i="72"/>
  <c r="U31" i="72"/>
  <c r="S31" i="72"/>
  <c r="Q31" i="72"/>
  <c r="O31" i="72"/>
  <c r="M31" i="72"/>
  <c r="K31" i="72"/>
  <c r="I31" i="72"/>
  <c r="G31" i="72"/>
  <c r="B31" i="72"/>
  <c r="Y30" i="72"/>
  <c r="W30" i="72"/>
  <c r="U30" i="72"/>
  <c r="S30" i="72"/>
  <c r="Q30" i="72"/>
  <c r="O30" i="72"/>
  <c r="M30" i="72"/>
  <c r="K30" i="72"/>
  <c r="I30" i="72"/>
  <c r="G30" i="72"/>
  <c r="B30" i="72"/>
  <c r="Y29" i="72"/>
  <c r="W29" i="72"/>
  <c r="U29" i="72"/>
  <c r="S29" i="72"/>
  <c r="Q29" i="72"/>
  <c r="O29" i="72"/>
  <c r="M29" i="72"/>
  <c r="K29" i="72"/>
  <c r="I29" i="72"/>
  <c r="G29" i="72"/>
  <c r="B29" i="72"/>
  <c r="Y28" i="72"/>
  <c r="W28" i="72"/>
  <c r="U28" i="72"/>
  <c r="S28" i="72"/>
  <c r="Q28" i="72"/>
  <c r="O28" i="72"/>
  <c r="M28" i="72"/>
  <c r="K28" i="72"/>
  <c r="I28" i="72"/>
  <c r="G28" i="72"/>
  <c r="B28" i="72"/>
  <c r="Y27" i="72"/>
  <c r="W27" i="72"/>
  <c r="U27" i="72"/>
  <c r="S27" i="72"/>
  <c r="Q27" i="72"/>
  <c r="O27" i="72"/>
  <c r="M27" i="72"/>
  <c r="K27" i="72"/>
  <c r="I27" i="72"/>
  <c r="G27" i="72"/>
  <c r="B27" i="72"/>
  <c r="Y26" i="72"/>
  <c r="W26" i="72"/>
  <c r="U26" i="72"/>
  <c r="S26" i="72"/>
  <c r="Q26" i="72"/>
  <c r="O26" i="72"/>
  <c r="M26" i="72"/>
  <c r="K26" i="72"/>
  <c r="I26" i="72"/>
  <c r="G26" i="72"/>
  <c r="B26" i="72"/>
  <c r="Y25" i="72"/>
  <c r="W25" i="72"/>
  <c r="U25" i="72"/>
  <c r="S25" i="72"/>
  <c r="Q25" i="72"/>
  <c r="O25" i="72"/>
  <c r="M25" i="72"/>
  <c r="K25" i="72"/>
  <c r="I25" i="72"/>
  <c r="G25" i="72"/>
  <c r="B25" i="72"/>
  <c r="Y24" i="72"/>
  <c r="W24" i="72"/>
  <c r="U24" i="72"/>
  <c r="S24" i="72"/>
  <c r="Q24" i="72"/>
  <c r="O24" i="72"/>
  <c r="M24" i="72"/>
  <c r="K24" i="72"/>
  <c r="I24" i="72"/>
  <c r="G24" i="72"/>
  <c r="B24" i="72"/>
  <c r="Y23" i="72"/>
  <c r="W23" i="72"/>
  <c r="U23" i="72"/>
  <c r="S23" i="72"/>
  <c r="Q23" i="72"/>
  <c r="O23" i="72"/>
  <c r="M23" i="72"/>
  <c r="K23" i="72"/>
  <c r="I23" i="72"/>
  <c r="G23" i="72"/>
  <c r="B23" i="72"/>
  <c r="Y22" i="72"/>
  <c r="W22" i="72"/>
  <c r="U22" i="72"/>
  <c r="S22" i="72"/>
  <c r="Q22" i="72"/>
  <c r="O22" i="72"/>
  <c r="M22" i="72"/>
  <c r="K22" i="72"/>
  <c r="I22" i="72"/>
  <c r="G22" i="72"/>
  <c r="B22" i="72"/>
  <c r="Y21" i="72"/>
  <c r="W21" i="72"/>
  <c r="U21" i="72"/>
  <c r="S21" i="72"/>
  <c r="Q21" i="72"/>
  <c r="O21" i="72"/>
  <c r="M21" i="72"/>
  <c r="K21" i="72"/>
  <c r="I21" i="72"/>
  <c r="G21" i="72"/>
  <c r="B21" i="72"/>
  <c r="Y20" i="72"/>
  <c r="W20" i="72"/>
  <c r="U20" i="72"/>
  <c r="S20" i="72"/>
  <c r="Q20" i="72"/>
  <c r="O20" i="72"/>
  <c r="M20" i="72"/>
  <c r="K20" i="72"/>
  <c r="I20" i="72"/>
  <c r="G20" i="72"/>
  <c r="B20" i="72"/>
  <c r="Y19" i="72"/>
  <c r="W19" i="72"/>
  <c r="U19" i="72"/>
  <c r="S19" i="72"/>
  <c r="Q19" i="72"/>
  <c r="O19" i="72"/>
  <c r="M19" i="72"/>
  <c r="K19" i="72"/>
  <c r="I19" i="72"/>
  <c r="G19" i="72"/>
  <c r="B19" i="72"/>
  <c r="Y18" i="72"/>
  <c r="W18" i="72"/>
  <c r="U18" i="72"/>
  <c r="S18" i="72"/>
  <c r="Q18" i="72"/>
  <c r="O18" i="72"/>
  <c r="M18" i="72"/>
  <c r="K18" i="72"/>
  <c r="I18" i="72"/>
  <c r="G18" i="72"/>
  <c r="B18" i="72"/>
  <c r="W17" i="72"/>
  <c r="U17" i="72"/>
  <c r="S17" i="72"/>
  <c r="Q17" i="72"/>
  <c r="O17" i="72"/>
  <c r="M17" i="72"/>
  <c r="K17" i="72"/>
  <c r="I17" i="72"/>
  <c r="G17" i="72"/>
  <c r="B17" i="72"/>
  <c r="AA16" i="72"/>
  <c r="W16" i="72"/>
  <c r="U16" i="72"/>
  <c r="S16" i="72"/>
  <c r="Q16" i="72"/>
  <c r="O16" i="72"/>
  <c r="M16" i="72"/>
  <c r="K16" i="72"/>
  <c r="I16" i="72"/>
  <c r="G16" i="72"/>
  <c r="B16" i="72"/>
  <c r="B61" i="69"/>
  <c r="B60" i="69"/>
  <c r="B59" i="69"/>
  <c r="B58" i="69"/>
  <c r="Y55" i="69"/>
  <c r="W55" i="69"/>
  <c r="U55" i="69"/>
  <c r="S55" i="69"/>
  <c r="Q55" i="69"/>
  <c r="O55" i="69"/>
  <c r="M55" i="69"/>
  <c r="K55" i="69"/>
  <c r="I55" i="69"/>
  <c r="G55" i="69"/>
  <c r="B55" i="69"/>
  <c r="Y54" i="69"/>
  <c r="W54" i="69"/>
  <c r="U54" i="69"/>
  <c r="S54" i="69"/>
  <c r="Q54" i="69"/>
  <c r="O54" i="69"/>
  <c r="M54" i="69"/>
  <c r="K54" i="69"/>
  <c r="I54" i="69"/>
  <c r="AB54" i="69" s="1"/>
  <c r="H49" i="70" s="1"/>
  <c r="G54" i="69"/>
  <c r="Z54" i="69" s="1"/>
  <c r="G49" i="70" s="1"/>
  <c r="B54" i="69"/>
  <c r="Y53" i="69"/>
  <c r="W53" i="69"/>
  <c r="U53" i="69"/>
  <c r="S53" i="69"/>
  <c r="Q53" i="69"/>
  <c r="O53" i="69"/>
  <c r="M53" i="69"/>
  <c r="K53" i="69"/>
  <c r="I53" i="69"/>
  <c r="G53" i="69"/>
  <c r="B53" i="69"/>
  <c r="Y52" i="69"/>
  <c r="W52" i="69"/>
  <c r="U52" i="69"/>
  <c r="S52" i="69"/>
  <c r="Q52" i="69"/>
  <c r="O52" i="69"/>
  <c r="M52" i="69"/>
  <c r="K52" i="69"/>
  <c r="I52" i="69"/>
  <c r="AB52" i="69" s="1"/>
  <c r="H47" i="70" s="1"/>
  <c r="G52" i="69"/>
  <c r="Z52" i="69" s="1"/>
  <c r="G47" i="70" s="1"/>
  <c r="B52" i="69"/>
  <c r="Y51" i="69"/>
  <c r="W51" i="69"/>
  <c r="U51" i="69"/>
  <c r="S51" i="69"/>
  <c r="Q51" i="69"/>
  <c r="O51" i="69"/>
  <c r="M51" i="69"/>
  <c r="K51" i="69"/>
  <c r="I51" i="69"/>
  <c r="G51" i="69"/>
  <c r="B51" i="69"/>
  <c r="Y50" i="69"/>
  <c r="W50" i="69"/>
  <c r="U50" i="69"/>
  <c r="S50" i="69"/>
  <c r="Q50" i="69"/>
  <c r="O50" i="69"/>
  <c r="M50" i="69"/>
  <c r="K50" i="69"/>
  <c r="I50" i="69"/>
  <c r="AB50" i="69" s="1"/>
  <c r="H45" i="70" s="1"/>
  <c r="G50" i="69"/>
  <c r="Z50" i="69" s="1"/>
  <c r="G45" i="70" s="1"/>
  <c r="B50" i="69"/>
  <c r="Y49" i="69"/>
  <c r="W49" i="69"/>
  <c r="U49" i="69"/>
  <c r="S49" i="69"/>
  <c r="Q49" i="69"/>
  <c r="O49" i="69"/>
  <c r="M49" i="69"/>
  <c r="K49" i="69"/>
  <c r="I49" i="69"/>
  <c r="G49" i="69"/>
  <c r="B49" i="69"/>
  <c r="Y48" i="69"/>
  <c r="W48" i="69"/>
  <c r="U48" i="69"/>
  <c r="S48" i="69"/>
  <c r="Q48" i="69"/>
  <c r="O48" i="69"/>
  <c r="M48" i="69"/>
  <c r="K48" i="69"/>
  <c r="I48" i="69"/>
  <c r="AB48" i="69" s="1"/>
  <c r="H43" i="70" s="1"/>
  <c r="G48" i="69"/>
  <c r="Z48" i="69" s="1"/>
  <c r="G43" i="70" s="1"/>
  <c r="B48" i="69"/>
  <c r="Y47" i="69"/>
  <c r="W47" i="69"/>
  <c r="U47" i="69"/>
  <c r="S47" i="69"/>
  <c r="Q47" i="69"/>
  <c r="O47" i="69"/>
  <c r="M47" i="69"/>
  <c r="K47" i="69"/>
  <c r="I47" i="69"/>
  <c r="G47" i="69"/>
  <c r="B47" i="69"/>
  <c r="Y46" i="69"/>
  <c r="W46" i="69"/>
  <c r="U46" i="69"/>
  <c r="S46" i="69"/>
  <c r="Q46" i="69"/>
  <c r="O46" i="69"/>
  <c r="M46" i="69"/>
  <c r="K46" i="69"/>
  <c r="I46" i="69"/>
  <c r="AB46" i="69" s="1"/>
  <c r="H41" i="70" s="1"/>
  <c r="G46" i="69"/>
  <c r="Z46" i="69" s="1"/>
  <c r="G41" i="70" s="1"/>
  <c r="B46" i="69"/>
  <c r="Y45" i="69"/>
  <c r="W45" i="69"/>
  <c r="U45" i="69"/>
  <c r="S45" i="69"/>
  <c r="Q45" i="69"/>
  <c r="O45" i="69"/>
  <c r="M45" i="69"/>
  <c r="K45" i="69"/>
  <c r="I45" i="69"/>
  <c r="G45" i="69"/>
  <c r="B45" i="69"/>
  <c r="Y44" i="69"/>
  <c r="W44" i="69"/>
  <c r="U44" i="69"/>
  <c r="S44" i="69"/>
  <c r="Q44" i="69"/>
  <c r="O44" i="69"/>
  <c r="M44" i="69"/>
  <c r="K44" i="69"/>
  <c r="I44" i="69"/>
  <c r="AB44" i="69" s="1"/>
  <c r="H39" i="70" s="1"/>
  <c r="G44" i="69"/>
  <c r="Z44" i="69" s="1"/>
  <c r="G39" i="70" s="1"/>
  <c r="B44" i="69"/>
  <c r="Y43" i="69"/>
  <c r="W43" i="69"/>
  <c r="U43" i="69"/>
  <c r="S43" i="69"/>
  <c r="Q43" i="69"/>
  <c r="O43" i="69"/>
  <c r="M43" i="69"/>
  <c r="K43" i="69"/>
  <c r="I43" i="69"/>
  <c r="G43" i="69"/>
  <c r="B43" i="69"/>
  <c r="Y42" i="69"/>
  <c r="W42" i="69"/>
  <c r="U42" i="69"/>
  <c r="S42" i="69"/>
  <c r="Q42" i="69"/>
  <c r="O42" i="69"/>
  <c r="M42" i="69"/>
  <c r="K42" i="69"/>
  <c r="I42" i="69"/>
  <c r="AB42" i="69" s="1"/>
  <c r="H37" i="70" s="1"/>
  <c r="G42" i="69"/>
  <c r="Z42" i="69" s="1"/>
  <c r="G37" i="70" s="1"/>
  <c r="B42" i="69"/>
  <c r="Y41" i="69"/>
  <c r="W41" i="69"/>
  <c r="U41" i="69"/>
  <c r="S41" i="69"/>
  <c r="Q41" i="69"/>
  <c r="O41" i="69"/>
  <c r="M41" i="69"/>
  <c r="K41" i="69"/>
  <c r="I41" i="69"/>
  <c r="G41" i="69"/>
  <c r="B41" i="69"/>
  <c r="Y40" i="69"/>
  <c r="W40" i="69"/>
  <c r="U40" i="69"/>
  <c r="S40" i="69"/>
  <c r="Q40" i="69"/>
  <c r="O40" i="69"/>
  <c r="M40" i="69"/>
  <c r="K40" i="69"/>
  <c r="I40" i="69"/>
  <c r="AB40" i="69" s="1"/>
  <c r="H35" i="70" s="1"/>
  <c r="G40" i="69"/>
  <c r="Z40" i="69" s="1"/>
  <c r="G35" i="70" s="1"/>
  <c r="B40" i="69"/>
  <c r="Y39" i="69"/>
  <c r="W39" i="69"/>
  <c r="U39" i="69"/>
  <c r="S39" i="69"/>
  <c r="Q39" i="69"/>
  <c r="O39" i="69"/>
  <c r="M39" i="69"/>
  <c r="K39" i="69"/>
  <c r="I39" i="69"/>
  <c r="G39" i="69"/>
  <c r="B39" i="69"/>
  <c r="Y38" i="69"/>
  <c r="W38" i="69"/>
  <c r="U38" i="69"/>
  <c r="S38" i="69"/>
  <c r="Q38" i="69"/>
  <c r="O38" i="69"/>
  <c r="M38" i="69"/>
  <c r="K38" i="69"/>
  <c r="I38" i="69"/>
  <c r="AB38" i="69" s="1"/>
  <c r="H33" i="70" s="1"/>
  <c r="G38" i="69"/>
  <c r="Z38" i="69" s="1"/>
  <c r="G33" i="70" s="1"/>
  <c r="B38" i="69"/>
  <c r="Y37" i="69"/>
  <c r="W37" i="69"/>
  <c r="U37" i="69"/>
  <c r="S37" i="69"/>
  <c r="Q37" i="69"/>
  <c r="O37" i="69"/>
  <c r="M37" i="69"/>
  <c r="K37" i="69"/>
  <c r="I37" i="69"/>
  <c r="G37" i="69"/>
  <c r="B37" i="69"/>
  <c r="Y36" i="69"/>
  <c r="W36" i="69"/>
  <c r="U36" i="69"/>
  <c r="S36" i="69"/>
  <c r="Q36" i="69"/>
  <c r="O36" i="69"/>
  <c r="M36" i="69"/>
  <c r="K36" i="69"/>
  <c r="I36" i="69"/>
  <c r="AB36" i="69" s="1"/>
  <c r="H31" i="70" s="1"/>
  <c r="G36" i="69"/>
  <c r="Z36" i="69" s="1"/>
  <c r="G31" i="70" s="1"/>
  <c r="B36" i="69"/>
  <c r="Y35" i="69"/>
  <c r="W35" i="69"/>
  <c r="U35" i="69"/>
  <c r="S35" i="69"/>
  <c r="Q35" i="69"/>
  <c r="O35" i="69"/>
  <c r="M35" i="69"/>
  <c r="K35" i="69"/>
  <c r="I35" i="69"/>
  <c r="G35" i="69"/>
  <c r="B35" i="69"/>
  <c r="Y34" i="69"/>
  <c r="W34" i="69"/>
  <c r="U34" i="69"/>
  <c r="S34" i="69"/>
  <c r="Q34" i="69"/>
  <c r="O34" i="69"/>
  <c r="M34" i="69"/>
  <c r="K34" i="69"/>
  <c r="I34" i="69"/>
  <c r="AB34" i="69" s="1"/>
  <c r="H29" i="70" s="1"/>
  <c r="G34" i="69"/>
  <c r="Z34" i="69" s="1"/>
  <c r="G29" i="70" s="1"/>
  <c r="B34" i="69"/>
  <c r="Y33" i="69"/>
  <c r="W33" i="69"/>
  <c r="U33" i="69"/>
  <c r="S33" i="69"/>
  <c r="Q33" i="69"/>
  <c r="O33" i="69"/>
  <c r="M33" i="69"/>
  <c r="K33" i="69"/>
  <c r="I33" i="69"/>
  <c r="G33" i="69"/>
  <c r="B33" i="69"/>
  <c r="Y32" i="69"/>
  <c r="W32" i="69"/>
  <c r="U32" i="69"/>
  <c r="S32" i="69"/>
  <c r="Q32" i="69"/>
  <c r="O32" i="69"/>
  <c r="M32" i="69"/>
  <c r="K32" i="69"/>
  <c r="I32" i="69"/>
  <c r="AB32" i="69" s="1"/>
  <c r="H27" i="70" s="1"/>
  <c r="G32" i="69"/>
  <c r="Z32" i="69" s="1"/>
  <c r="G27" i="70" s="1"/>
  <c r="B32" i="69"/>
  <c r="Y31" i="69"/>
  <c r="W31" i="69"/>
  <c r="U31" i="69"/>
  <c r="S31" i="69"/>
  <c r="Q31" i="69"/>
  <c r="O31" i="69"/>
  <c r="M31" i="69"/>
  <c r="K31" i="69"/>
  <c r="I31" i="69"/>
  <c r="G31" i="69"/>
  <c r="B31" i="69"/>
  <c r="Y30" i="69"/>
  <c r="W30" i="69"/>
  <c r="U30" i="69"/>
  <c r="S30" i="69"/>
  <c r="Q30" i="69"/>
  <c r="O30" i="69"/>
  <c r="M30" i="69"/>
  <c r="K30" i="69"/>
  <c r="I30" i="69"/>
  <c r="AB30" i="69" s="1"/>
  <c r="H25" i="70" s="1"/>
  <c r="G30" i="69"/>
  <c r="Z30" i="69" s="1"/>
  <c r="G25" i="70" s="1"/>
  <c r="B30" i="69"/>
  <c r="Y29" i="69"/>
  <c r="W29" i="69"/>
  <c r="U29" i="69"/>
  <c r="S29" i="69"/>
  <c r="Q29" i="69"/>
  <c r="O29" i="69"/>
  <c r="M29" i="69"/>
  <c r="K29" i="69"/>
  <c r="I29" i="69"/>
  <c r="G29" i="69"/>
  <c r="B29" i="69"/>
  <c r="Y28" i="69"/>
  <c r="W28" i="69"/>
  <c r="U28" i="69"/>
  <c r="S28" i="69"/>
  <c r="Q28" i="69"/>
  <c r="O28" i="69"/>
  <c r="M28" i="69"/>
  <c r="K28" i="69"/>
  <c r="I28" i="69"/>
  <c r="AB28" i="69" s="1"/>
  <c r="H23" i="70" s="1"/>
  <c r="G28" i="69"/>
  <c r="Z28" i="69" s="1"/>
  <c r="G23" i="70" s="1"/>
  <c r="B28" i="69"/>
  <c r="Y27" i="69"/>
  <c r="W27" i="69"/>
  <c r="U27" i="69"/>
  <c r="S27" i="69"/>
  <c r="Q27" i="69"/>
  <c r="O27" i="69"/>
  <c r="M27" i="69"/>
  <c r="K27" i="69"/>
  <c r="I27" i="69"/>
  <c r="G27" i="69"/>
  <c r="B27" i="69"/>
  <c r="Y26" i="69"/>
  <c r="W26" i="69"/>
  <c r="U26" i="69"/>
  <c r="S26" i="69"/>
  <c r="Q26" i="69"/>
  <c r="O26" i="69"/>
  <c r="M26" i="69"/>
  <c r="K26" i="69"/>
  <c r="I26" i="69"/>
  <c r="AB26" i="69" s="1"/>
  <c r="H21" i="70" s="1"/>
  <c r="G26" i="69"/>
  <c r="Z26" i="69" s="1"/>
  <c r="G21" i="70" s="1"/>
  <c r="B26" i="69"/>
  <c r="Y25" i="69"/>
  <c r="W25" i="69"/>
  <c r="U25" i="69"/>
  <c r="S25" i="69"/>
  <c r="Q25" i="69"/>
  <c r="O25" i="69"/>
  <c r="M25" i="69"/>
  <c r="K25" i="69"/>
  <c r="I25" i="69"/>
  <c r="G25" i="69"/>
  <c r="B25" i="69"/>
  <c r="Y24" i="69"/>
  <c r="W24" i="69"/>
  <c r="U24" i="69"/>
  <c r="S24" i="69"/>
  <c r="Q24" i="69"/>
  <c r="O24" i="69"/>
  <c r="M24" i="69"/>
  <c r="K24" i="69"/>
  <c r="I24" i="69"/>
  <c r="AB24" i="69" s="1"/>
  <c r="H19" i="70" s="1"/>
  <c r="G24" i="69"/>
  <c r="Z24" i="69" s="1"/>
  <c r="G19" i="70" s="1"/>
  <c r="B24" i="69"/>
  <c r="Y23" i="69"/>
  <c r="W23" i="69"/>
  <c r="U23" i="69"/>
  <c r="S23" i="69"/>
  <c r="Q23" i="69"/>
  <c r="O23" i="69"/>
  <c r="M23" i="69"/>
  <c r="K23" i="69"/>
  <c r="I23" i="69"/>
  <c r="G23" i="69"/>
  <c r="B23" i="69"/>
  <c r="Y22" i="69"/>
  <c r="W22" i="69"/>
  <c r="U22" i="69"/>
  <c r="S22" i="69"/>
  <c r="Q22" i="69"/>
  <c r="O22" i="69"/>
  <c r="M22" i="69"/>
  <c r="K22" i="69"/>
  <c r="I22" i="69"/>
  <c r="AB22" i="69" s="1"/>
  <c r="H17" i="70" s="1"/>
  <c r="G22" i="69"/>
  <c r="Z22" i="69" s="1"/>
  <c r="G17" i="70" s="1"/>
  <c r="B22" i="69"/>
  <c r="Y21" i="69"/>
  <c r="W21" i="69"/>
  <c r="U21" i="69"/>
  <c r="S21" i="69"/>
  <c r="Q21" i="69"/>
  <c r="O21" i="69"/>
  <c r="M21" i="69"/>
  <c r="K21" i="69"/>
  <c r="I21" i="69"/>
  <c r="G21" i="69"/>
  <c r="B21" i="69"/>
  <c r="Y20" i="69"/>
  <c r="W20" i="69"/>
  <c r="U20" i="69"/>
  <c r="S20" i="69"/>
  <c r="Q20" i="69"/>
  <c r="O20" i="69"/>
  <c r="M20" i="69"/>
  <c r="K20" i="69"/>
  <c r="I20" i="69"/>
  <c r="AB20" i="69" s="1"/>
  <c r="H15" i="70" s="1"/>
  <c r="G20" i="69"/>
  <c r="Z20" i="69" s="1"/>
  <c r="G15" i="70" s="1"/>
  <c r="B20" i="69"/>
  <c r="Y19" i="69"/>
  <c r="W19" i="69"/>
  <c r="U19" i="69"/>
  <c r="S19" i="69"/>
  <c r="Q19" i="69"/>
  <c r="O19" i="69"/>
  <c r="M19" i="69"/>
  <c r="K19" i="69"/>
  <c r="I19" i="69"/>
  <c r="G19" i="69"/>
  <c r="B19" i="69"/>
  <c r="Y18" i="69"/>
  <c r="W18" i="69"/>
  <c r="U18" i="69"/>
  <c r="S18" i="69"/>
  <c r="Q18" i="69"/>
  <c r="O18" i="69"/>
  <c r="M18" i="69"/>
  <c r="K18" i="69"/>
  <c r="I18" i="69"/>
  <c r="AB18" i="69" s="1"/>
  <c r="H13" i="70" s="1"/>
  <c r="G18" i="69"/>
  <c r="Z18" i="69" s="1"/>
  <c r="G13" i="70" s="1"/>
  <c r="B18" i="69"/>
  <c r="W17" i="69"/>
  <c r="U17" i="69"/>
  <c r="S17" i="69"/>
  <c r="Q17" i="69"/>
  <c r="O17" i="69"/>
  <c r="M17" i="69"/>
  <c r="K17" i="69"/>
  <c r="I17" i="69"/>
  <c r="AB17" i="69" s="1"/>
  <c r="H12" i="70" s="1"/>
  <c r="G17" i="69"/>
  <c r="B17" i="69"/>
  <c r="AA16" i="69"/>
  <c r="W16" i="69"/>
  <c r="U16" i="69"/>
  <c r="S16" i="69"/>
  <c r="Q16" i="69"/>
  <c r="O16" i="69"/>
  <c r="M16" i="69"/>
  <c r="K16" i="69"/>
  <c r="I16" i="69"/>
  <c r="G16" i="69"/>
  <c r="Z16" i="69" s="1"/>
  <c r="G11" i="70" s="1"/>
  <c r="B16" i="69"/>
  <c r="Y55" i="68"/>
  <c r="Y54" i="68"/>
  <c r="Y53" i="68"/>
  <c r="Y52" i="68"/>
  <c r="Y51" i="68"/>
  <c r="Y50" i="68"/>
  <c r="Y49" i="68"/>
  <c r="Y48" i="68"/>
  <c r="Y47" i="68"/>
  <c r="Y46" i="68"/>
  <c r="Y45" i="68"/>
  <c r="Y44" i="68"/>
  <c r="Y43" i="68"/>
  <c r="Y42" i="68"/>
  <c r="Y41" i="68"/>
  <c r="Y40" i="68"/>
  <c r="Y39" i="68"/>
  <c r="Y38" i="68"/>
  <c r="Y37" i="68"/>
  <c r="Y36" i="68"/>
  <c r="Y35" i="68"/>
  <c r="Y34" i="68"/>
  <c r="Y33" i="68"/>
  <c r="Y32" i="68"/>
  <c r="Y31" i="68"/>
  <c r="Y30" i="68"/>
  <c r="Y29" i="68"/>
  <c r="Y28" i="68"/>
  <c r="Y27" i="68"/>
  <c r="Y26" i="68"/>
  <c r="Y25" i="68"/>
  <c r="Y24" i="68"/>
  <c r="Y23" i="68"/>
  <c r="Y22" i="68"/>
  <c r="Y21" i="68"/>
  <c r="Y20" i="68"/>
  <c r="Y19" i="68"/>
  <c r="Y18" i="68"/>
  <c r="W55" i="68"/>
  <c r="W54" i="68"/>
  <c r="W53" i="68"/>
  <c r="W52" i="68"/>
  <c r="W51" i="68"/>
  <c r="W50" i="68"/>
  <c r="W49" i="68"/>
  <c r="W48" i="68"/>
  <c r="W47" i="68"/>
  <c r="W46" i="68"/>
  <c r="W45" i="68"/>
  <c r="W44" i="68"/>
  <c r="W43" i="68"/>
  <c r="W42" i="68"/>
  <c r="W41" i="68"/>
  <c r="W40" i="68"/>
  <c r="W39" i="68"/>
  <c r="W38" i="68"/>
  <c r="W37" i="68"/>
  <c r="W36" i="68"/>
  <c r="W35" i="68"/>
  <c r="W34" i="68"/>
  <c r="W33" i="68"/>
  <c r="W32" i="68"/>
  <c r="W31" i="68"/>
  <c r="W30" i="68"/>
  <c r="W29" i="68"/>
  <c r="W28" i="68"/>
  <c r="W27" i="68"/>
  <c r="W26" i="68"/>
  <c r="W25" i="68"/>
  <c r="W24" i="68"/>
  <c r="W23" i="68"/>
  <c r="W22" i="68"/>
  <c r="W21" i="68"/>
  <c r="W20" i="68"/>
  <c r="W19" i="68"/>
  <c r="W18" i="68"/>
  <c r="W17" i="68"/>
  <c r="W16" i="68"/>
  <c r="U55" i="68"/>
  <c r="U54" i="68"/>
  <c r="U53" i="68"/>
  <c r="U52" i="68"/>
  <c r="U51" i="68"/>
  <c r="U50" i="68"/>
  <c r="U49" i="68"/>
  <c r="U48" i="68"/>
  <c r="U47" i="68"/>
  <c r="U46" i="68"/>
  <c r="U45" i="68"/>
  <c r="U44" i="68"/>
  <c r="U43" i="68"/>
  <c r="U42" i="68"/>
  <c r="U41" i="68"/>
  <c r="U40" i="68"/>
  <c r="U39" i="68"/>
  <c r="U38" i="68"/>
  <c r="U37" i="68"/>
  <c r="U36" i="68"/>
  <c r="U35" i="68"/>
  <c r="U34" i="68"/>
  <c r="U33" i="68"/>
  <c r="U32" i="68"/>
  <c r="U31" i="68"/>
  <c r="U30" i="68"/>
  <c r="U29" i="68"/>
  <c r="U28" i="68"/>
  <c r="U27" i="68"/>
  <c r="U26" i="68"/>
  <c r="U25" i="68"/>
  <c r="U24" i="68"/>
  <c r="U23" i="68"/>
  <c r="U22" i="68"/>
  <c r="U21" i="68"/>
  <c r="U20" i="68"/>
  <c r="U19" i="68"/>
  <c r="U18" i="68"/>
  <c r="U17" i="68"/>
  <c r="U16" i="68"/>
  <c r="S55" i="68"/>
  <c r="S54" i="68"/>
  <c r="S53" i="68"/>
  <c r="S52" i="68"/>
  <c r="S51" i="68"/>
  <c r="S50" i="68"/>
  <c r="S49" i="68"/>
  <c r="S48" i="68"/>
  <c r="S47" i="68"/>
  <c r="S46" i="68"/>
  <c r="S45" i="68"/>
  <c r="S44" i="68"/>
  <c r="S43" i="68"/>
  <c r="S42" i="68"/>
  <c r="S41" i="68"/>
  <c r="S40" i="68"/>
  <c r="S39" i="68"/>
  <c r="S38" i="68"/>
  <c r="S37" i="68"/>
  <c r="S36" i="68"/>
  <c r="S35" i="68"/>
  <c r="S34" i="68"/>
  <c r="S33" i="68"/>
  <c r="S32" i="68"/>
  <c r="S31" i="68"/>
  <c r="S30" i="68"/>
  <c r="S29" i="68"/>
  <c r="S28" i="68"/>
  <c r="S27" i="68"/>
  <c r="S26" i="68"/>
  <c r="S25" i="68"/>
  <c r="S24" i="68"/>
  <c r="S23" i="68"/>
  <c r="S22" i="68"/>
  <c r="S21" i="68"/>
  <c r="S20" i="68"/>
  <c r="S19" i="68"/>
  <c r="S18" i="68"/>
  <c r="S17" i="68"/>
  <c r="S16" i="68"/>
  <c r="Q55" i="68"/>
  <c r="Q54" i="68"/>
  <c r="Q53" i="68"/>
  <c r="Q52" i="68"/>
  <c r="Q51" i="68"/>
  <c r="Q50" i="68"/>
  <c r="Q49" i="68"/>
  <c r="Q48" i="68"/>
  <c r="Q47" i="68"/>
  <c r="Q46" i="68"/>
  <c r="Q45" i="68"/>
  <c r="Q44" i="68"/>
  <c r="Q43" i="68"/>
  <c r="Q42" i="68"/>
  <c r="Q41" i="68"/>
  <c r="Q40" i="68"/>
  <c r="Q39" i="68"/>
  <c r="Q38" i="68"/>
  <c r="Q37" i="68"/>
  <c r="Q36" i="68"/>
  <c r="Q35" i="68"/>
  <c r="Q34" i="68"/>
  <c r="Q33" i="68"/>
  <c r="Q32" i="68"/>
  <c r="Q31" i="68"/>
  <c r="Q30" i="68"/>
  <c r="Q29" i="68"/>
  <c r="Q28" i="68"/>
  <c r="Q27" i="68"/>
  <c r="Q26" i="68"/>
  <c r="Q25" i="68"/>
  <c r="Q24" i="68"/>
  <c r="Q23" i="68"/>
  <c r="Q22" i="68"/>
  <c r="Q21" i="68"/>
  <c r="Q20" i="68"/>
  <c r="Q19" i="68"/>
  <c r="Q18" i="68"/>
  <c r="Q17" i="68"/>
  <c r="Q16" i="68"/>
  <c r="O55" i="68"/>
  <c r="O54" i="68"/>
  <c r="O53" i="68"/>
  <c r="O52" i="68"/>
  <c r="O51" i="68"/>
  <c r="O50" i="68"/>
  <c r="O49" i="68"/>
  <c r="O48" i="68"/>
  <c r="O47" i="68"/>
  <c r="O46" i="68"/>
  <c r="O45" i="68"/>
  <c r="O44" i="68"/>
  <c r="O43" i="68"/>
  <c r="O42" i="68"/>
  <c r="O41" i="68"/>
  <c r="O40" i="68"/>
  <c r="O39" i="68"/>
  <c r="O38" i="68"/>
  <c r="O37" i="68"/>
  <c r="O36" i="68"/>
  <c r="O35" i="68"/>
  <c r="O34" i="68"/>
  <c r="O33" i="68"/>
  <c r="O32" i="68"/>
  <c r="O31" i="68"/>
  <c r="O30" i="68"/>
  <c r="O29" i="68"/>
  <c r="O28" i="68"/>
  <c r="O27" i="68"/>
  <c r="O26" i="68"/>
  <c r="O25" i="68"/>
  <c r="O24" i="68"/>
  <c r="O23" i="68"/>
  <c r="O22" i="68"/>
  <c r="O21" i="68"/>
  <c r="O20" i="68"/>
  <c r="O19" i="68"/>
  <c r="O18" i="68"/>
  <c r="O17" i="68"/>
  <c r="O16" i="68"/>
  <c r="M55" i="68"/>
  <c r="M54" i="68"/>
  <c r="M53" i="68"/>
  <c r="M52" i="68"/>
  <c r="M51" i="68"/>
  <c r="M50" i="68"/>
  <c r="M49" i="68"/>
  <c r="M48" i="68"/>
  <c r="M47" i="68"/>
  <c r="M46" i="68"/>
  <c r="M45" i="68"/>
  <c r="M44" i="68"/>
  <c r="M43" i="68"/>
  <c r="M42" i="68"/>
  <c r="M41" i="68"/>
  <c r="M40" i="68"/>
  <c r="M39" i="68"/>
  <c r="M38" i="68"/>
  <c r="M37" i="68"/>
  <c r="M36" i="68"/>
  <c r="M35" i="68"/>
  <c r="M34" i="68"/>
  <c r="M33" i="68"/>
  <c r="M32" i="68"/>
  <c r="M31" i="68"/>
  <c r="M30" i="68"/>
  <c r="M29" i="68"/>
  <c r="M28" i="68"/>
  <c r="M27" i="68"/>
  <c r="M26" i="68"/>
  <c r="M25" i="68"/>
  <c r="M24" i="68"/>
  <c r="M23" i="68"/>
  <c r="M22" i="68"/>
  <c r="M21" i="68"/>
  <c r="M20" i="68"/>
  <c r="M19" i="68"/>
  <c r="M18" i="68"/>
  <c r="M17" i="68"/>
  <c r="M16" i="68"/>
  <c r="K55" i="68"/>
  <c r="K54" i="68"/>
  <c r="K53" i="68"/>
  <c r="K52" i="68"/>
  <c r="K51" i="68"/>
  <c r="K50" i="68"/>
  <c r="K49" i="68"/>
  <c r="K48" i="68"/>
  <c r="K47" i="68"/>
  <c r="K46" i="68"/>
  <c r="K45" i="68"/>
  <c r="K44" i="68"/>
  <c r="K43" i="68"/>
  <c r="K42" i="68"/>
  <c r="K41" i="68"/>
  <c r="K40" i="68"/>
  <c r="K39" i="68"/>
  <c r="K38" i="68"/>
  <c r="K37" i="68"/>
  <c r="K36" i="68"/>
  <c r="K35" i="68"/>
  <c r="K34" i="68"/>
  <c r="K33" i="68"/>
  <c r="K32" i="68"/>
  <c r="K31" i="68"/>
  <c r="K30" i="68"/>
  <c r="K29" i="68"/>
  <c r="K28" i="68"/>
  <c r="K27" i="68"/>
  <c r="K26" i="68"/>
  <c r="K25" i="68"/>
  <c r="K24" i="68"/>
  <c r="K23" i="68"/>
  <c r="K22" i="68"/>
  <c r="K21" i="68"/>
  <c r="K20" i="68"/>
  <c r="K19" i="68"/>
  <c r="K18" i="68"/>
  <c r="K17" i="68"/>
  <c r="K16" i="68"/>
  <c r="I55" i="68"/>
  <c r="I54" i="68"/>
  <c r="I53" i="68"/>
  <c r="I52" i="68"/>
  <c r="AB52" i="68" s="1"/>
  <c r="F47" i="70" s="1"/>
  <c r="I51" i="68"/>
  <c r="I50" i="68"/>
  <c r="I49" i="68"/>
  <c r="I48" i="68"/>
  <c r="AB48" i="68" s="1"/>
  <c r="F43" i="70" s="1"/>
  <c r="I47" i="68"/>
  <c r="I46" i="68"/>
  <c r="AB46" i="68" s="1"/>
  <c r="F41" i="70" s="1"/>
  <c r="I45" i="68"/>
  <c r="I44" i="68"/>
  <c r="AB44" i="68" s="1"/>
  <c r="F39" i="70" s="1"/>
  <c r="I43" i="68"/>
  <c r="I42" i="68"/>
  <c r="I41" i="68"/>
  <c r="I40" i="68"/>
  <c r="AB40" i="68" s="1"/>
  <c r="F35" i="70" s="1"/>
  <c r="I39" i="68"/>
  <c r="I38" i="68"/>
  <c r="I37" i="68"/>
  <c r="I36" i="68"/>
  <c r="AB36" i="68" s="1"/>
  <c r="F31" i="70" s="1"/>
  <c r="I35" i="68"/>
  <c r="I34" i="68"/>
  <c r="I33" i="68"/>
  <c r="I32" i="68"/>
  <c r="AB32" i="68" s="1"/>
  <c r="F27" i="70" s="1"/>
  <c r="I31" i="68"/>
  <c r="I30" i="68"/>
  <c r="I29" i="68"/>
  <c r="I28" i="68"/>
  <c r="AB28" i="68" s="1"/>
  <c r="F23" i="70" s="1"/>
  <c r="I27" i="68"/>
  <c r="I26" i="68"/>
  <c r="AB26" i="68" s="1"/>
  <c r="F21" i="70" s="1"/>
  <c r="I25" i="68"/>
  <c r="I24" i="68"/>
  <c r="AB24" i="68" s="1"/>
  <c r="F19" i="70" s="1"/>
  <c r="I23" i="68"/>
  <c r="I22" i="68"/>
  <c r="I21" i="68"/>
  <c r="I20" i="68"/>
  <c r="AB20" i="68" s="1"/>
  <c r="F15" i="70" s="1"/>
  <c r="I19" i="68"/>
  <c r="I18" i="68"/>
  <c r="I17" i="68"/>
  <c r="I16" i="68"/>
  <c r="AB34" i="68"/>
  <c r="F29" i="70" s="1"/>
  <c r="AB54" i="68"/>
  <c r="F49" i="70" s="1"/>
  <c r="AA16" i="68"/>
  <c r="U9" i="70"/>
  <c r="B50" i="70"/>
  <c r="B48" i="70"/>
  <c r="B49" i="70"/>
  <c r="B12" i="70"/>
  <c r="B13" i="70"/>
  <c r="B14" i="70"/>
  <c r="B15" i="70"/>
  <c r="B16" i="70"/>
  <c r="B17" i="70"/>
  <c r="B18" i="70"/>
  <c r="B19" i="70"/>
  <c r="B20" i="70"/>
  <c r="B21" i="70"/>
  <c r="B22" i="70"/>
  <c r="B23" i="70"/>
  <c r="B24" i="70"/>
  <c r="B25" i="70"/>
  <c r="B26" i="70"/>
  <c r="B27" i="70"/>
  <c r="B28" i="70"/>
  <c r="B29" i="70"/>
  <c r="B30" i="70"/>
  <c r="B31" i="70"/>
  <c r="B32" i="70"/>
  <c r="B33" i="70"/>
  <c r="B34" i="70"/>
  <c r="B35" i="70"/>
  <c r="B36" i="70"/>
  <c r="B37" i="70"/>
  <c r="B38" i="70"/>
  <c r="B39" i="70"/>
  <c r="B40" i="70"/>
  <c r="B41" i="70"/>
  <c r="B42" i="70"/>
  <c r="B43" i="70"/>
  <c r="B44" i="70"/>
  <c r="B45" i="70"/>
  <c r="B46" i="70"/>
  <c r="B47" i="70"/>
  <c r="B11" i="70"/>
  <c r="AQ60" i="52"/>
  <c r="AQ61" i="52"/>
  <c r="AQ62" i="52"/>
  <c r="AQ63" i="52"/>
  <c r="AQ64" i="52"/>
  <c r="AQ65" i="52"/>
  <c r="AQ66" i="52"/>
  <c r="G17" i="68"/>
  <c r="G18" i="68"/>
  <c r="G19" i="68"/>
  <c r="G20" i="68"/>
  <c r="G21" i="68"/>
  <c r="G22" i="68"/>
  <c r="G23" i="68"/>
  <c r="G24" i="68"/>
  <c r="G25" i="68"/>
  <c r="G26" i="68"/>
  <c r="G27" i="68"/>
  <c r="G28" i="68"/>
  <c r="G29" i="68"/>
  <c r="G30" i="68"/>
  <c r="G31" i="68"/>
  <c r="G32" i="68"/>
  <c r="G33" i="68"/>
  <c r="G34" i="68"/>
  <c r="G35" i="68"/>
  <c r="G36" i="68"/>
  <c r="G37" i="68"/>
  <c r="G38" i="68"/>
  <c r="G39" i="68"/>
  <c r="G40" i="68"/>
  <c r="G41" i="68"/>
  <c r="G42" i="68"/>
  <c r="G43" i="68"/>
  <c r="G44" i="68"/>
  <c r="G45" i="68"/>
  <c r="G46" i="68"/>
  <c r="G47" i="68"/>
  <c r="G48" i="68"/>
  <c r="G49" i="68"/>
  <c r="G50" i="68"/>
  <c r="G51" i="68"/>
  <c r="G52" i="68"/>
  <c r="G53" i="68"/>
  <c r="G54" i="68"/>
  <c r="G55" i="68"/>
  <c r="G16" i="68"/>
  <c r="B61" i="68"/>
  <c r="B60" i="68"/>
  <c r="B59" i="68"/>
  <c r="B58" i="68"/>
  <c r="B17" i="68"/>
  <c r="B18" i="68"/>
  <c r="B19" i="68"/>
  <c r="B20" i="68"/>
  <c r="B21" i="68"/>
  <c r="B22" i="68"/>
  <c r="B23" i="68"/>
  <c r="B24" i="68"/>
  <c r="B25" i="68"/>
  <c r="B26" i="68"/>
  <c r="B27" i="68"/>
  <c r="B28" i="68"/>
  <c r="B29" i="68"/>
  <c r="B30" i="68"/>
  <c r="B31" i="68"/>
  <c r="B32" i="68"/>
  <c r="B33" i="68"/>
  <c r="B34" i="68"/>
  <c r="B35" i="68"/>
  <c r="B36" i="68"/>
  <c r="B37" i="68"/>
  <c r="B38" i="68"/>
  <c r="B39" i="68"/>
  <c r="B40" i="68"/>
  <c r="B41" i="68"/>
  <c r="B42" i="68"/>
  <c r="B43" i="68"/>
  <c r="B44" i="68"/>
  <c r="B45" i="68"/>
  <c r="B46" i="68"/>
  <c r="B47" i="68"/>
  <c r="B48" i="68"/>
  <c r="B49" i="68"/>
  <c r="B50" i="68"/>
  <c r="B51" i="68"/>
  <c r="B52" i="68"/>
  <c r="B53" i="68"/>
  <c r="B54" i="68"/>
  <c r="B55" i="68"/>
  <c r="B16" i="68"/>
  <c r="H58" i="64"/>
  <c r="AO44" i="52"/>
  <c r="AO56" i="52"/>
  <c r="AO60" i="52"/>
  <c r="AG24" i="52"/>
  <c r="AG28" i="52"/>
  <c r="AG32" i="52"/>
  <c r="AF59" i="52"/>
  <c r="AG20" i="52"/>
  <c r="T66" i="52"/>
  <c r="AO66" i="52" s="1"/>
  <c r="T65" i="52"/>
  <c r="AO65" i="52" s="1"/>
  <c r="T64" i="52"/>
  <c r="AG64" i="52" s="1"/>
  <c r="T63" i="52"/>
  <c r="AG63" i="52" s="1"/>
  <c r="T62" i="52"/>
  <c r="AO62" i="52" s="1"/>
  <c r="T61" i="52"/>
  <c r="AO61" i="52" s="1"/>
  <c r="T60" i="52"/>
  <c r="AG60" i="52" s="1"/>
  <c r="T59" i="52"/>
  <c r="T58" i="52"/>
  <c r="AO58" i="52" s="1"/>
  <c r="T57" i="52"/>
  <c r="AG57" i="52" s="1"/>
  <c r="T56" i="52"/>
  <c r="AG56" i="52" s="1"/>
  <c r="T55" i="52"/>
  <c r="AG55" i="52" s="1"/>
  <c r="T54" i="52"/>
  <c r="AO54" i="52" s="1"/>
  <c r="T53" i="52"/>
  <c r="AO53" i="52" s="1"/>
  <c r="T52" i="52"/>
  <c r="AO52" i="52" s="1"/>
  <c r="T51" i="52"/>
  <c r="AO51" i="52" s="1"/>
  <c r="T50" i="52"/>
  <c r="AG50" i="52" s="1"/>
  <c r="T49" i="52"/>
  <c r="T48" i="52"/>
  <c r="AO48" i="52" s="1"/>
  <c r="T47" i="52"/>
  <c r="T46" i="52"/>
  <c r="AO46" i="52" s="1"/>
  <c r="T45" i="52"/>
  <c r="AO45" i="52" s="1"/>
  <c r="T44" i="52"/>
  <c r="AG44" i="52" s="1"/>
  <c r="T43" i="52"/>
  <c r="AO43" i="52" s="1"/>
  <c r="T42" i="52"/>
  <c r="AO42" i="52" s="1"/>
  <c r="T41" i="52"/>
  <c r="AO41" i="52" s="1"/>
  <c r="T40" i="52"/>
  <c r="AG40" i="52" s="1"/>
  <c r="T39" i="52"/>
  <c r="T38" i="52"/>
  <c r="AO38" i="52" s="1"/>
  <c r="T37" i="52"/>
  <c r="AG37" i="52" s="1"/>
  <c r="T36" i="52"/>
  <c r="AO36" i="52" s="1"/>
  <c r="T35" i="52"/>
  <c r="T34" i="52"/>
  <c r="AG34" i="52" s="1"/>
  <c r="T33" i="52"/>
  <c r="AO33" i="52" s="1"/>
  <c r="T32" i="52"/>
  <c r="AO32" i="52" s="1"/>
  <c r="T31" i="52"/>
  <c r="T30" i="52"/>
  <c r="AG30" i="52" s="1"/>
  <c r="T29" i="52"/>
  <c r="AO29" i="52" s="1"/>
  <c r="T28" i="52"/>
  <c r="AO28" i="52" s="1"/>
  <c r="T27" i="52"/>
  <c r="T26" i="52"/>
  <c r="AO26" i="52" s="1"/>
  <c r="T25" i="52"/>
  <c r="AG25" i="52" s="1"/>
  <c r="T24" i="52"/>
  <c r="AO24" i="52" s="1"/>
  <c r="T23" i="52"/>
  <c r="T22" i="52"/>
  <c r="AO22" i="52" s="1"/>
  <c r="T21" i="52"/>
  <c r="T20" i="52"/>
  <c r="AO20" i="52" s="1"/>
  <c r="R66" i="52"/>
  <c r="R65" i="52"/>
  <c r="AF65" i="52" s="1"/>
  <c r="R64" i="52"/>
  <c r="AN64" i="52" s="1"/>
  <c r="R63" i="52"/>
  <c r="AF63" i="52" s="1"/>
  <c r="R62" i="52"/>
  <c r="R61" i="52"/>
  <c r="AN61" i="52" s="1"/>
  <c r="R60" i="52"/>
  <c r="AN60" i="52" s="1"/>
  <c r="R59" i="52"/>
  <c r="AN59" i="52" s="1"/>
  <c r="R58" i="52"/>
  <c r="AN58" i="52" s="1"/>
  <c r="R57" i="52"/>
  <c r="AN57" i="52" s="1"/>
  <c r="R56" i="52"/>
  <c r="AN56" i="52" s="1"/>
  <c r="R55" i="52"/>
  <c r="AN55" i="52" s="1"/>
  <c r="R54" i="52"/>
  <c r="R53" i="52"/>
  <c r="AN53" i="52" s="1"/>
  <c r="R52" i="52"/>
  <c r="AN52" i="52" s="1"/>
  <c r="R51" i="52"/>
  <c r="AN51" i="52" s="1"/>
  <c r="R50" i="52"/>
  <c r="R49" i="52"/>
  <c r="AF49" i="52" s="1"/>
  <c r="R48" i="52"/>
  <c r="R47" i="52"/>
  <c r="AN47" i="52" s="1"/>
  <c r="R46" i="52"/>
  <c r="R45" i="52"/>
  <c r="AF45" i="52" s="1"/>
  <c r="R44" i="52"/>
  <c r="AN44" i="52" s="1"/>
  <c r="R43" i="52"/>
  <c r="R42" i="52"/>
  <c r="R41" i="52"/>
  <c r="AN41" i="52" s="1"/>
  <c r="R40" i="52"/>
  <c r="R39" i="52"/>
  <c r="R38" i="52"/>
  <c r="AN38" i="52" s="1"/>
  <c r="R37" i="52"/>
  <c r="AF37" i="52" s="1"/>
  <c r="R36" i="52"/>
  <c r="R35" i="52"/>
  <c r="R34" i="52"/>
  <c r="R33" i="52"/>
  <c r="AN33" i="52" s="1"/>
  <c r="R32" i="52"/>
  <c r="AF32" i="52" s="1"/>
  <c r="R31" i="52"/>
  <c r="AN31" i="52" s="1"/>
  <c r="R30" i="52"/>
  <c r="R29" i="52"/>
  <c r="AN29" i="52" s="1"/>
  <c r="R28" i="52"/>
  <c r="R27" i="52"/>
  <c r="R26" i="52"/>
  <c r="AN26" i="52" s="1"/>
  <c r="R25" i="52"/>
  <c r="AF25" i="52" s="1"/>
  <c r="R24" i="52"/>
  <c r="R23" i="52"/>
  <c r="R22" i="52"/>
  <c r="R21" i="52"/>
  <c r="AF21" i="52" s="1"/>
  <c r="R20" i="52"/>
  <c r="AN20" i="52" s="1"/>
  <c r="P66" i="52"/>
  <c r="AM66" i="52" s="1"/>
  <c r="P65" i="52"/>
  <c r="AM65" i="52" s="1"/>
  <c r="P64" i="52"/>
  <c r="P63" i="52"/>
  <c r="AM63" i="52" s="1"/>
  <c r="P62" i="52"/>
  <c r="AM62" i="52" s="1"/>
  <c r="P61" i="52"/>
  <c r="AM61" i="52" s="1"/>
  <c r="P60" i="52"/>
  <c r="AM60" i="52" s="1"/>
  <c r="P59" i="52"/>
  <c r="P58" i="52"/>
  <c r="AM58" i="52" s="1"/>
  <c r="K327" i="56" s="1"/>
  <c r="P57" i="52"/>
  <c r="P56" i="52"/>
  <c r="P55" i="52"/>
  <c r="AM55" i="52" s="1"/>
  <c r="K303" i="56" s="1"/>
  <c r="P54" i="52"/>
  <c r="AE54" i="52" s="1"/>
  <c r="H295" i="56" s="1"/>
  <c r="P53" i="52"/>
  <c r="P52" i="52"/>
  <c r="AM52" i="52" s="1"/>
  <c r="K279" i="56" s="1"/>
  <c r="P51" i="52"/>
  <c r="AM51" i="52" s="1"/>
  <c r="K271" i="56" s="1"/>
  <c r="P50" i="52"/>
  <c r="AE50" i="52" s="1"/>
  <c r="H263" i="56" s="1"/>
  <c r="P49" i="52"/>
  <c r="AM49" i="52" s="1"/>
  <c r="K255" i="56" s="1"/>
  <c r="P48" i="52"/>
  <c r="AM48" i="52" s="1"/>
  <c r="K247" i="56" s="1"/>
  <c r="P47" i="52"/>
  <c r="P46" i="52"/>
  <c r="AM46" i="52" s="1"/>
  <c r="K231" i="56" s="1"/>
  <c r="P45" i="52"/>
  <c r="AM45" i="52" s="1"/>
  <c r="K223" i="56" s="1"/>
  <c r="P44" i="52"/>
  <c r="AE44" i="52" s="1"/>
  <c r="H215" i="56" s="1"/>
  <c r="P43" i="52"/>
  <c r="P42" i="52"/>
  <c r="AE42" i="52" s="1"/>
  <c r="H199" i="56" s="1"/>
  <c r="P41" i="52"/>
  <c r="AE41" i="52" s="1"/>
  <c r="H191" i="56" s="1"/>
  <c r="P40" i="52"/>
  <c r="P39" i="52"/>
  <c r="P38" i="52"/>
  <c r="AM38" i="52" s="1"/>
  <c r="K167" i="56" s="1"/>
  <c r="P37" i="52"/>
  <c r="AE37" i="52" s="1"/>
  <c r="H159" i="56" s="1"/>
  <c r="P36" i="52"/>
  <c r="P35" i="52"/>
  <c r="P34" i="52"/>
  <c r="AE34" i="52" s="1"/>
  <c r="H135" i="56" s="1"/>
  <c r="P33" i="52"/>
  <c r="AM33" i="52" s="1"/>
  <c r="K127" i="56" s="1"/>
  <c r="P32" i="52"/>
  <c r="P31" i="52"/>
  <c r="P30" i="52"/>
  <c r="AM30" i="52" s="1"/>
  <c r="K103" i="56" s="1"/>
  <c r="P29" i="52"/>
  <c r="P28" i="52"/>
  <c r="P27" i="52"/>
  <c r="P26" i="52"/>
  <c r="AE26" i="52" s="1"/>
  <c r="P25" i="52"/>
  <c r="AM25" i="52" s="1"/>
  <c r="P24" i="52"/>
  <c r="AE24" i="52" s="1"/>
  <c r="P23" i="52"/>
  <c r="P22" i="52"/>
  <c r="AM22" i="52" s="1"/>
  <c r="P21" i="52"/>
  <c r="AM21" i="52" s="1"/>
  <c r="P20" i="52"/>
  <c r="AM20" i="52" s="1"/>
  <c r="K23" i="56" s="1"/>
  <c r="AI22" i="56" s="1"/>
  <c r="AI23" i="56" s="1"/>
  <c r="AI25" i="56" s="1"/>
  <c r="N66" i="52"/>
  <c r="N65" i="52"/>
  <c r="AD65" i="52" s="1"/>
  <c r="N64" i="52"/>
  <c r="N63" i="52"/>
  <c r="N62" i="52"/>
  <c r="AL62" i="52" s="1"/>
  <c r="N61" i="52"/>
  <c r="AD61" i="52" s="1"/>
  <c r="N60" i="52"/>
  <c r="N59" i="52"/>
  <c r="AL59" i="52" s="1"/>
  <c r="K334" i="56" s="1"/>
  <c r="N58" i="52"/>
  <c r="AL58" i="52" s="1"/>
  <c r="K326" i="56" s="1"/>
  <c r="N57" i="52"/>
  <c r="AL57" i="52" s="1"/>
  <c r="K318" i="56" s="1"/>
  <c r="N56" i="52"/>
  <c r="AL56" i="52" s="1"/>
  <c r="K310" i="56" s="1"/>
  <c r="N55" i="52"/>
  <c r="N54" i="52"/>
  <c r="AL54" i="52" s="1"/>
  <c r="K294" i="56" s="1"/>
  <c r="N53" i="52"/>
  <c r="AL53" i="52" s="1"/>
  <c r="K286" i="56" s="1"/>
  <c r="N52" i="52"/>
  <c r="AL52" i="52" s="1"/>
  <c r="K278" i="56" s="1"/>
  <c r="AH278" i="56" s="1"/>
  <c r="AH279" i="56" s="1"/>
  <c r="N51" i="52"/>
  <c r="N50" i="52"/>
  <c r="AL50" i="52" s="1"/>
  <c r="K262" i="56" s="1"/>
  <c r="N49" i="52"/>
  <c r="AL49" i="52" s="1"/>
  <c r="N48" i="52"/>
  <c r="N47" i="52"/>
  <c r="N46" i="52"/>
  <c r="N45" i="52"/>
  <c r="AL45" i="52" s="1"/>
  <c r="N44" i="52"/>
  <c r="N43" i="52"/>
  <c r="N42" i="52"/>
  <c r="N41" i="52"/>
  <c r="AL41" i="52" s="1"/>
  <c r="K190" i="56" s="1"/>
  <c r="N40" i="52"/>
  <c r="N39" i="52"/>
  <c r="AD39" i="52" s="1"/>
  <c r="H174" i="56" s="1"/>
  <c r="N38" i="52"/>
  <c r="N37" i="52"/>
  <c r="AL37" i="52" s="1"/>
  <c r="K158" i="56" s="1"/>
  <c r="N36" i="52"/>
  <c r="AD36" i="52" s="1"/>
  <c r="H150" i="56" s="1"/>
  <c r="N35" i="52"/>
  <c r="N34" i="52"/>
  <c r="N33" i="52"/>
  <c r="AL33" i="52" s="1"/>
  <c r="K126" i="56" s="1"/>
  <c r="N32" i="52"/>
  <c r="AL32" i="52" s="1"/>
  <c r="N31" i="52"/>
  <c r="N30" i="52"/>
  <c r="AL30" i="52" s="1"/>
  <c r="K102" i="56" s="1"/>
  <c r="N29" i="52"/>
  <c r="AL29" i="52" s="1"/>
  <c r="K94" i="56" s="1"/>
  <c r="N28" i="52"/>
  <c r="AL28" i="52" s="1"/>
  <c r="N27" i="52"/>
  <c r="N26" i="52"/>
  <c r="AL26" i="52" s="1"/>
  <c r="N25" i="52"/>
  <c r="AL25" i="52" s="1"/>
  <c r="K62" i="56" s="1"/>
  <c r="AH62" i="56" s="1"/>
  <c r="AH63" i="56" s="1"/>
  <c r="N24" i="52"/>
  <c r="N23" i="52"/>
  <c r="N22" i="52"/>
  <c r="N21" i="52"/>
  <c r="AL21" i="52" s="1"/>
  <c r="K30" i="56" s="1"/>
  <c r="AH30" i="56" s="1"/>
  <c r="AH31" i="56" s="1"/>
  <c r="N20" i="52"/>
  <c r="L66" i="52"/>
  <c r="AK66" i="52" s="1"/>
  <c r="L65" i="52"/>
  <c r="L64" i="52"/>
  <c r="AK64" i="52" s="1"/>
  <c r="L63" i="52"/>
  <c r="AK63" i="52" s="1"/>
  <c r="L62" i="52"/>
  <c r="AK62" i="52" s="1"/>
  <c r="L61" i="52"/>
  <c r="L60" i="52"/>
  <c r="AK60" i="52" s="1"/>
  <c r="L59" i="52"/>
  <c r="L58" i="52"/>
  <c r="AK58" i="52" s="1"/>
  <c r="K325" i="56" s="1"/>
  <c r="L57" i="52"/>
  <c r="AK57" i="52" s="1"/>
  <c r="K317" i="56" s="1"/>
  <c r="L56" i="52"/>
  <c r="AK56" i="52" s="1"/>
  <c r="K309" i="56" s="1"/>
  <c r="L55" i="52"/>
  <c r="AK55" i="52" s="1"/>
  <c r="K301" i="56" s="1"/>
  <c r="L54" i="52"/>
  <c r="AK54" i="52" s="1"/>
  <c r="K293" i="56" s="1"/>
  <c r="L53" i="52"/>
  <c r="L52" i="52"/>
  <c r="AK52" i="52" s="1"/>
  <c r="K277" i="56" s="1"/>
  <c r="L51" i="52"/>
  <c r="AK51" i="52" s="1"/>
  <c r="K269" i="56" s="1"/>
  <c r="L50" i="52"/>
  <c r="AK50" i="52" s="1"/>
  <c r="K261" i="56" s="1"/>
  <c r="L49" i="52"/>
  <c r="L48" i="52"/>
  <c r="AC48" i="52" s="1"/>
  <c r="H245" i="56" s="1"/>
  <c r="L47" i="52"/>
  <c r="L46" i="52"/>
  <c r="AK46" i="52" s="1"/>
  <c r="K229" i="56" s="1"/>
  <c r="L45" i="52"/>
  <c r="L44" i="52"/>
  <c r="L43" i="52"/>
  <c r="L42" i="52"/>
  <c r="AC42" i="52" s="1"/>
  <c r="H197" i="56" s="1"/>
  <c r="L41" i="52"/>
  <c r="L40" i="52"/>
  <c r="L39" i="52"/>
  <c r="AK39" i="52" s="1"/>
  <c r="K173" i="56" s="1"/>
  <c r="L38" i="52"/>
  <c r="AK38" i="52" s="1"/>
  <c r="K165" i="56" s="1"/>
  <c r="L37" i="52"/>
  <c r="L36" i="52"/>
  <c r="AK36" i="52" s="1"/>
  <c r="K149" i="56" s="1"/>
  <c r="L35" i="52"/>
  <c r="L34" i="52"/>
  <c r="AK34" i="52" s="1"/>
  <c r="K133" i="56" s="1"/>
  <c r="L33" i="52"/>
  <c r="L32" i="52"/>
  <c r="L31" i="52"/>
  <c r="L30" i="52"/>
  <c r="AC30" i="52" s="1"/>
  <c r="H101" i="56" s="1"/>
  <c r="L29" i="52"/>
  <c r="L28" i="52"/>
  <c r="AC28" i="52" s="1"/>
  <c r="H85" i="56" s="1"/>
  <c r="L27" i="52"/>
  <c r="L26" i="52"/>
  <c r="AK26" i="52" s="1"/>
  <c r="L25" i="52"/>
  <c r="L24" i="52"/>
  <c r="L23" i="52"/>
  <c r="L22" i="52"/>
  <c r="AC22" i="52" s="1"/>
  <c r="L21" i="52"/>
  <c r="L20" i="52"/>
  <c r="AC20" i="52" s="1"/>
  <c r="J66" i="52"/>
  <c r="AB66" i="52" s="1"/>
  <c r="J65" i="52"/>
  <c r="AB65" i="52" s="1"/>
  <c r="J64" i="52"/>
  <c r="AJ64" i="52" s="1"/>
  <c r="J63" i="52"/>
  <c r="J62" i="52"/>
  <c r="AJ62" i="52" s="1"/>
  <c r="J61" i="52"/>
  <c r="AJ61" i="52" s="1"/>
  <c r="J60" i="52"/>
  <c r="J59" i="52"/>
  <c r="AJ59" i="52" s="1"/>
  <c r="K332" i="56" s="1"/>
  <c r="J58" i="52"/>
  <c r="AJ58" i="52" s="1"/>
  <c r="J57" i="52"/>
  <c r="AJ57" i="52" s="1"/>
  <c r="K316" i="56" s="1"/>
  <c r="J56" i="52"/>
  <c r="AJ56" i="52" s="1"/>
  <c r="K308" i="56" s="1"/>
  <c r="J55" i="52"/>
  <c r="AB55" i="52" s="1"/>
  <c r="H300" i="56" s="1"/>
  <c r="J54" i="52"/>
  <c r="AJ54" i="52" s="1"/>
  <c r="K292" i="56" s="1"/>
  <c r="J53" i="52"/>
  <c r="AJ53" i="52" s="1"/>
  <c r="K284" i="56" s="1"/>
  <c r="J52" i="52"/>
  <c r="J51" i="52"/>
  <c r="J50" i="52"/>
  <c r="AJ50" i="52" s="1"/>
  <c r="K260" i="56" s="1"/>
  <c r="J49" i="52"/>
  <c r="AB49" i="52" s="1"/>
  <c r="H252" i="56" s="1"/>
  <c r="AF250" i="56" s="1"/>
  <c r="AF251" i="56" s="1"/>
  <c r="J48" i="52"/>
  <c r="J47" i="52"/>
  <c r="J46" i="52"/>
  <c r="AB46" i="52" s="1"/>
  <c r="H228" i="56" s="1"/>
  <c r="J45" i="52"/>
  <c r="J44" i="52"/>
  <c r="J43" i="52"/>
  <c r="J42" i="52"/>
  <c r="AJ42" i="52" s="1"/>
  <c r="K196" i="56" s="1"/>
  <c r="J41" i="52"/>
  <c r="AJ41" i="52" s="1"/>
  <c r="K188" i="56" s="1"/>
  <c r="J40" i="52"/>
  <c r="AJ40" i="52" s="1"/>
  <c r="K180" i="56" s="1"/>
  <c r="J39" i="52"/>
  <c r="J38" i="52"/>
  <c r="AB38" i="52" s="1"/>
  <c r="J37" i="52"/>
  <c r="AJ37" i="52" s="1"/>
  <c r="K156" i="56" s="1"/>
  <c r="J36" i="52"/>
  <c r="J35" i="52"/>
  <c r="J34" i="52"/>
  <c r="AJ34" i="52" s="1"/>
  <c r="K132" i="56" s="1"/>
  <c r="J33" i="52"/>
  <c r="J32" i="52"/>
  <c r="J31" i="52"/>
  <c r="J30" i="52"/>
  <c r="AB30" i="52" s="1"/>
  <c r="H100" i="56" s="1"/>
  <c r="J29" i="52"/>
  <c r="J28" i="52"/>
  <c r="J27" i="52"/>
  <c r="J26" i="52"/>
  <c r="AJ26" i="52" s="1"/>
  <c r="K68" i="56" s="1"/>
  <c r="AF70" i="56" s="1"/>
  <c r="AF71" i="56" s="1"/>
  <c r="AF73" i="56" s="1"/>
  <c r="J25" i="52"/>
  <c r="AJ25" i="52" s="1"/>
  <c r="K60" i="56" s="1"/>
  <c r="AF62" i="56" s="1"/>
  <c r="AF63" i="56" s="1"/>
  <c r="J24" i="52"/>
  <c r="J23" i="52"/>
  <c r="J22" i="52"/>
  <c r="AB22" i="52" s="1"/>
  <c r="H36" i="56" s="1"/>
  <c r="AF34" i="56" s="1"/>
  <c r="AF35" i="56" s="1"/>
  <c r="J21" i="52"/>
  <c r="J20" i="52"/>
  <c r="H66" i="52"/>
  <c r="AI66" i="52" s="1"/>
  <c r="H65" i="52"/>
  <c r="H64" i="52"/>
  <c r="AA64" i="52" s="1"/>
  <c r="H63" i="52"/>
  <c r="AA63" i="52" s="1"/>
  <c r="H62" i="52"/>
  <c r="H61" i="52"/>
  <c r="H60" i="52"/>
  <c r="H59" i="52"/>
  <c r="AA59" i="52" s="1"/>
  <c r="H331" i="56" s="1"/>
  <c r="H58" i="52"/>
  <c r="AA58" i="52" s="1"/>
  <c r="H323" i="56" s="1"/>
  <c r="H57" i="52"/>
  <c r="H56" i="52"/>
  <c r="H55" i="52"/>
  <c r="AI55" i="52" s="1"/>
  <c r="K299" i="56" s="1"/>
  <c r="H54" i="52"/>
  <c r="AI54" i="52" s="1"/>
  <c r="H53" i="52"/>
  <c r="AI53" i="52" s="1"/>
  <c r="H52" i="52"/>
  <c r="AI52" i="52" s="1"/>
  <c r="K275" i="56" s="1"/>
  <c r="H51" i="52"/>
  <c r="AI51" i="52" s="1"/>
  <c r="K267" i="56" s="1"/>
  <c r="H50" i="52"/>
  <c r="AI50" i="52" s="1"/>
  <c r="H49" i="52"/>
  <c r="AI49" i="52" s="1"/>
  <c r="K251" i="56" s="1"/>
  <c r="H48" i="52"/>
  <c r="AA48" i="52" s="1"/>
  <c r="H243" i="56" s="1"/>
  <c r="H47" i="52"/>
  <c r="AI47" i="52" s="1"/>
  <c r="K235" i="56" s="1"/>
  <c r="H46" i="52"/>
  <c r="H45" i="52"/>
  <c r="H44" i="52"/>
  <c r="H43" i="52"/>
  <c r="AA43" i="52" s="1"/>
  <c r="H203" i="56" s="1"/>
  <c r="H42" i="52"/>
  <c r="AA42" i="52" s="1"/>
  <c r="H41" i="52"/>
  <c r="H40" i="52"/>
  <c r="H39" i="52"/>
  <c r="AI39" i="52" s="1"/>
  <c r="K171" i="56" s="1"/>
  <c r="H38" i="52"/>
  <c r="AI38" i="52" s="1"/>
  <c r="K163" i="56" s="1"/>
  <c r="H37" i="52"/>
  <c r="AI37" i="52" s="1"/>
  <c r="H36" i="52"/>
  <c r="H35" i="52"/>
  <c r="AI35" i="52" s="1"/>
  <c r="K139" i="56" s="1"/>
  <c r="H34" i="52"/>
  <c r="AI34" i="52" s="1"/>
  <c r="H33" i="52"/>
  <c r="H32" i="52"/>
  <c r="AA32" i="52" s="1"/>
  <c r="H115" i="56" s="1"/>
  <c r="H31" i="52"/>
  <c r="AI31" i="52" s="1"/>
  <c r="K107" i="56" s="1"/>
  <c r="H30" i="52"/>
  <c r="H29" i="52"/>
  <c r="H28" i="52"/>
  <c r="H27" i="52"/>
  <c r="AI27" i="52" s="1"/>
  <c r="K75" i="56" s="1"/>
  <c r="H26" i="52"/>
  <c r="H25" i="52"/>
  <c r="H24" i="52"/>
  <c r="H23" i="52"/>
  <c r="AI23" i="52" s="1"/>
  <c r="K43" i="56" s="1"/>
  <c r="AE46" i="56" s="1"/>
  <c r="AE47" i="56" s="1"/>
  <c r="H22" i="52"/>
  <c r="AI22" i="52" s="1"/>
  <c r="K35" i="56" s="1"/>
  <c r="AE38" i="56" s="1"/>
  <c r="AE39" i="56" s="1"/>
  <c r="H21" i="52"/>
  <c r="AI21" i="52" s="1"/>
  <c r="K27" i="56" s="1"/>
  <c r="AE30" i="56" s="1"/>
  <c r="AE31" i="56" s="1"/>
  <c r="AE33" i="56" s="1"/>
  <c r="H20" i="52"/>
  <c r="AI20" i="52" s="1"/>
  <c r="K19" i="56" s="1"/>
  <c r="AE22" i="56" s="1"/>
  <c r="AE23" i="56" s="1"/>
  <c r="F30" i="52"/>
  <c r="F31" i="52"/>
  <c r="F32" i="52"/>
  <c r="AH32" i="52" s="1"/>
  <c r="K114" i="56" s="1"/>
  <c r="F33" i="52"/>
  <c r="AH33" i="52" s="1"/>
  <c r="K122" i="56" s="1"/>
  <c r="F34" i="52"/>
  <c r="F35" i="52"/>
  <c r="F36" i="52"/>
  <c r="AH36" i="52" s="1"/>
  <c r="K146" i="56" s="1"/>
  <c r="F37" i="52"/>
  <c r="AH37" i="52" s="1"/>
  <c r="K154" i="56" s="1"/>
  <c r="F38" i="52"/>
  <c r="F39" i="52"/>
  <c r="F40" i="52"/>
  <c r="AH40" i="52" s="1"/>
  <c r="F41" i="52"/>
  <c r="AH41" i="52" s="1"/>
  <c r="K186" i="56" s="1"/>
  <c r="F42" i="52"/>
  <c r="F43" i="52"/>
  <c r="F44" i="52"/>
  <c r="AH44" i="52" s="1"/>
  <c r="F45" i="52"/>
  <c r="AH45" i="52" s="1"/>
  <c r="K218" i="56" s="1"/>
  <c r="F46" i="52"/>
  <c r="F47" i="52"/>
  <c r="F48" i="52"/>
  <c r="AH48" i="52" s="1"/>
  <c r="F49" i="52"/>
  <c r="AH49" i="52" s="1"/>
  <c r="K250" i="56" s="1"/>
  <c r="F50" i="52"/>
  <c r="AH50" i="52" s="1"/>
  <c r="K258" i="56" s="1"/>
  <c r="F51" i="52"/>
  <c r="AH51" i="52" s="1"/>
  <c r="K266" i="56" s="1"/>
  <c r="F52" i="52"/>
  <c r="AH52" i="52" s="1"/>
  <c r="K274" i="56" s="1"/>
  <c r="F53" i="52"/>
  <c r="AH53" i="52" s="1"/>
  <c r="K282" i="56" s="1"/>
  <c r="F54" i="52"/>
  <c r="F55" i="52"/>
  <c r="F56" i="52"/>
  <c r="AH56" i="52" s="1"/>
  <c r="K306" i="56" s="1"/>
  <c r="F57" i="52"/>
  <c r="AH57" i="52" s="1"/>
  <c r="K314" i="56" s="1"/>
  <c r="F58" i="52"/>
  <c r="F59" i="52"/>
  <c r="AH59" i="52" s="1"/>
  <c r="K330" i="56" s="1"/>
  <c r="F60" i="52"/>
  <c r="AH60" i="52" s="1"/>
  <c r="F61" i="52"/>
  <c r="AH61" i="52" s="1"/>
  <c r="F62" i="52"/>
  <c r="F63" i="52"/>
  <c r="AH63" i="52" s="1"/>
  <c r="F64" i="52"/>
  <c r="AH64" i="52" s="1"/>
  <c r="F65" i="52"/>
  <c r="AH65" i="52" s="1"/>
  <c r="F66" i="52"/>
  <c r="AH66" i="52" s="1"/>
  <c r="F21" i="52"/>
  <c r="F22" i="52"/>
  <c r="AH22" i="52" s="1"/>
  <c r="F23" i="52"/>
  <c r="AH23" i="52" s="1"/>
  <c r="F24" i="52"/>
  <c r="F25" i="52"/>
  <c r="F26" i="52"/>
  <c r="AH26" i="52" s="1"/>
  <c r="F27" i="52"/>
  <c r="AH27" i="52" s="1"/>
  <c r="K74" i="56" s="1"/>
  <c r="F28" i="52"/>
  <c r="F29" i="52"/>
  <c r="F20" i="52"/>
  <c r="AH20" i="52" s="1"/>
  <c r="K18" i="56" s="1"/>
  <c r="AD22" i="56" s="1"/>
  <c r="AD23" i="56" s="1"/>
  <c r="F17" i="52"/>
  <c r="G17" i="52"/>
  <c r="H17" i="52"/>
  <c r="I17" i="52"/>
  <c r="J17" i="52"/>
  <c r="K17" i="52"/>
  <c r="L17" i="52"/>
  <c r="M17" i="52"/>
  <c r="N17" i="52"/>
  <c r="T17" i="52"/>
  <c r="E17" i="52"/>
  <c r="F315" i="56"/>
  <c r="M314" i="56" s="1"/>
  <c r="M315" i="56" s="1"/>
  <c r="M317" i="56" s="1"/>
  <c r="F235" i="56"/>
  <c r="M234" i="56" s="1"/>
  <c r="M235" i="56" s="1"/>
  <c r="M237" i="56" s="1"/>
  <c r="F187" i="56"/>
  <c r="M186" i="56" s="1"/>
  <c r="M187" i="56" s="1"/>
  <c r="M189" i="56" s="1"/>
  <c r="I115" i="56"/>
  <c r="M118" i="56" s="1"/>
  <c r="M119" i="56" s="1"/>
  <c r="M121" i="56" s="1"/>
  <c r="I99" i="56"/>
  <c r="M102" i="56" s="1"/>
  <c r="M103" i="56" s="1"/>
  <c r="M105" i="56" s="1"/>
  <c r="I43" i="56"/>
  <c r="M46" i="56" s="1"/>
  <c r="M47" i="56" s="1"/>
  <c r="I27" i="56"/>
  <c r="M30" i="56" s="1"/>
  <c r="M31" i="56" s="1"/>
  <c r="M33" i="56" s="1"/>
  <c r="F131" i="56"/>
  <c r="M130" i="56" s="1"/>
  <c r="M131" i="56" s="1"/>
  <c r="M133" i="56" s="1"/>
  <c r="F115" i="56"/>
  <c r="M114" i="56" s="1"/>
  <c r="M115" i="56" s="1"/>
  <c r="M117" i="56" s="1"/>
  <c r="F91" i="56"/>
  <c r="M90" i="56" s="1"/>
  <c r="M91" i="56" s="1"/>
  <c r="M93" i="56" s="1"/>
  <c r="F75" i="56"/>
  <c r="M74" i="56" s="1"/>
  <c r="M75" i="56" s="1"/>
  <c r="M77" i="56" s="1"/>
  <c r="M16" i="53"/>
  <c r="G26" i="56" s="1"/>
  <c r="U26" i="56" s="1"/>
  <c r="U27" i="56" s="1"/>
  <c r="N16" i="53"/>
  <c r="G27" i="56" s="1"/>
  <c r="V26" i="56" s="1"/>
  <c r="V27" i="56" s="1"/>
  <c r="V29" i="56" s="1"/>
  <c r="O16" i="53"/>
  <c r="G28" i="56" s="1"/>
  <c r="W26" i="56" s="1"/>
  <c r="W27" i="56" s="1"/>
  <c r="P16" i="53"/>
  <c r="G29" i="56" s="1"/>
  <c r="X26" i="56" s="1"/>
  <c r="X27" i="56" s="1"/>
  <c r="Q16" i="53"/>
  <c r="G30" i="56" s="1"/>
  <c r="Y26" i="56" s="1"/>
  <c r="Y27" i="56" s="1"/>
  <c r="R16" i="53"/>
  <c r="G31" i="56" s="1"/>
  <c r="Z26" i="56" s="1"/>
  <c r="Z27" i="56" s="1"/>
  <c r="S16" i="53"/>
  <c r="T16" i="53"/>
  <c r="U16" i="53"/>
  <c r="J26" i="56" s="1"/>
  <c r="U30" i="56" s="1"/>
  <c r="U31" i="56" s="1"/>
  <c r="V16" i="53"/>
  <c r="J27" i="56" s="1"/>
  <c r="V30" i="56" s="1"/>
  <c r="V31" i="56" s="1"/>
  <c r="V33" i="56" s="1"/>
  <c r="W16" i="53"/>
  <c r="J28" i="56" s="1"/>
  <c r="W30" i="56" s="1"/>
  <c r="W31" i="56" s="1"/>
  <c r="W33" i="56" s="1"/>
  <c r="X16" i="53"/>
  <c r="J29" i="56" s="1"/>
  <c r="X30" i="56" s="1"/>
  <c r="X31" i="56" s="1"/>
  <c r="Y16" i="53"/>
  <c r="J30" i="56" s="1"/>
  <c r="Y30" i="56" s="1"/>
  <c r="Y31" i="56" s="1"/>
  <c r="Z16" i="53"/>
  <c r="J31" i="56" s="1"/>
  <c r="Z30" i="56" s="1"/>
  <c r="Z31" i="56" s="1"/>
  <c r="Z33" i="56" s="1"/>
  <c r="AA16" i="53"/>
  <c r="AB16" i="53"/>
  <c r="M17" i="53"/>
  <c r="G34" i="56" s="1"/>
  <c r="U34" i="56" s="1"/>
  <c r="U35" i="56" s="1"/>
  <c r="N17" i="53"/>
  <c r="G35" i="56" s="1"/>
  <c r="V34" i="56" s="1"/>
  <c r="V35" i="56" s="1"/>
  <c r="V37" i="56" s="1"/>
  <c r="O17" i="53"/>
  <c r="G36" i="56" s="1"/>
  <c r="W34" i="56" s="1"/>
  <c r="P17" i="53"/>
  <c r="G37" i="56" s="1"/>
  <c r="X34" i="56" s="1"/>
  <c r="X35" i="56" s="1"/>
  <c r="Q17" i="53"/>
  <c r="G38" i="56" s="1"/>
  <c r="Y34" i="56" s="1"/>
  <c r="Y35" i="56" s="1"/>
  <c r="R17" i="53"/>
  <c r="G39" i="56" s="1"/>
  <c r="Z34" i="56" s="1"/>
  <c r="Z35" i="56" s="1"/>
  <c r="S17" i="53"/>
  <c r="T17" i="53"/>
  <c r="U17" i="53"/>
  <c r="J34" i="56" s="1"/>
  <c r="U38" i="56" s="1"/>
  <c r="U39" i="56" s="1"/>
  <c r="V17" i="53"/>
  <c r="J35" i="56" s="1"/>
  <c r="V38" i="56" s="1"/>
  <c r="V39" i="56" s="1"/>
  <c r="V41" i="56" s="1"/>
  <c r="W17" i="53"/>
  <c r="J36" i="56" s="1"/>
  <c r="W38" i="56" s="1"/>
  <c r="W39" i="56" s="1"/>
  <c r="W41" i="56" s="1"/>
  <c r="X17" i="53"/>
  <c r="J37" i="56" s="1"/>
  <c r="X38" i="56" s="1"/>
  <c r="X39" i="56" s="1"/>
  <c r="Y17" i="53"/>
  <c r="J38" i="56" s="1"/>
  <c r="Y38" i="56" s="1"/>
  <c r="Y39" i="56" s="1"/>
  <c r="Z17" i="53"/>
  <c r="J39" i="56" s="1"/>
  <c r="Z38" i="56" s="1"/>
  <c r="Z39" i="56" s="1"/>
  <c r="Z41" i="56" s="1"/>
  <c r="AA17" i="53"/>
  <c r="AB17" i="53"/>
  <c r="M18" i="53"/>
  <c r="G42" i="56" s="1"/>
  <c r="U42" i="56" s="1"/>
  <c r="N18" i="53"/>
  <c r="G43" i="56" s="1"/>
  <c r="V42" i="56" s="1"/>
  <c r="V43" i="56" s="1"/>
  <c r="O18" i="53"/>
  <c r="G44" i="56" s="1"/>
  <c r="W42" i="56" s="1"/>
  <c r="W43" i="56" s="1"/>
  <c r="P18" i="53"/>
  <c r="G45" i="56" s="1"/>
  <c r="X42" i="56" s="1"/>
  <c r="X43" i="56" s="1"/>
  <c r="X45" i="56" s="1"/>
  <c r="Q18" i="53"/>
  <c r="G46" i="56" s="1"/>
  <c r="Y42" i="56" s="1"/>
  <c r="Y43" i="56" s="1"/>
  <c r="Y45" i="56" s="1"/>
  <c r="R18" i="53"/>
  <c r="G47" i="56" s="1"/>
  <c r="Z42" i="56" s="1"/>
  <c r="Z43" i="56" s="1"/>
  <c r="S18" i="53"/>
  <c r="T18" i="53"/>
  <c r="U18" i="53"/>
  <c r="J42" i="56" s="1"/>
  <c r="U46" i="56" s="1"/>
  <c r="U47" i="56" s="1"/>
  <c r="U49" i="56" s="1"/>
  <c r="V18" i="53"/>
  <c r="J43" i="56" s="1"/>
  <c r="V46" i="56" s="1"/>
  <c r="V47" i="56" s="1"/>
  <c r="V49" i="56" s="1"/>
  <c r="W18" i="53"/>
  <c r="J44" i="56" s="1"/>
  <c r="W46" i="56" s="1"/>
  <c r="W47" i="56" s="1"/>
  <c r="X18" i="53"/>
  <c r="J45" i="56" s="1"/>
  <c r="X46" i="56" s="1"/>
  <c r="X47" i="56" s="1"/>
  <c r="Y18" i="53"/>
  <c r="J46" i="56" s="1"/>
  <c r="Y46" i="56" s="1"/>
  <c r="Y47" i="56" s="1"/>
  <c r="Y49" i="56" s="1"/>
  <c r="Z18" i="53"/>
  <c r="J47" i="56" s="1"/>
  <c r="Z46" i="56" s="1"/>
  <c r="Z47" i="56" s="1"/>
  <c r="Z49" i="56" s="1"/>
  <c r="AA18" i="53"/>
  <c r="AB18" i="53"/>
  <c r="M19" i="53"/>
  <c r="G50" i="56" s="1"/>
  <c r="U50" i="56" s="1"/>
  <c r="U51" i="56" s="1"/>
  <c r="U53" i="56" s="1"/>
  <c r="N19" i="53"/>
  <c r="G51" i="56" s="1"/>
  <c r="V50" i="56" s="1"/>
  <c r="V51" i="56" s="1"/>
  <c r="V53" i="56" s="1"/>
  <c r="O19" i="53"/>
  <c r="G52" i="56" s="1"/>
  <c r="W50" i="56" s="1"/>
  <c r="W51" i="56" s="1"/>
  <c r="P19" i="53"/>
  <c r="G53" i="56" s="1"/>
  <c r="X50" i="56" s="1"/>
  <c r="X51" i="56" s="1"/>
  <c r="Q19" i="53"/>
  <c r="G54" i="56" s="1"/>
  <c r="Y50" i="56" s="1"/>
  <c r="Y51" i="56" s="1"/>
  <c r="R19" i="53"/>
  <c r="G55" i="56" s="1"/>
  <c r="Z50" i="56" s="1"/>
  <c r="Z51" i="56" s="1"/>
  <c r="S19" i="53"/>
  <c r="T19" i="53"/>
  <c r="U19" i="53"/>
  <c r="J50" i="56" s="1"/>
  <c r="U54" i="56" s="1"/>
  <c r="U55" i="56" s="1"/>
  <c r="U57" i="56" s="1"/>
  <c r="V19" i="53"/>
  <c r="J51" i="56" s="1"/>
  <c r="V54" i="56" s="1"/>
  <c r="V55" i="56" s="1"/>
  <c r="V57" i="56" s="1"/>
  <c r="W19" i="53"/>
  <c r="J52" i="56" s="1"/>
  <c r="W54" i="56" s="1"/>
  <c r="X19" i="53"/>
  <c r="J53" i="56" s="1"/>
  <c r="X54" i="56" s="1"/>
  <c r="X55" i="56" s="1"/>
  <c r="Y19" i="53"/>
  <c r="J54" i="56" s="1"/>
  <c r="Y54" i="56" s="1"/>
  <c r="Y55" i="56" s="1"/>
  <c r="Z19" i="53"/>
  <c r="J55" i="56" s="1"/>
  <c r="Z54" i="56" s="1"/>
  <c r="Z55" i="56" s="1"/>
  <c r="Z57" i="56" s="1"/>
  <c r="AA19" i="53"/>
  <c r="AB19" i="53"/>
  <c r="M20" i="53"/>
  <c r="G58" i="56" s="1"/>
  <c r="U58" i="56" s="1"/>
  <c r="N20" i="53"/>
  <c r="G59" i="56" s="1"/>
  <c r="V58" i="56" s="1"/>
  <c r="V59" i="56" s="1"/>
  <c r="V61" i="56" s="1"/>
  <c r="O20" i="53"/>
  <c r="G60" i="56" s="1"/>
  <c r="W58" i="56" s="1"/>
  <c r="W59" i="56" s="1"/>
  <c r="P20" i="53"/>
  <c r="G61" i="56" s="1"/>
  <c r="X58" i="56" s="1"/>
  <c r="X59" i="56" s="1"/>
  <c r="X61" i="56" s="1"/>
  <c r="Q20" i="53"/>
  <c r="G62" i="56" s="1"/>
  <c r="Y58" i="56" s="1"/>
  <c r="Y59" i="56" s="1"/>
  <c r="R20" i="53"/>
  <c r="G63" i="56" s="1"/>
  <c r="Z58" i="56" s="1"/>
  <c r="Z59" i="56" s="1"/>
  <c r="S20" i="53"/>
  <c r="T20" i="53"/>
  <c r="U20" i="53"/>
  <c r="J58" i="56" s="1"/>
  <c r="U62" i="56" s="1"/>
  <c r="U63" i="56" s="1"/>
  <c r="V20" i="53"/>
  <c r="J59" i="56" s="1"/>
  <c r="V62" i="56" s="1"/>
  <c r="V63" i="56" s="1"/>
  <c r="V65" i="56" s="1"/>
  <c r="W20" i="53"/>
  <c r="J60" i="56" s="1"/>
  <c r="W62" i="56" s="1"/>
  <c r="W63" i="56" s="1"/>
  <c r="W65" i="56" s="1"/>
  <c r="X20" i="53"/>
  <c r="J61" i="56" s="1"/>
  <c r="X62" i="56" s="1"/>
  <c r="X63" i="56" s="1"/>
  <c r="Y20" i="53"/>
  <c r="J62" i="56" s="1"/>
  <c r="Y62" i="56" s="1"/>
  <c r="Y63" i="56" s="1"/>
  <c r="Z20" i="53"/>
  <c r="J63" i="56" s="1"/>
  <c r="Z62" i="56" s="1"/>
  <c r="Z63" i="56" s="1"/>
  <c r="Z65" i="56" s="1"/>
  <c r="AA20" i="53"/>
  <c r="AB20" i="53"/>
  <c r="M21" i="53"/>
  <c r="G66" i="56" s="1"/>
  <c r="U66" i="56" s="1"/>
  <c r="U67" i="56" s="1"/>
  <c r="U69" i="56" s="1"/>
  <c r="N21" i="53"/>
  <c r="G67" i="56" s="1"/>
  <c r="V66" i="56" s="1"/>
  <c r="V67" i="56" s="1"/>
  <c r="V69" i="56" s="1"/>
  <c r="O21" i="53"/>
  <c r="G68" i="56" s="1"/>
  <c r="W66" i="56" s="1"/>
  <c r="W67" i="56" s="1"/>
  <c r="P21" i="53"/>
  <c r="G69" i="56" s="1"/>
  <c r="X66" i="56" s="1"/>
  <c r="X67" i="56" s="1"/>
  <c r="X69" i="56" s="1"/>
  <c r="Q21" i="53"/>
  <c r="G70" i="56" s="1"/>
  <c r="Y66" i="56" s="1"/>
  <c r="Y67" i="56" s="1"/>
  <c r="R21" i="53"/>
  <c r="G71" i="56" s="1"/>
  <c r="Z66" i="56" s="1"/>
  <c r="Z67" i="56" s="1"/>
  <c r="S21" i="53"/>
  <c r="T21" i="53"/>
  <c r="U21" i="53"/>
  <c r="J66" i="56" s="1"/>
  <c r="U70" i="56" s="1"/>
  <c r="U71" i="56" s="1"/>
  <c r="V21" i="53"/>
  <c r="J67" i="56" s="1"/>
  <c r="V70" i="56" s="1"/>
  <c r="V71" i="56" s="1"/>
  <c r="V73" i="56" s="1"/>
  <c r="W21" i="53"/>
  <c r="J68" i="56" s="1"/>
  <c r="W70" i="56" s="1"/>
  <c r="X21" i="53"/>
  <c r="J69" i="56" s="1"/>
  <c r="X70" i="56" s="1"/>
  <c r="X71" i="56" s="1"/>
  <c r="Y21" i="53"/>
  <c r="J70" i="56" s="1"/>
  <c r="Y70" i="56" s="1"/>
  <c r="Y71" i="56" s="1"/>
  <c r="Z21" i="53"/>
  <c r="J71" i="56" s="1"/>
  <c r="Z70" i="56" s="1"/>
  <c r="Z71" i="56" s="1"/>
  <c r="Z73" i="56" s="1"/>
  <c r="AA21" i="53"/>
  <c r="AB21" i="53"/>
  <c r="M22" i="53"/>
  <c r="G74" i="56" s="1"/>
  <c r="U74" i="56" s="1"/>
  <c r="U75" i="56" s="1"/>
  <c r="U77" i="56" s="1"/>
  <c r="N22" i="53"/>
  <c r="G75" i="56" s="1"/>
  <c r="V74" i="56" s="1"/>
  <c r="V75" i="56" s="1"/>
  <c r="V77" i="56" s="1"/>
  <c r="O22" i="53"/>
  <c r="G76" i="56" s="1"/>
  <c r="W74" i="56" s="1"/>
  <c r="W75" i="56" s="1"/>
  <c r="P22" i="53"/>
  <c r="G77" i="56" s="1"/>
  <c r="X74" i="56" s="1"/>
  <c r="X75" i="56" s="1"/>
  <c r="Q22" i="53"/>
  <c r="G78" i="56" s="1"/>
  <c r="Y74" i="56" s="1"/>
  <c r="Y75" i="56" s="1"/>
  <c r="R22" i="53"/>
  <c r="G79" i="56" s="1"/>
  <c r="Z74" i="56" s="1"/>
  <c r="Z75" i="56" s="1"/>
  <c r="S22" i="53"/>
  <c r="T22" i="53"/>
  <c r="U22" i="53"/>
  <c r="J74" i="56" s="1"/>
  <c r="U78" i="56" s="1"/>
  <c r="U79" i="56" s="1"/>
  <c r="V22" i="53"/>
  <c r="J75" i="56" s="1"/>
  <c r="V78" i="56" s="1"/>
  <c r="V79" i="56" s="1"/>
  <c r="V81" i="56" s="1"/>
  <c r="W22" i="53"/>
  <c r="J76" i="56" s="1"/>
  <c r="W78" i="56" s="1"/>
  <c r="X22" i="53"/>
  <c r="J77" i="56" s="1"/>
  <c r="X78" i="56" s="1"/>
  <c r="X79" i="56" s="1"/>
  <c r="Y22" i="53"/>
  <c r="J78" i="56" s="1"/>
  <c r="Y78" i="56" s="1"/>
  <c r="Y79" i="56" s="1"/>
  <c r="Z22" i="53"/>
  <c r="J79" i="56" s="1"/>
  <c r="Z78" i="56" s="1"/>
  <c r="Z79" i="56" s="1"/>
  <c r="Z81" i="56" s="1"/>
  <c r="AA22" i="53"/>
  <c r="AB22" i="53"/>
  <c r="M23" i="53"/>
  <c r="G82" i="56" s="1"/>
  <c r="U82" i="56" s="1"/>
  <c r="N23" i="53"/>
  <c r="G83" i="56" s="1"/>
  <c r="V82" i="56" s="1"/>
  <c r="V83" i="56" s="1"/>
  <c r="O23" i="53"/>
  <c r="G84" i="56" s="1"/>
  <c r="W82" i="56" s="1"/>
  <c r="W83" i="56" s="1"/>
  <c r="P23" i="53"/>
  <c r="G85" i="56" s="1"/>
  <c r="X82" i="56" s="1"/>
  <c r="X83" i="56" s="1"/>
  <c r="X85" i="56" s="1"/>
  <c r="Q23" i="53"/>
  <c r="G86" i="56" s="1"/>
  <c r="Y82" i="56" s="1"/>
  <c r="Y83" i="56" s="1"/>
  <c r="Y85" i="56" s="1"/>
  <c r="R23" i="53"/>
  <c r="G87" i="56" s="1"/>
  <c r="Z82" i="56" s="1"/>
  <c r="Z83" i="56" s="1"/>
  <c r="S23" i="53"/>
  <c r="T23" i="53"/>
  <c r="U23" i="53"/>
  <c r="J82" i="56" s="1"/>
  <c r="U86" i="56" s="1"/>
  <c r="U87" i="56" s="1"/>
  <c r="V23" i="53"/>
  <c r="J83" i="56" s="1"/>
  <c r="V86" i="56" s="1"/>
  <c r="V87" i="56" s="1"/>
  <c r="W23" i="53"/>
  <c r="J84" i="56" s="1"/>
  <c r="W86" i="56" s="1"/>
  <c r="W87" i="56" s="1"/>
  <c r="X23" i="53"/>
  <c r="J85" i="56" s="1"/>
  <c r="X86" i="56" s="1"/>
  <c r="X87" i="56" s="1"/>
  <c r="Y23" i="53"/>
  <c r="J86" i="56" s="1"/>
  <c r="Y86" i="56" s="1"/>
  <c r="Y87" i="56" s="1"/>
  <c r="Z23" i="53"/>
  <c r="J87" i="56" s="1"/>
  <c r="Z86" i="56" s="1"/>
  <c r="Z87" i="56" s="1"/>
  <c r="Z89" i="56" s="1"/>
  <c r="AA23" i="53"/>
  <c r="AB23" i="53"/>
  <c r="M24" i="53"/>
  <c r="G90" i="56" s="1"/>
  <c r="U90" i="56" s="1"/>
  <c r="U91" i="56" s="1"/>
  <c r="N24" i="53"/>
  <c r="G91" i="56" s="1"/>
  <c r="V90" i="56" s="1"/>
  <c r="V91" i="56" s="1"/>
  <c r="O24" i="53"/>
  <c r="G92" i="56" s="1"/>
  <c r="W90" i="56" s="1"/>
  <c r="W91" i="56" s="1"/>
  <c r="P24" i="53"/>
  <c r="G93" i="56" s="1"/>
  <c r="X90" i="56" s="1"/>
  <c r="X91" i="56" s="1"/>
  <c r="Q24" i="53"/>
  <c r="G94" i="56" s="1"/>
  <c r="Y90" i="56" s="1"/>
  <c r="Y91" i="56" s="1"/>
  <c r="R24" i="53"/>
  <c r="G95" i="56" s="1"/>
  <c r="Z90" i="56" s="1"/>
  <c r="Z91" i="56" s="1"/>
  <c r="S24" i="53"/>
  <c r="T24" i="53"/>
  <c r="U24" i="53"/>
  <c r="J90" i="56" s="1"/>
  <c r="U94" i="56" s="1"/>
  <c r="U95" i="56" s="1"/>
  <c r="U97" i="56" s="1"/>
  <c r="V24" i="53"/>
  <c r="J91" i="56" s="1"/>
  <c r="V94" i="56" s="1"/>
  <c r="V95" i="56" s="1"/>
  <c r="W24" i="53"/>
  <c r="J92" i="56" s="1"/>
  <c r="W94" i="56" s="1"/>
  <c r="X24" i="53"/>
  <c r="J93" i="56" s="1"/>
  <c r="X94" i="56" s="1"/>
  <c r="X95" i="56" s="1"/>
  <c r="Y24" i="53"/>
  <c r="J94" i="56" s="1"/>
  <c r="Y94" i="56" s="1"/>
  <c r="Y95" i="56" s="1"/>
  <c r="Z24" i="53"/>
  <c r="J95" i="56" s="1"/>
  <c r="Z94" i="56" s="1"/>
  <c r="Z95" i="56" s="1"/>
  <c r="Z97" i="56" s="1"/>
  <c r="AA24" i="53"/>
  <c r="AB24" i="53"/>
  <c r="M25" i="53"/>
  <c r="G98" i="56" s="1"/>
  <c r="U98" i="56" s="1"/>
  <c r="N25" i="53"/>
  <c r="G99" i="56" s="1"/>
  <c r="V98" i="56" s="1"/>
  <c r="V99" i="56" s="1"/>
  <c r="O25" i="53"/>
  <c r="G100" i="56" s="1"/>
  <c r="W98" i="56" s="1"/>
  <c r="W99" i="56" s="1"/>
  <c r="P25" i="53"/>
  <c r="G101" i="56" s="1"/>
  <c r="X98" i="56" s="1"/>
  <c r="X99" i="56" s="1"/>
  <c r="X101" i="56" s="1"/>
  <c r="Q25" i="53"/>
  <c r="G102" i="56" s="1"/>
  <c r="Y98" i="56" s="1"/>
  <c r="Y99" i="56" s="1"/>
  <c r="Y101" i="56" s="1"/>
  <c r="R25" i="53"/>
  <c r="G103" i="56" s="1"/>
  <c r="Z98" i="56" s="1"/>
  <c r="Z99" i="56" s="1"/>
  <c r="S25" i="53"/>
  <c r="T25" i="53"/>
  <c r="U25" i="53"/>
  <c r="J98" i="56" s="1"/>
  <c r="U102" i="56" s="1"/>
  <c r="U103" i="56" s="1"/>
  <c r="U105" i="56" s="1"/>
  <c r="V25" i="53"/>
  <c r="J99" i="56" s="1"/>
  <c r="V102" i="56" s="1"/>
  <c r="W25" i="53"/>
  <c r="J100" i="56" s="1"/>
  <c r="W102" i="56" s="1"/>
  <c r="W103" i="56" s="1"/>
  <c r="X25" i="53"/>
  <c r="J101" i="56" s="1"/>
  <c r="X102" i="56" s="1"/>
  <c r="X103" i="56" s="1"/>
  <c r="Y25" i="53"/>
  <c r="J102" i="56" s="1"/>
  <c r="Y102" i="56" s="1"/>
  <c r="Y103" i="56" s="1"/>
  <c r="Z25" i="53"/>
  <c r="J103" i="56" s="1"/>
  <c r="Z102" i="56" s="1"/>
  <c r="Z103" i="56" s="1"/>
  <c r="Z105" i="56" s="1"/>
  <c r="AA25" i="53"/>
  <c r="AB25" i="53"/>
  <c r="M26" i="53"/>
  <c r="G106" i="56" s="1"/>
  <c r="U106" i="56" s="1"/>
  <c r="U107" i="56" s="1"/>
  <c r="U109" i="56" s="1"/>
  <c r="N26" i="53"/>
  <c r="G107" i="56" s="1"/>
  <c r="V106" i="56" s="1"/>
  <c r="V107" i="56" s="1"/>
  <c r="V109" i="56" s="1"/>
  <c r="O26" i="53"/>
  <c r="G108" i="56" s="1"/>
  <c r="W106" i="56" s="1"/>
  <c r="W107" i="56" s="1"/>
  <c r="P26" i="53"/>
  <c r="G109" i="56" s="1"/>
  <c r="X106" i="56" s="1"/>
  <c r="X107" i="56" s="1"/>
  <c r="X109" i="56" s="1"/>
  <c r="Q26" i="53"/>
  <c r="G110" i="56" s="1"/>
  <c r="Y106" i="56" s="1"/>
  <c r="Y107" i="56" s="1"/>
  <c r="R26" i="53"/>
  <c r="G111" i="56" s="1"/>
  <c r="Z106" i="56" s="1"/>
  <c r="Z107" i="56" s="1"/>
  <c r="S26" i="53"/>
  <c r="T26" i="53"/>
  <c r="U26" i="53"/>
  <c r="J106" i="56" s="1"/>
  <c r="U110" i="56" s="1"/>
  <c r="U111" i="56" s="1"/>
  <c r="U113" i="56" s="1"/>
  <c r="V26" i="53"/>
  <c r="J107" i="56" s="1"/>
  <c r="V110" i="56" s="1"/>
  <c r="V111" i="56" s="1"/>
  <c r="V113" i="56" s="1"/>
  <c r="W26" i="53"/>
  <c r="J108" i="56" s="1"/>
  <c r="W110" i="56" s="1"/>
  <c r="X26" i="53"/>
  <c r="J109" i="56" s="1"/>
  <c r="X110" i="56" s="1"/>
  <c r="X111" i="56" s="1"/>
  <c r="Y26" i="53"/>
  <c r="J110" i="56" s="1"/>
  <c r="Y110" i="56" s="1"/>
  <c r="Y111" i="56" s="1"/>
  <c r="Z26" i="53"/>
  <c r="J111" i="56" s="1"/>
  <c r="Z110" i="56" s="1"/>
  <c r="Z111" i="56" s="1"/>
  <c r="Z113" i="56" s="1"/>
  <c r="AA26" i="53"/>
  <c r="AB26" i="53"/>
  <c r="M27" i="53"/>
  <c r="G114" i="56" s="1"/>
  <c r="U114" i="56" s="1"/>
  <c r="N27" i="53"/>
  <c r="G115" i="56" s="1"/>
  <c r="V114" i="56" s="1"/>
  <c r="V115" i="56" s="1"/>
  <c r="V117" i="56" s="1"/>
  <c r="O27" i="53"/>
  <c r="G116" i="56" s="1"/>
  <c r="W114" i="56" s="1"/>
  <c r="W115" i="56" s="1"/>
  <c r="P27" i="53"/>
  <c r="G117" i="56" s="1"/>
  <c r="X114" i="56" s="1"/>
  <c r="X115" i="56" s="1"/>
  <c r="Q27" i="53"/>
  <c r="G118" i="56" s="1"/>
  <c r="Y114" i="56" s="1"/>
  <c r="Y115" i="56" s="1"/>
  <c r="R27" i="53"/>
  <c r="G119" i="56" s="1"/>
  <c r="Z114" i="56" s="1"/>
  <c r="Z115" i="56" s="1"/>
  <c r="S27" i="53"/>
  <c r="T27" i="53"/>
  <c r="U27" i="53"/>
  <c r="J114" i="56" s="1"/>
  <c r="U118" i="56" s="1"/>
  <c r="U119" i="56" s="1"/>
  <c r="V27" i="53"/>
  <c r="J115" i="56" s="1"/>
  <c r="V118" i="56" s="1"/>
  <c r="V119" i="56" s="1"/>
  <c r="V121" i="56" s="1"/>
  <c r="W27" i="53"/>
  <c r="J116" i="56" s="1"/>
  <c r="W118" i="56" s="1"/>
  <c r="X27" i="53"/>
  <c r="J117" i="56" s="1"/>
  <c r="X118" i="56" s="1"/>
  <c r="X119" i="56" s="1"/>
  <c r="Y27" i="53"/>
  <c r="J118" i="56" s="1"/>
  <c r="Y118" i="56" s="1"/>
  <c r="Y119" i="56" s="1"/>
  <c r="Z27" i="53"/>
  <c r="J119" i="56" s="1"/>
  <c r="Z118" i="56" s="1"/>
  <c r="Z119" i="56" s="1"/>
  <c r="Z121" i="56" s="1"/>
  <c r="AA27" i="53"/>
  <c r="AB27" i="53"/>
  <c r="M28" i="53"/>
  <c r="G122" i="56" s="1"/>
  <c r="U122" i="56" s="1"/>
  <c r="U123" i="56" s="1"/>
  <c r="N28" i="53"/>
  <c r="G123" i="56" s="1"/>
  <c r="V122" i="56" s="1"/>
  <c r="V123" i="56" s="1"/>
  <c r="V125" i="56" s="1"/>
  <c r="O28" i="53"/>
  <c r="G124" i="56" s="1"/>
  <c r="W122" i="56" s="1"/>
  <c r="W123" i="56" s="1"/>
  <c r="P28" i="53"/>
  <c r="G125" i="56" s="1"/>
  <c r="X122" i="56" s="1"/>
  <c r="X123" i="56" s="1"/>
  <c r="Q28" i="53"/>
  <c r="G126" i="56" s="1"/>
  <c r="Y122" i="56" s="1"/>
  <c r="Y123" i="56" s="1"/>
  <c r="R28" i="53"/>
  <c r="G127" i="56" s="1"/>
  <c r="Z122" i="56" s="1"/>
  <c r="Z123" i="56" s="1"/>
  <c r="S28" i="53"/>
  <c r="T28" i="53"/>
  <c r="U28" i="53"/>
  <c r="J122" i="56" s="1"/>
  <c r="U126" i="56" s="1"/>
  <c r="U127" i="56" s="1"/>
  <c r="V28" i="53"/>
  <c r="J123" i="56" s="1"/>
  <c r="V126" i="56" s="1"/>
  <c r="V127" i="56" s="1"/>
  <c r="V129" i="56" s="1"/>
  <c r="W28" i="53"/>
  <c r="J124" i="56" s="1"/>
  <c r="W126" i="56" s="1"/>
  <c r="W127" i="56" s="1"/>
  <c r="W129" i="56" s="1"/>
  <c r="X28" i="53"/>
  <c r="J125" i="56" s="1"/>
  <c r="X126" i="56" s="1"/>
  <c r="X127" i="56" s="1"/>
  <c r="Y28" i="53"/>
  <c r="J126" i="56" s="1"/>
  <c r="Y126" i="56" s="1"/>
  <c r="Y127" i="56" s="1"/>
  <c r="Z28" i="53"/>
  <c r="J127" i="56" s="1"/>
  <c r="Z126" i="56" s="1"/>
  <c r="Z127" i="56" s="1"/>
  <c r="Z129" i="56" s="1"/>
  <c r="AA28" i="53"/>
  <c r="AB28" i="53"/>
  <c r="M29" i="53"/>
  <c r="G130" i="56" s="1"/>
  <c r="U130" i="56" s="1"/>
  <c r="N29" i="53"/>
  <c r="G131" i="56" s="1"/>
  <c r="V130" i="56" s="1"/>
  <c r="V131" i="56" s="1"/>
  <c r="V133" i="56" s="1"/>
  <c r="O29" i="53"/>
  <c r="G132" i="56" s="1"/>
  <c r="W130" i="56" s="1"/>
  <c r="W131" i="56" s="1"/>
  <c r="P29" i="53"/>
  <c r="G133" i="56" s="1"/>
  <c r="X130" i="56" s="1"/>
  <c r="X131" i="56" s="1"/>
  <c r="Q29" i="53"/>
  <c r="G134" i="56" s="1"/>
  <c r="Y130" i="56" s="1"/>
  <c r="Y131" i="56" s="1"/>
  <c r="R29" i="53"/>
  <c r="G135" i="56" s="1"/>
  <c r="Z130" i="56" s="1"/>
  <c r="Z131" i="56" s="1"/>
  <c r="S29" i="53"/>
  <c r="T29" i="53"/>
  <c r="U29" i="53"/>
  <c r="J130" i="56" s="1"/>
  <c r="U134" i="56" s="1"/>
  <c r="U135" i="56" s="1"/>
  <c r="V29" i="53"/>
  <c r="J131" i="56" s="1"/>
  <c r="V134" i="56" s="1"/>
  <c r="V135" i="56" s="1"/>
  <c r="W29" i="53"/>
  <c r="J132" i="56" s="1"/>
  <c r="W134" i="56" s="1"/>
  <c r="X29" i="53"/>
  <c r="J133" i="56" s="1"/>
  <c r="X134" i="56" s="1"/>
  <c r="X135" i="56" s="1"/>
  <c r="Y29" i="53"/>
  <c r="J134" i="56" s="1"/>
  <c r="Y134" i="56" s="1"/>
  <c r="Y135" i="56" s="1"/>
  <c r="Z29" i="53"/>
  <c r="J135" i="56" s="1"/>
  <c r="Z134" i="56" s="1"/>
  <c r="Z135" i="56" s="1"/>
  <c r="Z137" i="56" s="1"/>
  <c r="AA29" i="53"/>
  <c r="AB29" i="53"/>
  <c r="M30" i="53"/>
  <c r="G138" i="56" s="1"/>
  <c r="U138" i="56" s="1"/>
  <c r="U139" i="56" s="1"/>
  <c r="U141" i="56" s="1"/>
  <c r="N30" i="53"/>
  <c r="G139" i="56" s="1"/>
  <c r="V138" i="56" s="1"/>
  <c r="V139" i="56" s="1"/>
  <c r="V141" i="56" s="1"/>
  <c r="O30" i="53"/>
  <c r="G140" i="56" s="1"/>
  <c r="W138" i="56" s="1"/>
  <c r="W139" i="56" s="1"/>
  <c r="P30" i="53"/>
  <c r="G141" i="56" s="1"/>
  <c r="X138" i="56" s="1"/>
  <c r="X139" i="56" s="1"/>
  <c r="Q30" i="53"/>
  <c r="G142" i="56" s="1"/>
  <c r="Y138" i="56" s="1"/>
  <c r="Y139" i="56" s="1"/>
  <c r="R30" i="53"/>
  <c r="G143" i="56" s="1"/>
  <c r="Z138" i="56" s="1"/>
  <c r="Z139" i="56" s="1"/>
  <c r="S30" i="53"/>
  <c r="T30" i="53"/>
  <c r="U30" i="53"/>
  <c r="J138" i="56" s="1"/>
  <c r="U142" i="56" s="1"/>
  <c r="U143" i="56" s="1"/>
  <c r="V30" i="53"/>
  <c r="J139" i="56" s="1"/>
  <c r="V142" i="56" s="1"/>
  <c r="V143" i="56" s="1"/>
  <c r="V145" i="56" s="1"/>
  <c r="W30" i="53"/>
  <c r="J140" i="56" s="1"/>
  <c r="W142" i="56" s="1"/>
  <c r="X30" i="53"/>
  <c r="J141" i="56" s="1"/>
  <c r="X142" i="56" s="1"/>
  <c r="X143" i="56" s="1"/>
  <c r="Y30" i="53"/>
  <c r="J142" i="56" s="1"/>
  <c r="Y142" i="56" s="1"/>
  <c r="Y143" i="56" s="1"/>
  <c r="Z30" i="53"/>
  <c r="J143" i="56" s="1"/>
  <c r="Z142" i="56" s="1"/>
  <c r="Z143" i="56" s="1"/>
  <c r="Z145" i="56" s="1"/>
  <c r="AA30" i="53"/>
  <c r="AB30" i="53"/>
  <c r="M31" i="53"/>
  <c r="G146" i="56" s="1"/>
  <c r="U146" i="56" s="1"/>
  <c r="N31" i="53"/>
  <c r="G147" i="56" s="1"/>
  <c r="V146" i="56" s="1"/>
  <c r="V147" i="56" s="1"/>
  <c r="O31" i="53"/>
  <c r="G148" i="56" s="1"/>
  <c r="W146" i="56" s="1"/>
  <c r="W147" i="56" s="1"/>
  <c r="P31" i="53"/>
  <c r="G149" i="56" s="1"/>
  <c r="X146" i="56" s="1"/>
  <c r="X147" i="56" s="1"/>
  <c r="Q31" i="53"/>
  <c r="G150" i="56" s="1"/>
  <c r="Y146" i="56" s="1"/>
  <c r="Y147" i="56" s="1"/>
  <c r="Y149" i="56" s="1"/>
  <c r="R31" i="53"/>
  <c r="G151" i="56" s="1"/>
  <c r="Z146" i="56" s="1"/>
  <c r="Z147" i="56" s="1"/>
  <c r="S31" i="53"/>
  <c r="T31" i="53"/>
  <c r="U31" i="53"/>
  <c r="J146" i="56" s="1"/>
  <c r="U150" i="56" s="1"/>
  <c r="U151" i="56" s="1"/>
  <c r="U153" i="56" s="1"/>
  <c r="V31" i="53"/>
  <c r="J147" i="56" s="1"/>
  <c r="V150" i="56" s="1"/>
  <c r="V151" i="56" s="1"/>
  <c r="V153" i="56" s="1"/>
  <c r="W31" i="53"/>
  <c r="J148" i="56" s="1"/>
  <c r="W150" i="56" s="1"/>
  <c r="W151" i="56" s="1"/>
  <c r="X31" i="53"/>
  <c r="J149" i="56" s="1"/>
  <c r="X150" i="56" s="1"/>
  <c r="X151" i="56" s="1"/>
  <c r="Y31" i="53"/>
  <c r="J150" i="56" s="1"/>
  <c r="Y150" i="56" s="1"/>
  <c r="Y151" i="56" s="1"/>
  <c r="Y153" i="56" s="1"/>
  <c r="Z31" i="53"/>
  <c r="J151" i="56" s="1"/>
  <c r="Z150" i="56" s="1"/>
  <c r="Z151" i="56" s="1"/>
  <c r="Z153" i="56" s="1"/>
  <c r="AA31" i="53"/>
  <c r="AB31" i="53"/>
  <c r="M32" i="53"/>
  <c r="G154" i="56" s="1"/>
  <c r="U154" i="56" s="1"/>
  <c r="N32" i="53"/>
  <c r="G155" i="56" s="1"/>
  <c r="V154" i="56" s="1"/>
  <c r="V155" i="56" s="1"/>
  <c r="O32" i="53"/>
  <c r="G156" i="56" s="1"/>
  <c r="W154" i="56" s="1"/>
  <c r="W155" i="56" s="1"/>
  <c r="P32" i="53"/>
  <c r="G157" i="56" s="1"/>
  <c r="X154" i="56" s="1"/>
  <c r="X155" i="56" s="1"/>
  <c r="X157" i="56" s="1"/>
  <c r="Q32" i="53"/>
  <c r="G158" i="56" s="1"/>
  <c r="Y154" i="56" s="1"/>
  <c r="Y155" i="56" s="1"/>
  <c r="Y157" i="56" s="1"/>
  <c r="R32" i="53"/>
  <c r="G159" i="56" s="1"/>
  <c r="Z154" i="56" s="1"/>
  <c r="Z155" i="56" s="1"/>
  <c r="S32" i="53"/>
  <c r="T32" i="53"/>
  <c r="U32" i="53"/>
  <c r="J154" i="56" s="1"/>
  <c r="U158" i="56" s="1"/>
  <c r="U159" i="56" s="1"/>
  <c r="U161" i="56" s="1"/>
  <c r="V32" i="53"/>
  <c r="J155" i="56" s="1"/>
  <c r="V158" i="56" s="1"/>
  <c r="V159" i="56" s="1"/>
  <c r="V161" i="56" s="1"/>
  <c r="W32" i="53"/>
  <c r="J156" i="56" s="1"/>
  <c r="W158" i="56" s="1"/>
  <c r="W159" i="56" s="1"/>
  <c r="X32" i="53"/>
  <c r="J157" i="56" s="1"/>
  <c r="X158" i="56" s="1"/>
  <c r="X159" i="56" s="1"/>
  <c r="Y32" i="53"/>
  <c r="J158" i="56" s="1"/>
  <c r="Y158" i="56" s="1"/>
  <c r="Y159" i="56" s="1"/>
  <c r="Z32" i="53"/>
  <c r="J159" i="56" s="1"/>
  <c r="Z158" i="56" s="1"/>
  <c r="Z159" i="56" s="1"/>
  <c r="Z161" i="56" s="1"/>
  <c r="AA32" i="53"/>
  <c r="AB32" i="53"/>
  <c r="M33" i="53"/>
  <c r="G162" i="56" s="1"/>
  <c r="U162" i="56" s="1"/>
  <c r="U163" i="56" s="1"/>
  <c r="U165" i="56" s="1"/>
  <c r="N33" i="53"/>
  <c r="G163" i="56" s="1"/>
  <c r="V162" i="56" s="1"/>
  <c r="V163" i="56" s="1"/>
  <c r="V165" i="56" s="1"/>
  <c r="O33" i="53"/>
  <c r="G164" i="56" s="1"/>
  <c r="W162" i="56" s="1"/>
  <c r="W163" i="56" s="1"/>
  <c r="P33" i="53"/>
  <c r="G165" i="56" s="1"/>
  <c r="X162" i="56" s="1"/>
  <c r="X163" i="56" s="1"/>
  <c r="Q33" i="53"/>
  <c r="G166" i="56" s="1"/>
  <c r="Y162" i="56" s="1"/>
  <c r="Y163" i="56" s="1"/>
  <c r="R33" i="53"/>
  <c r="G167" i="56" s="1"/>
  <c r="Z162" i="56" s="1"/>
  <c r="Z163" i="56" s="1"/>
  <c r="S33" i="53"/>
  <c r="T33" i="53"/>
  <c r="U33" i="53"/>
  <c r="J162" i="56" s="1"/>
  <c r="U166" i="56" s="1"/>
  <c r="U167" i="56" s="1"/>
  <c r="V33" i="53"/>
  <c r="J163" i="56" s="1"/>
  <c r="V166" i="56" s="1"/>
  <c r="V167" i="56" s="1"/>
  <c r="W33" i="53"/>
  <c r="J164" i="56" s="1"/>
  <c r="W166" i="56" s="1"/>
  <c r="X33" i="53"/>
  <c r="J165" i="56" s="1"/>
  <c r="X166" i="56" s="1"/>
  <c r="X167" i="56" s="1"/>
  <c r="Y33" i="53"/>
  <c r="J166" i="56" s="1"/>
  <c r="Y166" i="56" s="1"/>
  <c r="Y167" i="56" s="1"/>
  <c r="Z33" i="53"/>
  <c r="J167" i="56" s="1"/>
  <c r="Z166" i="56" s="1"/>
  <c r="Z167" i="56" s="1"/>
  <c r="Z169" i="56" s="1"/>
  <c r="AA33" i="53"/>
  <c r="AB33" i="53"/>
  <c r="M34" i="53"/>
  <c r="G170" i="56" s="1"/>
  <c r="U170" i="56" s="1"/>
  <c r="U171" i="56" s="1"/>
  <c r="N34" i="53"/>
  <c r="G171" i="56" s="1"/>
  <c r="V170" i="56" s="1"/>
  <c r="V171" i="56" s="1"/>
  <c r="V173" i="56" s="1"/>
  <c r="O34" i="53"/>
  <c r="G172" i="56" s="1"/>
  <c r="W170" i="56" s="1"/>
  <c r="P34" i="53"/>
  <c r="G173" i="56" s="1"/>
  <c r="X170" i="56" s="1"/>
  <c r="X171" i="56" s="1"/>
  <c r="Q34" i="53"/>
  <c r="G174" i="56" s="1"/>
  <c r="Y170" i="56" s="1"/>
  <c r="Y171" i="56" s="1"/>
  <c r="R34" i="53"/>
  <c r="G175" i="56" s="1"/>
  <c r="Z170" i="56" s="1"/>
  <c r="Z171" i="56" s="1"/>
  <c r="S34" i="53"/>
  <c r="T34" i="53"/>
  <c r="U34" i="53"/>
  <c r="J170" i="56" s="1"/>
  <c r="U174" i="56" s="1"/>
  <c r="U175" i="56" s="1"/>
  <c r="V34" i="53"/>
  <c r="J171" i="56" s="1"/>
  <c r="V174" i="56" s="1"/>
  <c r="V175" i="56" s="1"/>
  <c r="V177" i="56" s="1"/>
  <c r="W34" i="53"/>
  <c r="J172" i="56" s="1"/>
  <c r="W174" i="56" s="1"/>
  <c r="W175" i="56" s="1"/>
  <c r="W177" i="56" s="1"/>
  <c r="X34" i="53"/>
  <c r="J173" i="56" s="1"/>
  <c r="X174" i="56" s="1"/>
  <c r="X175" i="56" s="1"/>
  <c r="X177" i="56" s="1"/>
  <c r="Y34" i="53"/>
  <c r="J174" i="56" s="1"/>
  <c r="Y174" i="56" s="1"/>
  <c r="Y175" i="56" s="1"/>
  <c r="Z34" i="53"/>
  <c r="J175" i="56" s="1"/>
  <c r="Z174" i="56" s="1"/>
  <c r="Z175" i="56" s="1"/>
  <c r="Z177" i="56" s="1"/>
  <c r="AA34" i="53"/>
  <c r="AB34" i="53"/>
  <c r="M35" i="53"/>
  <c r="G178" i="56" s="1"/>
  <c r="U178" i="56" s="1"/>
  <c r="N35" i="53"/>
  <c r="G179" i="56" s="1"/>
  <c r="V178" i="56" s="1"/>
  <c r="V179" i="56" s="1"/>
  <c r="O35" i="53"/>
  <c r="G180" i="56" s="1"/>
  <c r="W178" i="56" s="1"/>
  <c r="W179" i="56" s="1"/>
  <c r="P35" i="53"/>
  <c r="G181" i="56" s="1"/>
  <c r="X178" i="56" s="1"/>
  <c r="X179" i="56" s="1"/>
  <c r="X181" i="56" s="1"/>
  <c r="Q35" i="53"/>
  <c r="G182" i="56" s="1"/>
  <c r="Y178" i="56" s="1"/>
  <c r="Y179" i="56" s="1"/>
  <c r="Y181" i="56" s="1"/>
  <c r="R35" i="53"/>
  <c r="G183" i="56" s="1"/>
  <c r="Z178" i="56" s="1"/>
  <c r="Z179" i="56" s="1"/>
  <c r="S35" i="53"/>
  <c r="T35" i="53"/>
  <c r="U35" i="53"/>
  <c r="J178" i="56" s="1"/>
  <c r="U182" i="56" s="1"/>
  <c r="U183" i="56" s="1"/>
  <c r="U185" i="56" s="1"/>
  <c r="V35" i="53"/>
  <c r="J179" i="56" s="1"/>
  <c r="V182" i="56" s="1"/>
  <c r="V183" i="56" s="1"/>
  <c r="V185" i="56" s="1"/>
  <c r="W35" i="53"/>
  <c r="J180" i="56" s="1"/>
  <c r="W182" i="56" s="1"/>
  <c r="W183" i="56" s="1"/>
  <c r="X35" i="53"/>
  <c r="J181" i="56" s="1"/>
  <c r="X182" i="56" s="1"/>
  <c r="X183" i="56" s="1"/>
  <c r="Y35" i="53"/>
  <c r="J182" i="56" s="1"/>
  <c r="Y182" i="56" s="1"/>
  <c r="Y183" i="56" s="1"/>
  <c r="Y185" i="56" s="1"/>
  <c r="Z35" i="53"/>
  <c r="J183" i="56" s="1"/>
  <c r="Z182" i="56" s="1"/>
  <c r="Z183" i="56" s="1"/>
  <c r="Z185" i="56" s="1"/>
  <c r="AA35" i="53"/>
  <c r="AB35" i="53"/>
  <c r="M36" i="53"/>
  <c r="G186" i="56" s="1"/>
  <c r="U186" i="56" s="1"/>
  <c r="N36" i="53"/>
  <c r="G187" i="56" s="1"/>
  <c r="V186" i="56" s="1"/>
  <c r="V187" i="56" s="1"/>
  <c r="O36" i="53"/>
  <c r="G188" i="56" s="1"/>
  <c r="W186" i="56" s="1"/>
  <c r="W187" i="56" s="1"/>
  <c r="P36" i="53"/>
  <c r="G189" i="56" s="1"/>
  <c r="X186" i="56" s="1"/>
  <c r="X187" i="56" s="1"/>
  <c r="X189" i="56" s="1"/>
  <c r="Q36" i="53"/>
  <c r="G190" i="56" s="1"/>
  <c r="Y186" i="56" s="1"/>
  <c r="Y187" i="56" s="1"/>
  <c r="Y189" i="56" s="1"/>
  <c r="R36" i="53"/>
  <c r="G191" i="56" s="1"/>
  <c r="Z186" i="56" s="1"/>
  <c r="Z187" i="56" s="1"/>
  <c r="S36" i="53"/>
  <c r="T36" i="53"/>
  <c r="U36" i="53"/>
  <c r="J186" i="56" s="1"/>
  <c r="U190" i="56" s="1"/>
  <c r="U191" i="56" s="1"/>
  <c r="U193" i="56" s="1"/>
  <c r="V36" i="53"/>
  <c r="J187" i="56" s="1"/>
  <c r="V190" i="56" s="1"/>
  <c r="V191" i="56" s="1"/>
  <c r="V193" i="56" s="1"/>
  <c r="W36" i="53"/>
  <c r="J188" i="56" s="1"/>
  <c r="W190" i="56" s="1"/>
  <c r="W191" i="56" s="1"/>
  <c r="X36" i="53"/>
  <c r="J189" i="56" s="1"/>
  <c r="X190" i="56" s="1"/>
  <c r="X191" i="56" s="1"/>
  <c r="Y36" i="53"/>
  <c r="J190" i="56" s="1"/>
  <c r="Y190" i="56" s="1"/>
  <c r="Y191" i="56" s="1"/>
  <c r="Y193" i="56" s="1"/>
  <c r="Z36" i="53"/>
  <c r="J191" i="56" s="1"/>
  <c r="Z190" i="56" s="1"/>
  <c r="Z191" i="56" s="1"/>
  <c r="Z193" i="56" s="1"/>
  <c r="AA36" i="53"/>
  <c r="AB36" i="53"/>
  <c r="M37" i="53"/>
  <c r="G194" i="56" s="1"/>
  <c r="U194" i="56" s="1"/>
  <c r="U195" i="56" s="1"/>
  <c r="N37" i="53"/>
  <c r="G195" i="56" s="1"/>
  <c r="V194" i="56" s="1"/>
  <c r="V195" i="56" s="1"/>
  <c r="V197" i="56" s="1"/>
  <c r="O37" i="53"/>
  <c r="G196" i="56" s="1"/>
  <c r="W194" i="56" s="1"/>
  <c r="P37" i="53"/>
  <c r="G197" i="56" s="1"/>
  <c r="X194" i="56" s="1"/>
  <c r="X195" i="56" s="1"/>
  <c r="Q37" i="53"/>
  <c r="G198" i="56" s="1"/>
  <c r="Y194" i="56" s="1"/>
  <c r="Y195" i="56" s="1"/>
  <c r="R37" i="53"/>
  <c r="G199" i="56" s="1"/>
  <c r="Z194" i="56" s="1"/>
  <c r="Z195" i="56" s="1"/>
  <c r="S37" i="53"/>
  <c r="T37" i="53"/>
  <c r="U37" i="53"/>
  <c r="J194" i="56" s="1"/>
  <c r="U198" i="56" s="1"/>
  <c r="U199" i="56" s="1"/>
  <c r="V37" i="53"/>
  <c r="J195" i="56" s="1"/>
  <c r="V198" i="56" s="1"/>
  <c r="V199" i="56" s="1"/>
  <c r="V201" i="56" s="1"/>
  <c r="W37" i="53"/>
  <c r="J196" i="56" s="1"/>
  <c r="W198" i="56" s="1"/>
  <c r="W199" i="56" s="1"/>
  <c r="W201" i="56" s="1"/>
  <c r="X37" i="53"/>
  <c r="J197" i="56" s="1"/>
  <c r="X198" i="56" s="1"/>
  <c r="X199" i="56" s="1"/>
  <c r="X201" i="56" s="1"/>
  <c r="Y37" i="53"/>
  <c r="J198" i="56" s="1"/>
  <c r="Y198" i="56" s="1"/>
  <c r="Y199" i="56" s="1"/>
  <c r="Z37" i="53"/>
  <c r="J199" i="56" s="1"/>
  <c r="Z198" i="56" s="1"/>
  <c r="Z199" i="56" s="1"/>
  <c r="Z201" i="56" s="1"/>
  <c r="AA37" i="53"/>
  <c r="AB37" i="53"/>
  <c r="M38" i="53"/>
  <c r="G202" i="56" s="1"/>
  <c r="U202" i="56" s="1"/>
  <c r="N38" i="53"/>
  <c r="G203" i="56" s="1"/>
  <c r="V202" i="56" s="1"/>
  <c r="V203" i="56" s="1"/>
  <c r="V205" i="56" s="1"/>
  <c r="O38" i="53"/>
  <c r="G204" i="56" s="1"/>
  <c r="W202" i="56" s="1"/>
  <c r="W203" i="56" s="1"/>
  <c r="P38" i="53"/>
  <c r="G205" i="56" s="1"/>
  <c r="X202" i="56" s="1"/>
  <c r="X203" i="56" s="1"/>
  <c r="Q38" i="53"/>
  <c r="G206" i="56" s="1"/>
  <c r="Y202" i="56" s="1"/>
  <c r="Y203" i="56" s="1"/>
  <c r="R38" i="53"/>
  <c r="G207" i="56" s="1"/>
  <c r="Z202" i="56" s="1"/>
  <c r="Z203" i="56" s="1"/>
  <c r="S38" i="53"/>
  <c r="T38" i="53"/>
  <c r="U38" i="53"/>
  <c r="J202" i="56" s="1"/>
  <c r="U206" i="56" s="1"/>
  <c r="U207" i="56" s="1"/>
  <c r="V38" i="53"/>
  <c r="J203" i="56" s="1"/>
  <c r="V206" i="56" s="1"/>
  <c r="V207" i="56" s="1"/>
  <c r="W38" i="53"/>
  <c r="J204" i="56" s="1"/>
  <c r="W206" i="56" s="1"/>
  <c r="X38" i="53"/>
  <c r="J205" i="56" s="1"/>
  <c r="X206" i="56" s="1"/>
  <c r="X207" i="56" s="1"/>
  <c r="Y38" i="53"/>
  <c r="J206" i="56" s="1"/>
  <c r="Y206" i="56" s="1"/>
  <c r="Y207" i="56" s="1"/>
  <c r="Z38" i="53"/>
  <c r="J207" i="56" s="1"/>
  <c r="Z206" i="56" s="1"/>
  <c r="Z207" i="56" s="1"/>
  <c r="Z209" i="56" s="1"/>
  <c r="AA38" i="53"/>
  <c r="AB38" i="53"/>
  <c r="M39" i="53"/>
  <c r="G210" i="56" s="1"/>
  <c r="U210" i="56" s="1"/>
  <c r="N39" i="53"/>
  <c r="G211" i="56" s="1"/>
  <c r="V210" i="56" s="1"/>
  <c r="V211" i="56" s="1"/>
  <c r="O39" i="53"/>
  <c r="G212" i="56" s="1"/>
  <c r="W210" i="56" s="1"/>
  <c r="W211" i="56" s="1"/>
  <c r="P39" i="53"/>
  <c r="G213" i="56" s="1"/>
  <c r="X210" i="56" s="1"/>
  <c r="X211" i="56" s="1"/>
  <c r="X213" i="56" s="1"/>
  <c r="Q39" i="53"/>
  <c r="G214" i="56" s="1"/>
  <c r="Y210" i="56" s="1"/>
  <c r="Y211" i="56" s="1"/>
  <c r="Y213" i="56" s="1"/>
  <c r="R39" i="53"/>
  <c r="G215" i="56" s="1"/>
  <c r="Z210" i="56" s="1"/>
  <c r="Z211" i="56" s="1"/>
  <c r="S39" i="53"/>
  <c r="T39" i="53"/>
  <c r="U39" i="53"/>
  <c r="J210" i="56" s="1"/>
  <c r="U214" i="56" s="1"/>
  <c r="U215" i="56" s="1"/>
  <c r="V39" i="53"/>
  <c r="J211" i="56" s="1"/>
  <c r="V214" i="56" s="1"/>
  <c r="V215" i="56" s="1"/>
  <c r="W39" i="53"/>
  <c r="J212" i="56" s="1"/>
  <c r="W214" i="56" s="1"/>
  <c r="W215" i="56" s="1"/>
  <c r="X39" i="53"/>
  <c r="J213" i="56" s="1"/>
  <c r="X214" i="56" s="1"/>
  <c r="X215" i="56" s="1"/>
  <c r="Y39" i="53"/>
  <c r="J214" i="56" s="1"/>
  <c r="Y214" i="56" s="1"/>
  <c r="Y215" i="56" s="1"/>
  <c r="Y217" i="56" s="1"/>
  <c r="Z39" i="53"/>
  <c r="J215" i="56" s="1"/>
  <c r="Z214" i="56" s="1"/>
  <c r="Z215" i="56" s="1"/>
  <c r="Z217" i="56" s="1"/>
  <c r="AA39" i="53"/>
  <c r="AB39" i="53"/>
  <c r="M40" i="53"/>
  <c r="G218" i="56" s="1"/>
  <c r="U218" i="56" s="1"/>
  <c r="U219" i="56" s="1"/>
  <c r="U221" i="56" s="1"/>
  <c r="N40" i="53"/>
  <c r="G219" i="56" s="1"/>
  <c r="V218" i="56" s="1"/>
  <c r="V219" i="56" s="1"/>
  <c r="V221" i="56" s="1"/>
  <c r="O40" i="53"/>
  <c r="G220" i="56" s="1"/>
  <c r="W218" i="56" s="1"/>
  <c r="W219" i="56" s="1"/>
  <c r="P40" i="53"/>
  <c r="G221" i="56" s="1"/>
  <c r="X218" i="56" s="1"/>
  <c r="X219" i="56" s="1"/>
  <c r="Q40" i="53"/>
  <c r="G222" i="56" s="1"/>
  <c r="Y218" i="56" s="1"/>
  <c r="Y219" i="56" s="1"/>
  <c r="R40" i="53"/>
  <c r="G223" i="56" s="1"/>
  <c r="Z218" i="56" s="1"/>
  <c r="Z219" i="56" s="1"/>
  <c r="S40" i="53"/>
  <c r="T40" i="53"/>
  <c r="U40" i="53"/>
  <c r="J218" i="56" s="1"/>
  <c r="U222" i="56" s="1"/>
  <c r="U223" i="56" s="1"/>
  <c r="U225" i="56" s="1"/>
  <c r="V40" i="53"/>
  <c r="J219" i="56" s="1"/>
  <c r="V222" i="56" s="1"/>
  <c r="V223" i="56" s="1"/>
  <c r="V225" i="56" s="1"/>
  <c r="W40" i="53"/>
  <c r="J220" i="56" s="1"/>
  <c r="W222" i="56" s="1"/>
  <c r="X40" i="53"/>
  <c r="J221" i="56" s="1"/>
  <c r="X222" i="56" s="1"/>
  <c r="X223" i="56" s="1"/>
  <c r="Y40" i="53"/>
  <c r="J222" i="56" s="1"/>
  <c r="Y222" i="56" s="1"/>
  <c r="Y223" i="56" s="1"/>
  <c r="Z40" i="53"/>
  <c r="J223" i="56" s="1"/>
  <c r="Z222" i="56" s="1"/>
  <c r="Z223" i="56" s="1"/>
  <c r="Z225" i="56" s="1"/>
  <c r="AA40" i="53"/>
  <c r="AB40" i="53"/>
  <c r="M41" i="53"/>
  <c r="G226" i="56" s="1"/>
  <c r="U226" i="56" s="1"/>
  <c r="U227" i="56" s="1"/>
  <c r="U229" i="56" s="1"/>
  <c r="N41" i="53"/>
  <c r="G227" i="56" s="1"/>
  <c r="V226" i="56" s="1"/>
  <c r="V227" i="56" s="1"/>
  <c r="V229" i="56" s="1"/>
  <c r="O41" i="53"/>
  <c r="G228" i="56" s="1"/>
  <c r="W226" i="56" s="1"/>
  <c r="W227" i="56" s="1"/>
  <c r="P41" i="53"/>
  <c r="G229" i="56" s="1"/>
  <c r="X226" i="56" s="1"/>
  <c r="X227" i="56" s="1"/>
  <c r="Q41" i="53"/>
  <c r="G230" i="56" s="1"/>
  <c r="Y226" i="56" s="1"/>
  <c r="Y227" i="56" s="1"/>
  <c r="R41" i="53"/>
  <c r="G231" i="56" s="1"/>
  <c r="Z226" i="56" s="1"/>
  <c r="Z227" i="56" s="1"/>
  <c r="S41" i="53"/>
  <c r="T41" i="53"/>
  <c r="U41" i="53"/>
  <c r="J226" i="56" s="1"/>
  <c r="U230" i="56" s="1"/>
  <c r="U231" i="56" s="1"/>
  <c r="U233" i="56" s="1"/>
  <c r="V41" i="53"/>
  <c r="J227" i="56" s="1"/>
  <c r="V230" i="56" s="1"/>
  <c r="V231" i="56" s="1"/>
  <c r="V233" i="56" s="1"/>
  <c r="W41" i="53"/>
  <c r="J228" i="56" s="1"/>
  <c r="W230" i="56" s="1"/>
  <c r="X41" i="53"/>
  <c r="J229" i="56" s="1"/>
  <c r="X230" i="56" s="1"/>
  <c r="X231" i="56" s="1"/>
  <c r="Y41" i="53"/>
  <c r="J230" i="56" s="1"/>
  <c r="Y230" i="56" s="1"/>
  <c r="Y231" i="56" s="1"/>
  <c r="Z41" i="53"/>
  <c r="J231" i="56" s="1"/>
  <c r="Z230" i="56" s="1"/>
  <c r="Z231" i="56" s="1"/>
  <c r="Z233" i="56" s="1"/>
  <c r="AA41" i="53"/>
  <c r="AB41" i="53"/>
  <c r="M42" i="53"/>
  <c r="G234" i="56" s="1"/>
  <c r="U234" i="56" s="1"/>
  <c r="U235" i="56" s="1"/>
  <c r="U237" i="56" s="1"/>
  <c r="N42" i="53"/>
  <c r="G235" i="56" s="1"/>
  <c r="V234" i="56" s="1"/>
  <c r="V235" i="56" s="1"/>
  <c r="V237" i="56" s="1"/>
  <c r="O42" i="53"/>
  <c r="G236" i="56" s="1"/>
  <c r="W234" i="56" s="1"/>
  <c r="W235" i="56" s="1"/>
  <c r="P42" i="53"/>
  <c r="G237" i="56" s="1"/>
  <c r="X234" i="56" s="1"/>
  <c r="X235" i="56" s="1"/>
  <c r="Q42" i="53"/>
  <c r="G238" i="56" s="1"/>
  <c r="Y234" i="56" s="1"/>
  <c r="Y235" i="56" s="1"/>
  <c r="R42" i="53"/>
  <c r="G239" i="56" s="1"/>
  <c r="Z234" i="56" s="1"/>
  <c r="Z235" i="56" s="1"/>
  <c r="S42" i="53"/>
  <c r="T42" i="53"/>
  <c r="U42" i="53"/>
  <c r="J234" i="56" s="1"/>
  <c r="U238" i="56" s="1"/>
  <c r="U239" i="56" s="1"/>
  <c r="V42" i="53"/>
  <c r="J235" i="56" s="1"/>
  <c r="V238" i="56" s="1"/>
  <c r="V239" i="56" s="1"/>
  <c r="V241" i="56" s="1"/>
  <c r="W42" i="53"/>
  <c r="J236" i="56" s="1"/>
  <c r="W238" i="56" s="1"/>
  <c r="X42" i="53"/>
  <c r="J237" i="56" s="1"/>
  <c r="X238" i="56" s="1"/>
  <c r="X239" i="56" s="1"/>
  <c r="Y42" i="53"/>
  <c r="J238" i="56" s="1"/>
  <c r="Y238" i="56" s="1"/>
  <c r="Y239" i="56" s="1"/>
  <c r="Z42" i="53"/>
  <c r="J239" i="56" s="1"/>
  <c r="Z238" i="56" s="1"/>
  <c r="Z239" i="56" s="1"/>
  <c r="Z241" i="56" s="1"/>
  <c r="AA42" i="53"/>
  <c r="AB42" i="53"/>
  <c r="M43" i="53"/>
  <c r="G242" i="56" s="1"/>
  <c r="U242" i="56" s="1"/>
  <c r="U243" i="56" s="1"/>
  <c r="U245" i="56" s="1"/>
  <c r="N43" i="53"/>
  <c r="G243" i="56" s="1"/>
  <c r="V242" i="56" s="1"/>
  <c r="V243" i="56" s="1"/>
  <c r="V245" i="56" s="1"/>
  <c r="O43" i="53"/>
  <c r="G244" i="56" s="1"/>
  <c r="W242" i="56" s="1"/>
  <c r="P43" i="53"/>
  <c r="G245" i="56" s="1"/>
  <c r="X242" i="56" s="1"/>
  <c r="X243" i="56" s="1"/>
  <c r="Q43" i="53"/>
  <c r="G246" i="56" s="1"/>
  <c r="Y242" i="56" s="1"/>
  <c r="Y243" i="56" s="1"/>
  <c r="R43" i="53"/>
  <c r="G247" i="56" s="1"/>
  <c r="Z242" i="56" s="1"/>
  <c r="Z243" i="56" s="1"/>
  <c r="S43" i="53"/>
  <c r="T43" i="53"/>
  <c r="U43" i="53"/>
  <c r="J242" i="56" s="1"/>
  <c r="U246" i="56" s="1"/>
  <c r="U247" i="56" s="1"/>
  <c r="V43" i="53"/>
  <c r="J243" i="56" s="1"/>
  <c r="V246" i="56" s="1"/>
  <c r="V247" i="56" s="1"/>
  <c r="W43" i="53"/>
  <c r="J244" i="56" s="1"/>
  <c r="W246" i="56" s="1"/>
  <c r="W247" i="56" s="1"/>
  <c r="X43" i="53"/>
  <c r="J245" i="56" s="1"/>
  <c r="X246" i="56" s="1"/>
  <c r="X247" i="56" s="1"/>
  <c r="Y43" i="53"/>
  <c r="J246" i="56" s="1"/>
  <c r="Y246" i="56" s="1"/>
  <c r="Y247" i="56" s="1"/>
  <c r="Z43" i="53"/>
  <c r="J247" i="56" s="1"/>
  <c r="Z246" i="56" s="1"/>
  <c r="Z247" i="56" s="1"/>
  <c r="Z249" i="56" s="1"/>
  <c r="AA43" i="53"/>
  <c r="AB43" i="53"/>
  <c r="M44" i="53"/>
  <c r="G250" i="56" s="1"/>
  <c r="U250" i="56" s="1"/>
  <c r="U251" i="56" s="1"/>
  <c r="U253" i="56" s="1"/>
  <c r="N44" i="53"/>
  <c r="G251" i="56" s="1"/>
  <c r="V250" i="56" s="1"/>
  <c r="V251" i="56" s="1"/>
  <c r="V253" i="56" s="1"/>
  <c r="O44" i="53"/>
  <c r="G252" i="56" s="1"/>
  <c r="W250" i="56" s="1"/>
  <c r="W251" i="56" s="1"/>
  <c r="P44" i="53"/>
  <c r="G253" i="56" s="1"/>
  <c r="X250" i="56" s="1"/>
  <c r="X251" i="56" s="1"/>
  <c r="Q44" i="53"/>
  <c r="G254" i="56" s="1"/>
  <c r="Y250" i="56" s="1"/>
  <c r="Y251" i="56" s="1"/>
  <c r="R44" i="53"/>
  <c r="G255" i="56" s="1"/>
  <c r="Z250" i="56" s="1"/>
  <c r="Z251" i="56" s="1"/>
  <c r="S44" i="53"/>
  <c r="T44" i="53"/>
  <c r="U44" i="53"/>
  <c r="J250" i="56" s="1"/>
  <c r="U254" i="56" s="1"/>
  <c r="U255" i="56" s="1"/>
  <c r="V44" i="53"/>
  <c r="J251" i="56" s="1"/>
  <c r="V254" i="56" s="1"/>
  <c r="V255" i="56" s="1"/>
  <c r="V257" i="56" s="1"/>
  <c r="W44" i="53"/>
  <c r="J252" i="56" s="1"/>
  <c r="W254" i="56" s="1"/>
  <c r="W255" i="56" s="1"/>
  <c r="W257" i="56" s="1"/>
  <c r="X44" i="53"/>
  <c r="J253" i="56" s="1"/>
  <c r="X254" i="56" s="1"/>
  <c r="X255" i="56" s="1"/>
  <c r="Y44" i="53"/>
  <c r="J254" i="56" s="1"/>
  <c r="Y254" i="56" s="1"/>
  <c r="Y255" i="56" s="1"/>
  <c r="Z44" i="53"/>
  <c r="J255" i="56" s="1"/>
  <c r="Z254" i="56" s="1"/>
  <c r="Z255" i="56" s="1"/>
  <c r="Z257" i="56" s="1"/>
  <c r="AA44" i="53"/>
  <c r="AB44" i="53"/>
  <c r="M45" i="53"/>
  <c r="G258" i="56" s="1"/>
  <c r="U258" i="56" s="1"/>
  <c r="U259" i="56" s="1"/>
  <c r="N45" i="53"/>
  <c r="G259" i="56" s="1"/>
  <c r="V258" i="56" s="1"/>
  <c r="V259" i="56" s="1"/>
  <c r="O45" i="53"/>
  <c r="G260" i="56" s="1"/>
  <c r="W258" i="56" s="1"/>
  <c r="W259" i="56" s="1"/>
  <c r="P45" i="53"/>
  <c r="G261" i="56" s="1"/>
  <c r="X258" i="56" s="1"/>
  <c r="X259" i="56" s="1"/>
  <c r="Q45" i="53"/>
  <c r="G262" i="56" s="1"/>
  <c r="Y258" i="56" s="1"/>
  <c r="Y259" i="56" s="1"/>
  <c r="Y261" i="56" s="1"/>
  <c r="R45" i="53"/>
  <c r="G263" i="56" s="1"/>
  <c r="Z258" i="56" s="1"/>
  <c r="Z259" i="56" s="1"/>
  <c r="S45" i="53"/>
  <c r="T45" i="53"/>
  <c r="U45" i="53"/>
  <c r="J258" i="56" s="1"/>
  <c r="U262" i="56" s="1"/>
  <c r="V45" i="53"/>
  <c r="J259" i="56" s="1"/>
  <c r="V262" i="56" s="1"/>
  <c r="V263" i="56" s="1"/>
  <c r="W45" i="53"/>
  <c r="J260" i="56" s="1"/>
  <c r="W262" i="56" s="1"/>
  <c r="W263" i="56" s="1"/>
  <c r="X45" i="53"/>
  <c r="J261" i="56" s="1"/>
  <c r="X262" i="56" s="1"/>
  <c r="X263" i="56" s="1"/>
  <c r="Y45" i="53"/>
  <c r="J262" i="56" s="1"/>
  <c r="Y262" i="56" s="1"/>
  <c r="Y263" i="56" s="1"/>
  <c r="Z45" i="53"/>
  <c r="J263" i="56" s="1"/>
  <c r="Z262" i="56" s="1"/>
  <c r="Z263" i="56" s="1"/>
  <c r="Z265" i="56" s="1"/>
  <c r="AA45" i="53"/>
  <c r="AB45" i="53"/>
  <c r="M46" i="53"/>
  <c r="G266" i="56" s="1"/>
  <c r="U266" i="56" s="1"/>
  <c r="N46" i="53"/>
  <c r="G267" i="56" s="1"/>
  <c r="V266" i="56" s="1"/>
  <c r="V267" i="56" s="1"/>
  <c r="O46" i="53"/>
  <c r="G268" i="56" s="1"/>
  <c r="W266" i="56" s="1"/>
  <c r="W267" i="56" s="1"/>
  <c r="P46" i="53"/>
  <c r="G269" i="56" s="1"/>
  <c r="X266" i="56" s="1"/>
  <c r="X267" i="56" s="1"/>
  <c r="Q46" i="53"/>
  <c r="G270" i="56" s="1"/>
  <c r="Y266" i="56" s="1"/>
  <c r="Y267" i="56" s="1"/>
  <c r="R46" i="53"/>
  <c r="G271" i="56" s="1"/>
  <c r="Z266" i="56" s="1"/>
  <c r="Z267" i="56" s="1"/>
  <c r="S46" i="53"/>
  <c r="T46" i="53"/>
  <c r="U46" i="53"/>
  <c r="J266" i="56" s="1"/>
  <c r="U270" i="56" s="1"/>
  <c r="U271" i="56" s="1"/>
  <c r="U273" i="56" s="1"/>
  <c r="V46" i="53"/>
  <c r="J267" i="56" s="1"/>
  <c r="V270" i="56" s="1"/>
  <c r="V271" i="56" s="1"/>
  <c r="W46" i="53"/>
  <c r="J268" i="56" s="1"/>
  <c r="W270" i="56" s="1"/>
  <c r="X46" i="53"/>
  <c r="J269" i="56" s="1"/>
  <c r="X270" i="56" s="1"/>
  <c r="X271" i="56" s="1"/>
  <c r="Y46" i="53"/>
  <c r="J270" i="56" s="1"/>
  <c r="Y270" i="56" s="1"/>
  <c r="Y271" i="56" s="1"/>
  <c r="Z46" i="53"/>
  <c r="J271" i="56" s="1"/>
  <c r="Z270" i="56" s="1"/>
  <c r="Z271" i="56" s="1"/>
  <c r="Z273" i="56" s="1"/>
  <c r="AA46" i="53"/>
  <c r="AB46" i="53"/>
  <c r="M47" i="53"/>
  <c r="G274" i="56" s="1"/>
  <c r="U274" i="56" s="1"/>
  <c r="N47" i="53"/>
  <c r="G275" i="56" s="1"/>
  <c r="V274" i="56" s="1"/>
  <c r="V275" i="56" s="1"/>
  <c r="V277" i="56" s="1"/>
  <c r="O47" i="53"/>
  <c r="G276" i="56" s="1"/>
  <c r="W274" i="56" s="1"/>
  <c r="W275" i="56" s="1"/>
  <c r="P47" i="53"/>
  <c r="G277" i="56" s="1"/>
  <c r="X274" i="56" s="1"/>
  <c r="X275" i="56" s="1"/>
  <c r="Q47" i="53"/>
  <c r="G278" i="56" s="1"/>
  <c r="Y274" i="56" s="1"/>
  <c r="Y275" i="56" s="1"/>
  <c r="R47" i="53"/>
  <c r="G279" i="56" s="1"/>
  <c r="Z274" i="56" s="1"/>
  <c r="Z275" i="56" s="1"/>
  <c r="S47" i="53"/>
  <c r="T47" i="53"/>
  <c r="U47" i="53"/>
  <c r="J274" i="56" s="1"/>
  <c r="U278" i="56" s="1"/>
  <c r="U279" i="56" s="1"/>
  <c r="V47" i="53"/>
  <c r="J275" i="56" s="1"/>
  <c r="V278" i="56" s="1"/>
  <c r="V279" i="56" s="1"/>
  <c r="W47" i="53"/>
  <c r="J276" i="56" s="1"/>
  <c r="W278" i="56" s="1"/>
  <c r="W279" i="56" s="1"/>
  <c r="W281" i="56" s="1"/>
  <c r="X47" i="53"/>
  <c r="J277" i="56" s="1"/>
  <c r="X278" i="56" s="1"/>
  <c r="X279" i="56" s="1"/>
  <c r="Y47" i="53"/>
  <c r="J278" i="56" s="1"/>
  <c r="Y278" i="56" s="1"/>
  <c r="Y279" i="56" s="1"/>
  <c r="Z47" i="53"/>
  <c r="J279" i="56" s="1"/>
  <c r="Z278" i="56" s="1"/>
  <c r="Z279" i="56" s="1"/>
  <c r="Z281" i="56" s="1"/>
  <c r="AA47" i="53"/>
  <c r="AB47" i="53"/>
  <c r="M48" i="53"/>
  <c r="G282" i="56" s="1"/>
  <c r="U282" i="56" s="1"/>
  <c r="U283" i="56" s="1"/>
  <c r="U285" i="56" s="1"/>
  <c r="N48" i="53"/>
  <c r="G283" i="56" s="1"/>
  <c r="V282" i="56" s="1"/>
  <c r="V283" i="56" s="1"/>
  <c r="V285" i="56" s="1"/>
  <c r="O48" i="53"/>
  <c r="G284" i="56" s="1"/>
  <c r="W282" i="56" s="1"/>
  <c r="W283" i="56" s="1"/>
  <c r="P48" i="53"/>
  <c r="G285" i="56" s="1"/>
  <c r="X282" i="56" s="1"/>
  <c r="X283" i="56" s="1"/>
  <c r="Q48" i="53"/>
  <c r="G286" i="56" s="1"/>
  <c r="Y282" i="56" s="1"/>
  <c r="Y283" i="56" s="1"/>
  <c r="R48" i="53"/>
  <c r="G287" i="56" s="1"/>
  <c r="Z282" i="56" s="1"/>
  <c r="Z283" i="56" s="1"/>
  <c r="S48" i="53"/>
  <c r="T48" i="53"/>
  <c r="U48" i="53"/>
  <c r="J282" i="56" s="1"/>
  <c r="U286" i="56" s="1"/>
  <c r="U287" i="56" s="1"/>
  <c r="V48" i="53"/>
  <c r="J283" i="56" s="1"/>
  <c r="V286" i="56" s="1"/>
  <c r="V287" i="56" s="1"/>
  <c r="V289" i="56" s="1"/>
  <c r="W48" i="53"/>
  <c r="J284" i="56" s="1"/>
  <c r="W286" i="56" s="1"/>
  <c r="X48" i="53"/>
  <c r="J285" i="56" s="1"/>
  <c r="X286" i="56" s="1"/>
  <c r="X287" i="56" s="1"/>
  <c r="Y48" i="53"/>
  <c r="J286" i="56" s="1"/>
  <c r="Y286" i="56" s="1"/>
  <c r="Y287" i="56" s="1"/>
  <c r="Z48" i="53"/>
  <c r="J287" i="56" s="1"/>
  <c r="Z286" i="56" s="1"/>
  <c r="Z287" i="56" s="1"/>
  <c r="Z289" i="56" s="1"/>
  <c r="AA48" i="53"/>
  <c r="AB48" i="53"/>
  <c r="M49" i="53"/>
  <c r="G290" i="56" s="1"/>
  <c r="U290" i="56" s="1"/>
  <c r="U291" i="56" s="1"/>
  <c r="N49" i="53"/>
  <c r="G291" i="56" s="1"/>
  <c r="V290" i="56" s="1"/>
  <c r="V291" i="56" s="1"/>
  <c r="V293" i="56" s="1"/>
  <c r="O49" i="53"/>
  <c r="G292" i="56" s="1"/>
  <c r="W290" i="56" s="1"/>
  <c r="W291" i="56" s="1"/>
  <c r="P49" i="53"/>
  <c r="G293" i="56" s="1"/>
  <c r="X290" i="56" s="1"/>
  <c r="X291" i="56" s="1"/>
  <c r="X293" i="56" s="1"/>
  <c r="Q49" i="53"/>
  <c r="G294" i="56" s="1"/>
  <c r="Y290" i="56" s="1"/>
  <c r="Y291" i="56" s="1"/>
  <c r="R49" i="53"/>
  <c r="G295" i="56" s="1"/>
  <c r="Z290" i="56" s="1"/>
  <c r="Z291" i="56" s="1"/>
  <c r="S49" i="53"/>
  <c r="T49" i="53"/>
  <c r="U49" i="53"/>
  <c r="J290" i="56" s="1"/>
  <c r="U294" i="56" s="1"/>
  <c r="V49" i="53"/>
  <c r="J291" i="56" s="1"/>
  <c r="V294" i="56" s="1"/>
  <c r="V295" i="56" s="1"/>
  <c r="W49" i="53"/>
  <c r="J292" i="56" s="1"/>
  <c r="W294" i="56" s="1"/>
  <c r="W295" i="56" s="1"/>
  <c r="W297" i="56" s="1"/>
  <c r="X49" i="53"/>
  <c r="J293" i="56" s="1"/>
  <c r="X294" i="56" s="1"/>
  <c r="X295" i="56" s="1"/>
  <c r="Y49" i="53"/>
  <c r="J294" i="56" s="1"/>
  <c r="Y294" i="56" s="1"/>
  <c r="Y295" i="56" s="1"/>
  <c r="Y297" i="56" s="1"/>
  <c r="Z49" i="53"/>
  <c r="J295" i="56" s="1"/>
  <c r="Z294" i="56" s="1"/>
  <c r="Z295" i="56" s="1"/>
  <c r="Z297" i="56" s="1"/>
  <c r="AA49" i="53"/>
  <c r="AB49" i="53"/>
  <c r="M50" i="53"/>
  <c r="G298" i="56" s="1"/>
  <c r="U298" i="56" s="1"/>
  <c r="U299" i="56" s="1"/>
  <c r="N50" i="53"/>
  <c r="G299" i="56" s="1"/>
  <c r="V298" i="56" s="1"/>
  <c r="V299" i="56" s="1"/>
  <c r="V301" i="56" s="1"/>
  <c r="O50" i="53"/>
  <c r="G300" i="56" s="1"/>
  <c r="W298" i="56" s="1"/>
  <c r="W299" i="56" s="1"/>
  <c r="P50" i="53"/>
  <c r="G301" i="56" s="1"/>
  <c r="X298" i="56" s="1"/>
  <c r="X299" i="56" s="1"/>
  <c r="Q50" i="53"/>
  <c r="G302" i="56" s="1"/>
  <c r="Y298" i="56" s="1"/>
  <c r="Y299" i="56" s="1"/>
  <c r="R50" i="53"/>
  <c r="G303" i="56" s="1"/>
  <c r="Z298" i="56" s="1"/>
  <c r="Z299" i="56" s="1"/>
  <c r="S50" i="53"/>
  <c r="T50" i="53"/>
  <c r="U50" i="53"/>
  <c r="J298" i="56" s="1"/>
  <c r="U302" i="56" s="1"/>
  <c r="U303" i="56" s="1"/>
  <c r="V50" i="53"/>
  <c r="J299" i="56" s="1"/>
  <c r="V302" i="56" s="1"/>
  <c r="V303" i="56" s="1"/>
  <c r="W50" i="53"/>
  <c r="J300" i="56" s="1"/>
  <c r="W302" i="56" s="1"/>
  <c r="W303" i="56" s="1"/>
  <c r="W305" i="56" s="1"/>
  <c r="X50" i="53"/>
  <c r="J301" i="56" s="1"/>
  <c r="X302" i="56" s="1"/>
  <c r="X303" i="56" s="1"/>
  <c r="X305" i="56" s="1"/>
  <c r="Y50" i="53"/>
  <c r="J302" i="56" s="1"/>
  <c r="Y302" i="56" s="1"/>
  <c r="Y303" i="56" s="1"/>
  <c r="Z50" i="53"/>
  <c r="J303" i="56" s="1"/>
  <c r="Z302" i="56" s="1"/>
  <c r="Z303" i="56" s="1"/>
  <c r="Z305" i="56" s="1"/>
  <c r="AA50" i="53"/>
  <c r="AB50" i="53"/>
  <c r="M51" i="53"/>
  <c r="G306" i="56" s="1"/>
  <c r="U306" i="56" s="1"/>
  <c r="U307" i="56" s="1"/>
  <c r="N51" i="53"/>
  <c r="G307" i="56" s="1"/>
  <c r="V306" i="56" s="1"/>
  <c r="V307" i="56" s="1"/>
  <c r="O51" i="53"/>
  <c r="G308" i="56" s="1"/>
  <c r="W306" i="56" s="1"/>
  <c r="W307" i="56" s="1"/>
  <c r="P51" i="53"/>
  <c r="G309" i="56" s="1"/>
  <c r="X306" i="56" s="1"/>
  <c r="X307" i="56" s="1"/>
  <c r="X309" i="56" s="1"/>
  <c r="Q51" i="53"/>
  <c r="G310" i="56" s="1"/>
  <c r="Y306" i="56" s="1"/>
  <c r="Y307" i="56" s="1"/>
  <c r="R51" i="53"/>
  <c r="G311" i="56" s="1"/>
  <c r="Z306" i="56" s="1"/>
  <c r="Z307" i="56" s="1"/>
  <c r="S51" i="53"/>
  <c r="T51" i="53"/>
  <c r="U51" i="53"/>
  <c r="J306" i="56" s="1"/>
  <c r="U310" i="56" s="1"/>
  <c r="U311" i="56" s="1"/>
  <c r="U313" i="56" s="1"/>
  <c r="V51" i="53"/>
  <c r="J307" i="56" s="1"/>
  <c r="V310" i="56" s="1"/>
  <c r="V311" i="56" s="1"/>
  <c r="W51" i="53"/>
  <c r="J308" i="56" s="1"/>
  <c r="W310" i="56" s="1"/>
  <c r="W311" i="56" s="1"/>
  <c r="X51" i="53"/>
  <c r="J309" i="56" s="1"/>
  <c r="X310" i="56" s="1"/>
  <c r="X311" i="56" s="1"/>
  <c r="X313" i="56" s="1"/>
  <c r="Y51" i="53"/>
  <c r="J310" i="56" s="1"/>
  <c r="Y310" i="56" s="1"/>
  <c r="Y311" i="56" s="1"/>
  <c r="Y313" i="56" s="1"/>
  <c r="Z51" i="53"/>
  <c r="J311" i="56" s="1"/>
  <c r="Z310" i="56" s="1"/>
  <c r="Z311" i="56" s="1"/>
  <c r="Z313" i="56" s="1"/>
  <c r="AA51" i="53"/>
  <c r="AB51" i="53"/>
  <c r="M52" i="53"/>
  <c r="G314" i="56" s="1"/>
  <c r="U314" i="56" s="1"/>
  <c r="U315" i="56" s="1"/>
  <c r="N52" i="53"/>
  <c r="G315" i="56" s="1"/>
  <c r="V314" i="56" s="1"/>
  <c r="V315" i="56" s="1"/>
  <c r="O52" i="53"/>
  <c r="G316" i="56" s="1"/>
  <c r="W314" i="56" s="1"/>
  <c r="W315" i="56" s="1"/>
  <c r="P52" i="53"/>
  <c r="G317" i="56" s="1"/>
  <c r="X314" i="56" s="1"/>
  <c r="X315" i="56" s="1"/>
  <c r="X317" i="56" s="1"/>
  <c r="Q52" i="53"/>
  <c r="G318" i="56" s="1"/>
  <c r="Y314" i="56" s="1"/>
  <c r="Y315" i="56" s="1"/>
  <c r="R52" i="53"/>
  <c r="G319" i="56" s="1"/>
  <c r="Z314" i="56" s="1"/>
  <c r="Z315" i="56" s="1"/>
  <c r="S52" i="53"/>
  <c r="T52" i="53"/>
  <c r="U52" i="53"/>
  <c r="J314" i="56" s="1"/>
  <c r="U318" i="56" s="1"/>
  <c r="U319" i="56" s="1"/>
  <c r="U321" i="56" s="1"/>
  <c r="V52" i="53"/>
  <c r="J315" i="56" s="1"/>
  <c r="V318" i="56" s="1"/>
  <c r="V319" i="56" s="1"/>
  <c r="W52" i="53"/>
  <c r="J316" i="56" s="1"/>
  <c r="W318" i="56" s="1"/>
  <c r="W319" i="56" s="1"/>
  <c r="X52" i="53"/>
  <c r="J317" i="56" s="1"/>
  <c r="X318" i="56" s="1"/>
  <c r="X319" i="56" s="1"/>
  <c r="Y52" i="53"/>
  <c r="J318" i="56" s="1"/>
  <c r="Y318" i="56" s="1"/>
  <c r="Y319" i="56" s="1"/>
  <c r="Y321" i="56" s="1"/>
  <c r="Z52" i="53"/>
  <c r="J319" i="56" s="1"/>
  <c r="Z318" i="56" s="1"/>
  <c r="Z319" i="56" s="1"/>
  <c r="Z321" i="56" s="1"/>
  <c r="AA52" i="53"/>
  <c r="AB52" i="53"/>
  <c r="V15" i="53"/>
  <c r="J19" i="56" s="1"/>
  <c r="V22" i="56" s="1"/>
  <c r="V23" i="56" s="1"/>
  <c r="W15" i="53"/>
  <c r="J20" i="56" s="1"/>
  <c r="W22" i="56" s="1"/>
  <c r="W23" i="56" s="1"/>
  <c r="X15" i="53"/>
  <c r="J21" i="56" s="1"/>
  <c r="X22" i="56" s="1"/>
  <c r="X23" i="56" s="1"/>
  <c r="Y15" i="53"/>
  <c r="J22" i="56" s="1"/>
  <c r="Y22" i="56" s="1"/>
  <c r="Y23" i="56" s="1"/>
  <c r="Z15" i="53"/>
  <c r="J23" i="56" s="1"/>
  <c r="Z22" i="56" s="1"/>
  <c r="Z23" i="56" s="1"/>
  <c r="Z25" i="56" s="1"/>
  <c r="AA15" i="53"/>
  <c r="AB15" i="53"/>
  <c r="U15" i="53"/>
  <c r="J18" i="56" s="1"/>
  <c r="U22" i="56" s="1"/>
  <c r="U23" i="56" s="1"/>
  <c r="N15" i="53"/>
  <c r="G19" i="56" s="1"/>
  <c r="V18" i="56" s="1"/>
  <c r="V19" i="56" s="1"/>
  <c r="O15" i="53"/>
  <c r="G20" i="56" s="1"/>
  <c r="W18" i="56" s="1"/>
  <c r="W19" i="56" s="1"/>
  <c r="P15" i="53"/>
  <c r="G21" i="56" s="1"/>
  <c r="X18" i="56" s="1"/>
  <c r="X19" i="56" s="1"/>
  <c r="X21" i="56" s="1"/>
  <c r="Q15" i="53"/>
  <c r="G22" i="56" s="1"/>
  <c r="Y18" i="56" s="1"/>
  <c r="Y19" i="56" s="1"/>
  <c r="R15" i="53"/>
  <c r="G23" i="56" s="1"/>
  <c r="Z18" i="56" s="1"/>
  <c r="Z19" i="56" s="1"/>
  <c r="S15" i="53"/>
  <c r="T15" i="53"/>
  <c r="M15" i="53"/>
  <c r="G18" i="56" s="1"/>
  <c r="U18" i="56" s="1"/>
  <c r="AB61" i="53"/>
  <c r="AA61" i="53"/>
  <c r="Z61" i="53"/>
  <c r="Y61" i="53"/>
  <c r="X61" i="53"/>
  <c r="W61" i="53"/>
  <c r="V61" i="53"/>
  <c r="U61" i="53"/>
  <c r="T61" i="53"/>
  <c r="S61" i="53"/>
  <c r="R61" i="53"/>
  <c r="Q61" i="53"/>
  <c r="P61" i="53"/>
  <c r="O61" i="53"/>
  <c r="N61" i="53"/>
  <c r="M61" i="53"/>
  <c r="AB60" i="53"/>
  <c r="AA60" i="53"/>
  <c r="Z60" i="53"/>
  <c r="Y60" i="53"/>
  <c r="X60" i="53"/>
  <c r="W60" i="53"/>
  <c r="V60" i="53"/>
  <c r="U60" i="53"/>
  <c r="T60" i="53"/>
  <c r="S60" i="53"/>
  <c r="R60" i="53"/>
  <c r="Q60" i="53"/>
  <c r="P60" i="53"/>
  <c r="O60" i="53"/>
  <c r="N60" i="53"/>
  <c r="M60" i="53"/>
  <c r="AB59" i="53"/>
  <c r="AA59" i="53"/>
  <c r="Z59" i="53"/>
  <c r="Y59" i="53"/>
  <c r="X59" i="53"/>
  <c r="W59" i="53"/>
  <c r="V59" i="53"/>
  <c r="U59" i="53"/>
  <c r="T59" i="53"/>
  <c r="S59" i="53"/>
  <c r="R59" i="53"/>
  <c r="Q59" i="53"/>
  <c r="P59" i="53"/>
  <c r="O59" i="53"/>
  <c r="N59" i="53"/>
  <c r="M59" i="53"/>
  <c r="AB58" i="53"/>
  <c r="AA58" i="53"/>
  <c r="Z58" i="53"/>
  <c r="Y58" i="53"/>
  <c r="X58" i="53"/>
  <c r="W58" i="53"/>
  <c r="V58" i="53"/>
  <c r="U58" i="53"/>
  <c r="T58" i="53"/>
  <c r="S58" i="53"/>
  <c r="R58" i="53"/>
  <c r="Q58" i="53"/>
  <c r="P58" i="53"/>
  <c r="O58" i="53"/>
  <c r="N58" i="53"/>
  <c r="M58" i="53"/>
  <c r="AB57" i="53"/>
  <c r="AA57" i="53"/>
  <c r="Z57" i="53"/>
  <c r="Y57" i="53"/>
  <c r="X57" i="53"/>
  <c r="W57" i="53"/>
  <c r="V57" i="53"/>
  <c r="U57" i="53"/>
  <c r="T57" i="53"/>
  <c r="S57" i="53"/>
  <c r="R57" i="53"/>
  <c r="Q57" i="53"/>
  <c r="P57" i="53"/>
  <c r="O57" i="53"/>
  <c r="N57" i="53"/>
  <c r="M57" i="53"/>
  <c r="AB56" i="53"/>
  <c r="AA56" i="53"/>
  <c r="Z56" i="53"/>
  <c r="Y56" i="53"/>
  <c r="X56" i="53"/>
  <c r="W56" i="53"/>
  <c r="V56" i="53"/>
  <c r="U56" i="53"/>
  <c r="T56" i="53"/>
  <c r="S56" i="53"/>
  <c r="R56" i="53"/>
  <c r="Q56" i="53"/>
  <c r="P56" i="53"/>
  <c r="O56" i="53"/>
  <c r="N56" i="53"/>
  <c r="M56" i="53"/>
  <c r="AB55" i="53"/>
  <c r="AA55" i="53"/>
  <c r="Z55" i="53"/>
  <c r="Y55" i="53"/>
  <c r="X55" i="53"/>
  <c r="W55" i="53"/>
  <c r="V55" i="53"/>
  <c r="U55" i="53"/>
  <c r="T55" i="53"/>
  <c r="S55" i="53"/>
  <c r="R55" i="53"/>
  <c r="Q55" i="53"/>
  <c r="P55" i="53"/>
  <c r="O55" i="53"/>
  <c r="N55" i="53"/>
  <c r="M55" i="53"/>
  <c r="AB54" i="53"/>
  <c r="AA54" i="53"/>
  <c r="Z54" i="53"/>
  <c r="J335" i="56" s="1"/>
  <c r="Z334" i="56" s="1"/>
  <c r="Z335" i="56" s="1"/>
  <c r="Z337" i="56" s="1"/>
  <c r="Y54" i="53"/>
  <c r="J334" i="56" s="1"/>
  <c r="Y334" i="56" s="1"/>
  <c r="Y335" i="56" s="1"/>
  <c r="X54" i="53"/>
  <c r="J333" i="56" s="1"/>
  <c r="X334" i="56" s="1"/>
  <c r="X335" i="56" s="1"/>
  <c r="W54" i="53"/>
  <c r="J332" i="56" s="1"/>
  <c r="W334" i="56" s="1"/>
  <c r="W335" i="56" s="1"/>
  <c r="W337" i="56" s="1"/>
  <c r="V54" i="53"/>
  <c r="J331" i="56" s="1"/>
  <c r="V334" i="56" s="1"/>
  <c r="V335" i="56" s="1"/>
  <c r="U54" i="53"/>
  <c r="J330" i="56" s="1"/>
  <c r="U334" i="56" s="1"/>
  <c r="U335" i="56" s="1"/>
  <c r="T54" i="53"/>
  <c r="S54" i="53"/>
  <c r="R54" i="53"/>
  <c r="G335" i="56" s="1"/>
  <c r="Z330" i="56" s="1"/>
  <c r="Z331" i="56" s="1"/>
  <c r="Q54" i="53"/>
  <c r="G334" i="56" s="1"/>
  <c r="Y330" i="56" s="1"/>
  <c r="Y331" i="56" s="1"/>
  <c r="P54" i="53"/>
  <c r="G333" i="56" s="1"/>
  <c r="X330" i="56" s="1"/>
  <c r="X331" i="56" s="1"/>
  <c r="O54" i="53"/>
  <c r="G332" i="56" s="1"/>
  <c r="W330" i="56" s="1"/>
  <c r="W331" i="56" s="1"/>
  <c r="N54" i="53"/>
  <c r="G331" i="56" s="1"/>
  <c r="V330" i="56" s="1"/>
  <c r="V331" i="56" s="1"/>
  <c r="V333" i="56" s="1"/>
  <c r="M54" i="53"/>
  <c r="G330" i="56" s="1"/>
  <c r="U330" i="56" s="1"/>
  <c r="U331" i="56" s="1"/>
  <c r="U333" i="56" s="1"/>
  <c r="AB53" i="53"/>
  <c r="AA53" i="53"/>
  <c r="Z53" i="53"/>
  <c r="J327" i="56" s="1"/>
  <c r="Z326" i="56" s="1"/>
  <c r="Z327" i="56" s="1"/>
  <c r="Z329" i="56" s="1"/>
  <c r="Y53" i="53"/>
  <c r="J326" i="56" s="1"/>
  <c r="Y326" i="56" s="1"/>
  <c r="Y327" i="56" s="1"/>
  <c r="X53" i="53"/>
  <c r="J325" i="56" s="1"/>
  <c r="X326" i="56" s="1"/>
  <c r="X327" i="56" s="1"/>
  <c r="W53" i="53"/>
  <c r="J324" i="56" s="1"/>
  <c r="W326" i="56" s="1"/>
  <c r="V53" i="53"/>
  <c r="J323" i="56" s="1"/>
  <c r="V326" i="56" s="1"/>
  <c r="V327" i="56" s="1"/>
  <c r="V329" i="56" s="1"/>
  <c r="U53" i="53"/>
  <c r="J322" i="56" s="1"/>
  <c r="U326" i="56" s="1"/>
  <c r="U327" i="56" s="1"/>
  <c r="T53" i="53"/>
  <c r="S53" i="53"/>
  <c r="R53" i="53"/>
  <c r="G327" i="56" s="1"/>
  <c r="Z322" i="56" s="1"/>
  <c r="Z323" i="56" s="1"/>
  <c r="Q53" i="53"/>
  <c r="G326" i="56" s="1"/>
  <c r="Y322" i="56" s="1"/>
  <c r="Y323" i="56" s="1"/>
  <c r="P53" i="53"/>
  <c r="G325" i="56" s="1"/>
  <c r="X322" i="56" s="1"/>
  <c r="X323" i="56" s="1"/>
  <c r="O53" i="53"/>
  <c r="G324" i="56" s="1"/>
  <c r="W322" i="56" s="1"/>
  <c r="W323" i="56" s="1"/>
  <c r="N53" i="53"/>
  <c r="G323" i="56" s="1"/>
  <c r="V322" i="56" s="1"/>
  <c r="V323" i="56" s="1"/>
  <c r="V325" i="56" s="1"/>
  <c r="M53" i="53"/>
  <c r="G322" i="56" s="1"/>
  <c r="U322" i="56" s="1"/>
  <c r="U323" i="56" s="1"/>
  <c r="U325" i="56" s="1"/>
  <c r="I13" i="53"/>
  <c r="J13" i="53"/>
  <c r="N16" i="3"/>
  <c r="F26" i="56" s="1"/>
  <c r="L26" i="56" s="1"/>
  <c r="L27" i="56" s="1"/>
  <c r="O16" i="3"/>
  <c r="F27" i="56" s="1"/>
  <c r="M26" i="56" s="1"/>
  <c r="M27" i="56" s="1"/>
  <c r="M29" i="56" s="1"/>
  <c r="P16" i="3"/>
  <c r="F28" i="56" s="1"/>
  <c r="N26" i="56" s="1"/>
  <c r="N27" i="56" s="1"/>
  <c r="Q16" i="3"/>
  <c r="F29" i="56" s="1"/>
  <c r="O26" i="56" s="1"/>
  <c r="O27" i="56" s="1"/>
  <c r="R16" i="3"/>
  <c r="F30" i="56" s="1"/>
  <c r="P26" i="56" s="1"/>
  <c r="P27" i="56" s="1"/>
  <c r="S16" i="3"/>
  <c r="F31" i="56" s="1"/>
  <c r="Q26" i="56" s="1"/>
  <c r="Q27" i="56" s="1"/>
  <c r="T16" i="3"/>
  <c r="U16" i="3"/>
  <c r="V16" i="3"/>
  <c r="I26" i="56" s="1"/>
  <c r="L30" i="56" s="1"/>
  <c r="L31" i="56" s="1"/>
  <c r="W16" i="3"/>
  <c r="X16" i="3"/>
  <c r="I28" i="56" s="1"/>
  <c r="N30" i="56" s="1"/>
  <c r="Y16" i="3"/>
  <c r="I29" i="56" s="1"/>
  <c r="O30" i="56" s="1"/>
  <c r="O31" i="56" s="1"/>
  <c r="Z16" i="3"/>
  <c r="I30" i="56" s="1"/>
  <c r="P30" i="56" s="1"/>
  <c r="P31" i="56" s="1"/>
  <c r="AA16" i="3"/>
  <c r="I31" i="56" s="1"/>
  <c r="Q30" i="56" s="1"/>
  <c r="Q31" i="56" s="1"/>
  <c r="Q33" i="56" s="1"/>
  <c r="AB16" i="3"/>
  <c r="AC16" i="3"/>
  <c r="N17" i="3"/>
  <c r="F34" i="56" s="1"/>
  <c r="L34" i="56" s="1"/>
  <c r="L35" i="56" s="1"/>
  <c r="L37" i="56" s="1"/>
  <c r="O17" i="3"/>
  <c r="F35" i="56" s="1"/>
  <c r="M34" i="56" s="1"/>
  <c r="M35" i="56" s="1"/>
  <c r="P17" i="3"/>
  <c r="F36" i="56" s="1"/>
  <c r="N34" i="56" s="1"/>
  <c r="N35" i="56" s="1"/>
  <c r="Q17" i="3"/>
  <c r="F37" i="56" s="1"/>
  <c r="O34" i="56" s="1"/>
  <c r="O35" i="56" s="1"/>
  <c r="R17" i="3"/>
  <c r="F38" i="56" s="1"/>
  <c r="P34" i="56" s="1"/>
  <c r="P35" i="56" s="1"/>
  <c r="S17" i="3"/>
  <c r="F39" i="56" s="1"/>
  <c r="Q34" i="56" s="1"/>
  <c r="Q35" i="56" s="1"/>
  <c r="T17" i="3"/>
  <c r="U17" i="3"/>
  <c r="V17" i="3"/>
  <c r="I34" i="56" s="1"/>
  <c r="L38" i="56" s="1"/>
  <c r="L39" i="56" s="1"/>
  <c r="W17" i="3"/>
  <c r="I35" i="56" s="1"/>
  <c r="M38" i="56" s="1"/>
  <c r="M39" i="56" s="1"/>
  <c r="M41" i="56" s="1"/>
  <c r="X17" i="3"/>
  <c r="I36" i="56" s="1"/>
  <c r="N38" i="56" s="1"/>
  <c r="Y17" i="3"/>
  <c r="I37" i="56" s="1"/>
  <c r="O38" i="56" s="1"/>
  <c r="O39" i="56" s="1"/>
  <c r="Z17" i="3"/>
  <c r="I38" i="56" s="1"/>
  <c r="P38" i="56" s="1"/>
  <c r="P39" i="56" s="1"/>
  <c r="AA17" i="3"/>
  <c r="I39" i="56" s="1"/>
  <c r="Q38" i="56" s="1"/>
  <c r="Q39" i="56" s="1"/>
  <c r="Q41" i="56" s="1"/>
  <c r="AB17" i="3"/>
  <c r="AC17" i="3"/>
  <c r="N18" i="3"/>
  <c r="F42" i="56" s="1"/>
  <c r="L42" i="56" s="1"/>
  <c r="O18" i="3"/>
  <c r="F43" i="56" s="1"/>
  <c r="M42" i="56" s="1"/>
  <c r="M43" i="56" s="1"/>
  <c r="P18" i="3"/>
  <c r="F44" i="56" s="1"/>
  <c r="N42" i="56" s="1"/>
  <c r="N43" i="56" s="1"/>
  <c r="Q18" i="3"/>
  <c r="F45" i="56" s="1"/>
  <c r="O42" i="56" s="1"/>
  <c r="O43" i="56" s="1"/>
  <c r="O45" i="56" s="1"/>
  <c r="R18" i="3"/>
  <c r="F46" i="56" s="1"/>
  <c r="P42" i="56" s="1"/>
  <c r="P43" i="56" s="1"/>
  <c r="P45" i="56" s="1"/>
  <c r="S18" i="3"/>
  <c r="F47" i="56" s="1"/>
  <c r="Q42" i="56" s="1"/>
  <c r="Q43" i="56" s="1"/>
  <c r="T18" i="3"/>
  <c r="U18" i="3"/>
  <c r="V18" i="3"/>
  <c r="I42" i="56" s="1"/>
  <c r="L46" i="56" s="1"/>
  <c r="L47" i="56" s="1"/>
  <c r="L49" i="56" s="1"/>
  <c r="W18" i="3"/>
  <c r="X18" i="3"/>
  <c r="I44" i="56" s="1"/>
  <c r="N46" i="56" s="1"/>
  <c r="N47" i="56" s="1"/>
  <c r="Y18" i="3"/>
  <c r="I45" i="56" s="1"/>
  <c r="O46" i="56" s="1"/>
  <c r="O47" i="56" s="1"/>
  <c r="Z18" i="3"/>
  <c r="I46" i="56" s="1"/>
  <c r="P46" i="56" s="1"/>
  <c r="P47" i="56" s="1"/>
  <c r="P49" i="56" s="1"/>
  <c r="AA18" i="3"/>
  <c r="I47" i="56" s="1"/>
  <c r="Q46" i="56" s="1"/>
  <c r="Q47" i="56" s="1"/>
  <c r="Q49" i="56" s="1"/>
  <c r="AB18" i="3"/>
  <c r="AC18" i="3"/>
  <c r="N19" i="3"/>
  <c r="F50" i="56" s="1"/>
  <c r="L50" i="56" s="1"/>
  <c r="O19" i="3"/>
  <c r="F51" i="56" s="1"/>
  <c r="M50" i="56" s="1"/>
  <c r="M51" i="56" s="1"/>
  <c r="P19" i="3"/>
  <c r="F52" i="56" s="1"/>
  <c r="N50" i="56" s="1"/>
  <c r="N51" i="56" s="1"/>
  <c r="Q19" i="3"/>
  <c r="F53" i="56" s="1"/>
  <c r="O50" i="56" s="1"/>
  <c r="O51" i="56" s="1"/>
  <c r="O53" i="56" s="1"/>
  <c r="R19" i="3"/>
  <c r="F54" i="56" s="1"/>
  <c r="P50" i="56" s="1"/>
  <c r="P51" i="56" s="1"/>
  <c r="S19" i="3"/>
  <c r="F55" i="56" s="1"/>
  <c r="Q50" i="56" s="1"/>
  <c r="Q51" i="56" s="1"/>
  <c r="T19" i="3"/>
  <c r="U19" i="3"/>
  <c r="V19" i="3"/>
  <c r="I50" i="56" s="1"/>
  <c r="L54" i="56" s="1"/>
  <c r="W19" i="3"/>
  <c r="I51" i="56" s="1"/>
  <c r="M54" i="56" s="1"/>
  <c r="M55" i="56" s="1"/>
  <c r="X19" i="3"/>
  <c r="I52" i="56" s="1"/>
  <c r="N54" i="56" s="1"/>
  <c r="Y19" i="3"/>
  <c r="I53" i="56" s="1"/>
  <c r="O54" i="56" s="1"/>
  <c r="O55" i="56" s="1"/>
  <c r="Z19" i="3"/>
  <c r="I54" i="56" s="1"/>
  <c r="P54" i="56" s="1"/>
  <c r="P55" i="56" s="1"/>
  <c r="P57" i="56" s="1"/>
  <c r="AA19" i="3"/>
  <c r="I55" i="56" s="1"/>
  <c r="Q54" i="56" s="1"/>
  <c r="Q55" i="56" s="1"/>
  <c r="Q57" i="56" s="1"/>
  <c r="AB19" i="3"/>
  <c r="AC19" i="3"/>
  <c r="N20" i="3"/>
  <c r="F58" i="56" s="1"/>
  <c r="L58" i="56" s="1"/>
  <c r="O20" i="3"/>
  <c r="F59" i="56" s="1"/>
  <c r="M58" i="56" s="1"/>
  <c r="M59" i="56" s="1"/>
  <c r="P20" i="3"/>
  <c r="F60" i="56" s="1"/>
  <c r="N58" i="56" s="1"/>
  <c r="N59" i="56" s="1"/>
  <c r="Q20" i="3"/>
  <c r="F61" i="56" s="1"/>
  <c r="O58" i="56" s="1"/>
  <c r="O59" i="56" s="1"/>
  <c r="O61" i="56" s="1"/>
  <c r="R20" i="3"/>
  <c r="F62" i="56" s="1"/>
  <c r="P58" i="56" s="1"/>
  <c r="P59" i="56" s="1"/>
  <c r="P61" i="56" s="1"/>
  <c r="S20" i="3"/>
  <c r="F63" i="56" s="1"/>
  <c r="Q58" i="56" s="1"/>
  <c r="Q59" i="56" s="1"/>
  <c r="T20" i="3"/>
  <c r="U20" i="3"/>
  <c r="V20" i="3"/>
  <c r="I58" i="56" s="1"/>
  <c r="L62" i="56" s="1"/>
  <c r="L63" i="56" s="1"/>
  <c r="W20" i="3"/>
  <c r="I59" i="56" s="1"/>
  <c r="M62" i="56" s="1"/>
  <c r="M63" i="56" s="1"/>
  <c r="M65" i="56" s="1"/>
  <c r="X20" i="3"/>
  <c r="I60" i="56" s="1"/>
  <c r="N62" i="56" s="1"/>
  <c r="N63" i="56" s="1"/>
  <c r="Y20" i="3"/>
  <c r="I61" i="56" s="1"/>
  <c r="O62" i="56" s="1"/>
  <c r="O63" i="56" s="1"/>
  <c r="Z20" i="3"/>
  <c r="I62" i="56" s="1"/>
  <c r="P62" i="56" s="1"/>
  <c r="P63" i="56" s="1"/>
  <c r="AA20" i="3"/>
  <c r="I63" i="56" s="1"/>
  <c r="Q62" i="56" s="1"/>
  <c r="Q63" i="56" s="1"/>
  <c r="Q65" i="56" s="1"/>
  <c r="AB20" i="3"/>
  <c r="AC20" i="3"/>
  <c r="N21" i="3"/>
  <c r="F66" i="56" s="1"/>
  <c r="L66" i="56" s="1"/>
  <c r="O21" i="3"/>
  <c r="F67" i="56" s="1"/>
  <c r="M66" i="56" s="1"/>
  <c r="M67" i="56" s="1"/>
  <c r="P21" i="3"/>
  <c r="F68" i="56" s="1"/>
  <c r="N66" i="56" s="1"/>
  <c r="N67" i="56" s="1"/>
  <c r="Q21" i="3"/>
  <c r="F69" i="56" s="1"/>
  <c r="O66" i="56" s="1"/>
  <c r="O67" i="56" s="1"/>
  <c r="O69" i="56" s="1"/>
  <c r="R21" i="3"/>
  <c r="F70" i="56" s="1"/>
  <c r="P66" i="56" s="1"/>
  <c r="P67" i="56" s="1"/>
  <c r="S21" i="3"/>
  <c r="F71" i="56" s="1"/>
  <c r="Q66" i="56" s="1"/>
  <c r="Q67" i="56" s="1"/>
  <c r="T21" i="3"/>
  <c r="U21" i="3"/>
  <c r="V21" i="3"/>
  <c r="I66" i="56" s="1"/>
  <c r="L70" i="56" s="1"/>
  <c r="W21" i="3"/>
  <c r="I67" i="56" s="1"/>
  <c r="M70" i="56" s="1"/>
  <c r="M71" i="56" s="1"/>
  <c r="X21" i="3"/>
  <c r="I68" i="56" s="1"/>
  <c r="N70" i="56" s="1"/>
  <c r="N71" i="56" s="1"/>
  <c r="Y21" i="3"/>
  <c r="I69" i="56" s="1"/>
  <c r="O70" i="56" s="1"/>
  <c r="O71" i="56" s="1"/>
  <c r="Z21" i="3"/>
  <c r="I70" i="56" s="1"/>
  <c r="P70" i="56" s="1"/>
  <c r="P71" i="56" s="1"/>
  <c r="AA21" i="3"/>
  <c r="I71" i="56" s="1"/>
  <c r="Q70" i="56" s="1"/>
  <c r="Q71" i="56" s="1"/>
  <c r="Q73" i="56" s="1"/>
  <c r="AB21" i="3"/>
  <c r="AC21" i="3"/>
  <c r="N22" i="3"/>
  <c r="F74" i="56" s="1"/>
  <c r="L74" i="56" s="1"/>
  <c r="L75" i="56" s="1"/>
  <c r="L77" i="56" s="1"/>
  <c r="O22" i="3"/>
  <c r="P22" i="3"/>
  <c r="F76" i="56" s="1"/>
  <c r="N74" i="56" s="1"/>
  <c r="N75" i="56" s="1"/>
  <c r="Q22" i="3"/>
  <c r="F77" i="56" s="1"/>
  <c r="O74" i="56" s="1"/>
  <c r="O75" i="56" s="1"/>
  <c r="R22" i="3"/>
  <c r="F78" i="56" s="1"/>
  <c r="P74" i="56" s="1"/>
  <c r="P75" i="56" s="1"/>
  <c r="S22" i="3"/>
  <c r="F79" i="56" s="1"/>
  <c r="Q74" i="56" s="1"/>
  <c r="Q75" i="56" s="1"/>
  <c r="T22" i="3"/>
  <c r="U22" i="3"/>
  <c r="V22" i="3"/>
  <c r="I74" i="56" s="1"/>
  <c r="L78" i="56" s="1"/>
  <c r="L79" i="56" s="1"/>
  <c r="L81" i="56" s="1"/>
  <c r="W22" i="3"/>
  <c r="I75" i="56" s="1"/>
  <c r="M78" i="56" s="1"/>
  <c r="M79" i="56" s="1"/>
  <c r="M81" i="56" s="1"/>
  <c r="X22" i="3"/>
  <c r="I76" i="56" s="1"/>
  <c r="N78" i="56" s="1"/>
  <c r="N79" i="56" s="1"/>
  <c r="N81" i="56" s="1"/>
  <c r="Y22" i="3"/>
  <c r="I77" i="56" s="1"/>
  <c r="O78" i="56" s="1"/>
  <c r="O79" i="56" s="1"/>
  <c r="Z22" i="3"/>
  <c r="I78" i="56" s="1"/>
  <c r="P78" i="56" s="1"/>
  <c r="P79" i="56" s="1"/>
  <c r="AA22" i="3"/>
  <c r="I79" i="56" s="1"/>
  <c r="Q78" i="56" s="1"/>
  <c r="Q79" i="56" s="1"/>
  <c r="Q81" i="56" s="1"/>
  <c r="AB22" i="3"/>
  <c r="AC22" i="3"/>
  <c r="N23" i="3"/>
  <c r="F82" i="56" s="1"/>
  <c r="L82" i="56" s="1"/>
  <c r="O23" i="3"/>
  <c r="F83" i="56" s="1"/>
  <c r="M82" i="56" s="1"/>
  <c r="M83" i="56" s="1"/>
  <c r="P23" i="3"/>
  <c r="F84" i="56" s="1"/>
  <c r="N82" i="56" s="1"/>
  <c r="N83" i="56" s="1"/>
  <c r="Q23" i="3"/>
  <c r="F85" i="56" s="1"/>
  <c r="O82" i="56" s="1"/>
  <c r="O83" i="56" s="1"/>
  <c r="O85" i="56" s="1"/>
  <c r="R23" i="3"/>
  <c r="F86" i="56" s="1"/>
  <c r="P82" i="56" s="1"/>
  <c r="P83" i="56" s="1"/>
  <c r="P85" i="56" s="1"/>
  <c r="S23" i="3"/>
  <c r="F87" i="56" s="1"/>
  <c r="Q82" i="56" s="1"/>
  <c r="Q83" i="56" s="1"/>
  <c r="T23" i="3"/>
  <c r="U23" i="3"/>
  <c r="V23" i="3"/>
  <c r="I82" i="56" s="1"/>
  <c r="L86" i="56" s="1"/>
  <c r="L87" i="56" s="1"/>
  <c r="L89" i="56" s="1"/>
  <c r="W23" i="3"/>
  <c r="I83" i="56" s="1"/>
  <c r="M86" i="56" s="1"/>
  <c r="M87" i="56" s="1"/>
  <c r="M89" i="56" s="1"/>
  <c r="X23" i="3"/>
  <c r="I84" i="56" s="1"/>
  <c r="N86" i="56" s="1"/>
  <c r="N87" i="56" s="1"/>
  <c r="Y23" i="3"/>
  <c r="I85" i="56" s="1"/>
  <c r="O86" i="56" s="1"/>
  <c r="O87" i="56" s="1"/>
  <c r="Z23" i="3"/>
  <c r="I86" i="56" s="1"/>
  <c r="P86" i="56" s="1"/>
  <c r="P87" i="56" s="1"/>
  <c r="P89" i="56" s="1"/>
  <c r="AA23" i="3"/>
  <c r="I87" i="56" s="1"/>
  <c r="Q86" i="56" s="1"/>
  <c r="Q87" i="56" s="1"/>
  <c r="Q89" i="56" s="1"/>
  <c r="AB23" i="3"/>
  <c r="AC23" i="3"/>
  <c r="N24" i="3"/>
  <c r="F90" i="56" s="1"/>
  <c r="L90" i="56" s="1"/>
  <c r="L91" i="56" s="1"/>
  <c r="L93" i="56" s="1"/>
  <c r="O24" i="3"/>
  <c r="P24" i="3"/>
  <c r="F92" i="56" s="1"/>
  <c r="N90" i="56" s="1"/>
  <c r="N91" i="56" s="1"/>
  <c r="Q24" i="3"/>
  <c r="F93" i="56" s="1"/>
  <c r="O90" i="56" s="1"/>
  <c r="O91" i="56" s="1"/>
  <c r="R24" i="3"/>
  <c r="F94" i="56" s="1"/>
  <c r="P90" i="56" s="1"/>
  <c r="P91" i="56" s="1"/>
  <c r="S24" i="3"/>
  <c r="F95" i="56" s="1"/>
  <c r="Q90" i="56" s="1"/>
  <c r="Q91" i="56" s="1"/>
  <c r="T24" i="3"/>
  <c r="U24" i="3"/>
  <c r="V24" i="3"/>
  <c r="I90" i="56" s="1"/>
  <c r="L94" i="56" s="1"/>
  <c r="L95" i="56" s="1"/>
  <c r="W24" i="3"/>
  <c r="I91" i="56" s="1"/>
  <c r="M94" i="56" s="1"/>
  <c r="M95" i="56" s="1"/>
  <c r="X24" i="3"/>
  <c r="I92" i="56" s="1"/>
  <c r="N94" i="56" s="1"/>
  <c r="N95" i="56" s="1"/>
  <c r="N97" i="56" s="1"/>
  <c r="Y24" i="3"/>
  <c r="I93" i="56" s="1"/>
  <c r="O94" i="56" s="1"/>
  <c r="O95" i="56" s="1"/>
  <c r="Z24" i="3"/>
  <c r="I94" i="56" s="1"/>
  <c r="P94" i="56" s="1"/>
  <c r="P95" i="56" s="1"/>
  <c r="AA24" i="3"/>
  <c r="I95" i="56" s="1"/>
  <c r="Q94" i="56" s="1"/>
  <c r="Q95" i="56" s="1"/>
  <c r="Q97" i="56" s="1"/>
  <c r="AB24" i="3"/>
  <c r="AC24" i="3"/>
  <c r="N25" i="3"/>
  <c r="F98" i="56" s="1"/>
  <c r="L98" i="56" s="1"/>
  <c r="O25" i="3"/>
  <c r="F99" i="56" s="1"/>
  <c r="M98" i="56" s="1"/>
  <c r="M99" i="56" s="1"/>
  <c r="P25" i="3"/>
  <c r="F100" i="56" s="1"/>
  <c r="N98" i="56" s="1"/>
  <c r="N99" i="56" s="1"/>
  <c r="Q25" i="3"/>
  <c r="F101" i="56" s="1"/>
  <c r="O98" i="56" s="1"/>
  <c r="O99" i="56" s="1"/>
  <c r="R25" i="3"/>
  <c r="F102" i="56" s="1"/>
  <c r="P98" i="56" s="1"/>
  <c r="P99" i="56" s="1"/>
  <c r="P101" i="56" s="1"/>
  <c r="S25" i="3"/>
  <c r="F103" i="56" s="1"/>
  <c r="Q98" i="56" s="1"/>
  <c r="Q99" i="56" s="1"/>
  <c r="T25" i="3"/>
  <c r="U25" i="3"/>
  <c r="V25" i="3"/>
  <c r="I98" i="56" s="1"/>
  <c r="L102" i="56" s="1"/>
  <c r="L103" i="56" s="1"/>
  <c r="L105" i="56" s="1"/>
  <c r="W25" i="3"/>
  <c r="X25" i="3"/>
  <c r="I100" i="56" s="1"/>
  <c r="N102" i="56" s="1"/>
  <c r="N103" i="56" s="1"/>
  <c r="Y25" i="3"/>
  <c r="I101" i="56" s="1"/>
  <c r="O102" i="56" s="1"/>
  <c r="O103" i="56" s="1"/>
  <c r="Z25" i="3"/>
  <c r="I102" i="56" s="1"/>
  <c r="P102" i="56" s="1"/>
  <c r="P103" i="56" s="1"/>
  <c r="AA25" i="3"/>
  <c r="I103" i="56" s="1"/>
  <c r="Q102" i="56" s="1"/>
  <c r="Q103" i="56" s="1"/>
  <c r="Q105" i="56" s="1"/>
  <c r="AB25" i="3"/>
  <c r="AC25" i="3"/>
  <c r="N26" i="3"/>
  <c r="F106" i="56" s="1"/>
  <c r="L106" i="56" s="1"/>
  <c r="L107" i="56" s="1"/>
  <c r="L109" i="56" s="1"/>
  <c r="O26" i="3"/>
  <c r="F107" i="56" s="1"/>
  <c r="M106" i="56" s="1"/>
  <c r="M107" i="56" s="1"/>
  <c r="M109" i="56" s="1"/>
  <c r="P26" i="3"/>
  <c r="F108" i="56" s="1"/>
  <c r="N106" i="56" s="1"/>
  <c r="N107" i="56" s="1"/>
  <c r="Q26" i="3"/>
  <c r="F109" i="56" s="1"/>
  <c r="O106" i="56" s="1"/>
  <c r="O107" i="56" s="1"/>
  <c r="R26" i="3"/>
  <c r="F110" i="56" s="1"/>
  <c r="P106" i="56" s="1"/>
  <c r="P107" i="56" s="1"/>
  <c r="S26" i="3"/>
  <c r="F111" i="56" s="1"/>
  <c r="Q106" i="56" s="1"/>
  <c r="Q107" i="56" s="1"/>
  <c r="T26" i="3"/>
  <c r="U26" i="3"/>
  <c r="V26" i="3"/>
  <c r="I106" i="56" s="1"/>
  <c r="L110" i="56" s="1"/>
  <c r="L111" i="56" s="1"/>
  <c r="W26" i="3"/>
  <c r="I107" i="56" s="1"/>
  <c r="M110" i="56" s="1"/>
  <c r="M111" i="56" s="1"/>
  <c r="M113" i="56" s="1"/>
  <c r="X26" i="3"/>
  <c r="I108" i="56" s="1"/>
  <c r="N110" i="56" s="1"/>
  <c r="Y26" i="3"/>
  <c r="I109" i="56" s="1"/>
  <c r="O110" i="56" s="1"/>
  <c r="O111" i="56" s="1"/>
  <c r="Z26" i="3"/>
  <c r="I110" i="56" s="1"/>
  <c r="P110" i="56" s="1"/>
  <c r="P111" i="56" s="1"/>
  <c r="AA26" i="3"/>
  <c r="I111" i="56" s="1"/>
  <c r="Q110" i="56" s="1"/>
  <c r="Q111" i="56" s="1"/>
  <c r="Q113" i="56" s="1"/>
  <c r="AB26" i="3"/>
  <c r="AC26" i="3"/>
  <c r="N27" i="3"/>
  <c r="F114" i="56" s="1"/>
  <c r="L114" i="56" s="1"/>
  <c r="L115" i="56" s="1"/>
  <c r="L117" i="56" s="1"/>
  <c r="O27" i="3"/>
  <c r="P27" i="3"/>
  <c r="F116" i="56" s="1"/>
  <c r="N114" i="56" s="1"/>
  <c r="N115" i="56" s="1"/>
  <c r="Q27" i="3"/>
  <c r="F117" i="56" s="1"/>
  <c r="O114" i="56" s="1"/>
  <c r="O115" i="56" s="1"/>
  <c r="R27" i="3"/>
  <c r="F118" i="56" s="1"/>
  <c r="P114" i="56" s="1"/>
  <c r="P115" i="56" s="1"/>
  <c r="S27" i="3"/>
  <c r="F119" i="56" s="1"/>
  <c r="Q114" i="56" s="1"/>
  <c r="Q115" i="56" s="1"/>
  <c r="T27" i="3"/>
  <c r="U27" i="3"/>
  <c r="V27" i="3"/>
  <c r="I114" i="56" s="1"/>
  <c r="L118" i="56" s="1"/>
  <c r="L119" i="56" s="1"/>
  <c r="W27" i="3"/>
  <c r="X27" i="3"/>
  <c r="I116" i="56" s="1"/>
  <c r="N118" i="56" s="1"/>
  <c r="Y27" i="3"/>
  <c r="I117" i="56" s="1"/>
  <c r="O118" i="56" s="1"/>
  <c r="O119" i="56" s="1"/>
  <c r="Z27" i="3"/>
  <c r="I118" i="56" s="1"/>
  <c r="P118" i="56" s="1"/>
  <c r="P119" i="56" s="1"/>
  <c r="AA27" i="3"/>
  <c r="I119" i="56" s="1"/>
  <c r="Q118" i="56" s="1"/>
  <c r="Q119" i="56" s="1"/>
  <c r="Q121" i="56" s="1"/>
  <c r="AB27" i="3"/>
  <c r="AC27" i="3"/>
  <c r="N28" i="3"/>
  <c r="F122" i="56" s="1"/>
  <c r="L122" i="56" s="1"/>
  <c r="L123" i="56" s="1"/>
  <c r="L125" i="56" s="1"/>
  <c r="O28" i="3"/>
  <c r="F123" i="56" s="1"/>
  <c r="M122" i="56" s="1"/>
  <c r="M123" i="56" s="1"/>
  <c r="M125" i="56" s="1"/>
  <c r="P28" i="3"/>
  <c r="F124" i="56" s="1"/>
  <c r="N122" i="56" s="1"/>
  <c r="N123" i="56" s="1"/>
  <c r="Q28" i="3"/>
  <c r="F125" i="56" s="1"/>
  <c r="O122" i="56" s="1"/>
  <c r="O123" i="56" s="1"/>
  <c r="R28" i="3"/>
  <c r="F126" i="56" s="1"/>
  <c r="P122" i="56" s="1"/>
  <c r="P123" i="56" s="1"/>
  <c r="S28" i="3"/>
  <c r="F127" i="56" s="1"/>
  <c r="Q122" i="56" s="1"/>
  <c r="Q123" i="56" s="1"/>
  <c r="T28" i="3"/>
  <c r="U28" i="3"/>
  <c r="V28" i="3"/>
  <c r="I122" i="56" s="1"/>
  <c r="L126" i="56" s="1"/>
  <c r="L127" i="56" s="1"/>
  <c r="W28" i="3"/>
  <c r="I123" i="56" s="1"/>
  <c r="M126" i="56" s="1"/>
  <c r="M127" i="56" s="1"/>
  <c r="M129" i="56" s="1"/>
  <c r="X28" i="3"/>
  <c r="I124" i="56" s="1"/>
  <c r="N126" i="56" s="1"/>
  <c r="Y28" i="3"/>
  <c r="I125" i="56" s="1"/>
  <c r="O126" i="56" s="1"/>
  <c r="O127" i="56" s="1"/>
  <c r="Z28" i="3"/>
  <c r="I126" i="56" s="1"/>
  <c r="P126" i="56" s="1"/>
  <c r="P127" i="56" s="1"/>
  <c r="AA28" i="3"/>
  <c r="I127" i="56" s="1"/>
  <c r="Q126" i="56" s="1"/>
  <c r="Q127" i="56" s="1"/>
  <c r="Q129" i="56" s="1"/>
  <c r="AB28" i="3"/>
  <c r="AC28" i="3"/>
  <c r="N29" i="3"/>
  <c r="F130" i="56" s="1"/>
  <c r="L130" i="56" s="1"/>
  <c r="L131" i="56" s="1"/>
  <c r="L133" i="56" s="1"/>
  <c r="O29" i="3"/>
  <c r="P29" i="3"/>
  <c r="F132" i="56" s="1"/>
  <c r="N130" i="56" s="1"/>
  <c r="N131" i="56" s="1"/>
  <c r="Q29" i="3"/>
  <c r="F133" i="56" s="1"/>
  <c r="O130" i="56" s="1"/>
  <c r="O131" i="56" s="1"/>
  <c r="R29" i="3"/>
  <c r="F134" i="56" s="1"/>
  <c r="P130" i="56" s="1"/>
  <c r="P131" i="56" s="1"/>
  <c r="S29" i="3"/>
  <c r="F135" i="56" s="1"/>
  <c r="Q130" i="56" s="1"/>
  <c r="Q131" i="56" s="1"/>
  <c r="T29" i="3"/>
  <c r="U29" i="3"/>
  <c r="V29" i="3"/>
  <c r="I130" i="56" s="1"/>
  <c r="L134" i="56" s="1"/>
  <c r="L135" i="56" s="1"/>
  <c r="W29" i="3"/>
  <c r="I131" i="56" s="1"/>
  <c r="M134" i="56" s="1"/>
  <c r="M135" i="56" s="1"/>
  <c r="M137" i="56" s="1"/>
  <c r="X29" i="3"/>
  <c r="I132" i="56" s="1"/>
  <c r="N134" i="56" s="1"/>
  <c r="N135" i="56" s="1"/>
  <c r="N137" i="56" s="1"/>
  <c r="Y29" i="3"/>
  <c r="I133" i="56" s="1"/>
  <c r="O134" i="56" s="1"/>
  <c r="O135" i="56" s="1"/>
  <c r="Z29" i="3"/>
  <c r="I134" i="56" s="1"/>
  <c r="P134" i="56" s="1"/>
  <c r="P135" i="56" s="1"/>
  <c r="AA29" i="3"/>
  <c r="I135" i="56" s="1"/>
  <c r="Q134" i="56" s="1"/>
  <c r="Q135" i="56" s="1"/>
  <c r="Q137" i="56" s="1"/>
  <c r="AB29" i="3"/>
  <c r="AC29" i="3"/>
  <c r="N30" i="3"/>
  <c r="F138" i="56" s="1"/>
  <c r="L138" i="56" s="1"/>
  <c r="L139" i="56" s="1"/>
  <c r="L141" i="56" s="1"/>
  <c r="O30" i="3"/>
  <c r="F139" i="56" s="1"/>
  <c r="M138" i="56" s="1"/>
  <c r="M139" i="56" s="1"/>
  <c r="M141" i="56" s="1"/>
  <c r="P30" i="3"/>
  <c r="F140" i="56" s="1"/>
  <c r="N138" i="56" s="1"/>
  <c r="N139" i="56" s="1"/>
  <c r="Q30" i="3"/>
  <c r="F141" i="56" s="1"/>
  <c r="O138" i="56" s="1"/>
  <c r="O139" i="56" s="1"/>
  <c r="R30" i="3"/>
  <c r="F142" i="56" s="1"/>
  <c r="P138" i="56" s="1"/>
  <c r="P139" i="56" s="1"/>
  <c r="S30" i="3"/>
  <c r="F143" i="56" s="1"/>
  <c r="Q138" i="56" s="1"/>
  <c r="Q139" i="56" s="1"/>
  <c r="T30" i="3"/>
  <c r="U30" i="3"/>
  <c r="V30" i="3"/>
  <c r="I138" i="56" s="1"/>
  <c r="L142" i="56" s="1"/>
  <c r="L143" i="56" s="1"/>
  <c r="W30" i="3"/>
  <c r="I139" i="56" s="1"/>
  <c r="M142" i="56" s="1"/>
  <c r="M143" i="56" s="1"/>
  <c r="M145" i="56" s="1"/>
  <c r="X30" i="3"/>
  <c r="I140" i="56" s="1"/>
  <c r="N142" i="56" s="1"/>
  <c r="Y30" i="3"/>
  <c r="I141" i="56" s="1"/>
  <c r="O142" i="56" s="1"/>
  <c r="O143" i="56" s="1"/>
  <c r="Z30" i="3"/>
  <c r="I142" i="56" s="1"/>
  <c r="P142" i="56" s="1"/>
  <c r="P143" i="56" s="1"/>
  <c r="AA30" i="3"/>
  <c r="I143" i="56" s="1"/>
  <c r="Q142" i="56" s="1"/>
  <c r="Q143" i="56" s="1"/>
  <c r="Q145" i="56" s="1"/>
  <c r="AB30" i="3"/>
  <c r="AC30" i="3"/>
  <c r="N31" i="3"/>
  <c r="F146" i="56" s="1"/>
  <c r="L146" i="56" s="1"/>
  <c r="O31" i="3"/>
  <c r="F147" i="56" s="1"/>
  <c r="M146" i="56" s="1"/>
  <c r="M147" i="56" s="1"/>
  <c r="P31" i="3"/>
  <c r="F148" i="56" s="1"/>
  <c r="N146" i="56" s="1"/>
  <c r="N147" i="56" s="1"/>
  <c r="Q31" i="3"/>
  <c r="F149" i="56" s="1"/>
  <c r="O146" i="56" s="1"/>
  <c r="O147" i="56" s="1"/>
  <c r="O149" i="56" s="1"/>
  <c r="R31" i="3"/>
  <c r="F150" i="56" s="1"/>
  <c r="P146" i="56" s="1"/>
  <c r="P147" i="56" s="1"/>
  <c r="P149" i="56" s="1"/>
  <c r="S31" i="3"/>
  <c r="F151" i="56" s="1"/>
  <c r="Q146" i="56" s="1"/>
  <c r="Q147" i="56" s="1"/>
  <c r="T31" i="3"/>
  <c r="U31" i="3"/>
  <c r="V31" i="3"/>
  <c r="I146" i="56" s="1"/>
  <c r="L150" i="56" s="1"/>
  <c r="W31" i="3"/>
  <c r="I147" i="56" s="1"/>
  <c r="M150" i="56" s="1"/>
  <c r="M151" i="56" s="1"/>
  <c r="X31" i="3"/>
  <c r="I148" i="56" s="1"/>
  <c r="N150" i="56" s="1"/>
  <c r="N151" i="56" s="1"/>
  <c r="Y31" i="3"/>
  <c r="I149" i="56" s="1"/>
  <c r="O150" i="56" s="1"/>
  <c r="O151" i="56" s="1"/>
  <c r="Z31" i="3"/>
  <c r="I150" i="56" s="1"/>
  <c r="P150" i="56" s="1"/>
  <c r="P151" i="56" s="1"/>
  <c r="P153" i="56" s="1"/>
  <c r="AA31" i="3"/>
  <c r="I151" i="56" s="1"/>
  <c r="Q150" i="56" s="1"/>
  <c r="Q151" i="56" s="1"/>
  <c r="Q153" i="56" s="1"/>
  <c r="AB31" i="3"/>
  <c r="AC31" i="3"/>
  <c r="N32" i="3"/>
  <c r="F154" i="56" s="1"/>
  <c r="L154" i="56" s="1"/>
  <c r="L155" i="56" s="1"/>
  <c r="L157" i="56" s="1"/>
  <c r="O32" i="3"/>
  <c r="F155" i="56" s="1"/>
  <c r="M154" i="56" s="1"/>
  <c r="M155" i="56" s="1"/>
  <c r="M157" i="56" s="1"/>
  <c r="P32" i="3"/>
  <c r="F156" i="56" s="1"/>
  <c r="N154" i="56" s="1"/>
  <c r="N155" i="56" s="1"/>
  <c r="Q32" i="3"/>
  <c r="F157" i="56" s="1"/>
  <c r="O154" i="56" s="1"/>
  <c r="O155" i="56" s="1"/>
  <c r="R32" i="3"/>
  <c r="F158" i="56" s="1"/>
  <c r="P154" i="56" s="1"/>
  <c r="P155" i="56" s="1"/>
  <c r="S32" i="3"/>
  <c r="F159" i="56" s="1"/>
  <c r="Q154" i="56" s="1"/>
  <c r="Q155" i="56" s="1"/>
  <c r="T32" i="3"/>
  <c r="U32" i="3"/>
  <c r="V32" i="3"/>
  <c r="I154" i="56" s="1"/>
  <c r="L158" i="56" s="1"/>
  <c r="L159" i="56" s="1"/>
  <c r="W32" i="3"/>
  <c r="I155" i="56" s="1"/>
  <c r="M158" i="56" s="1"/>
  <c r="M159" i="56" s="1"/>
  <c r="M161" i="56" s="1"/>
  <c r="X32" i="3"/>
  <c r="I156" i="56" s="1"/>
  <c r="N158" i="56" s="1"/>
  <c r="Y32" i="3"/>
  <c r="I157" i="56" s="1"/>
  <c r="O158" i="56" s="1"/>
  <c r="O159" i="56" s="1"/>
  <c r="Z32" i="3"/>
  <c r="I158" i="56" s="1"/>
  <c r="P158" i="56" s="1"/>
  <c r="P159" i="56" s="1"/>
  <c r="AA32" i="3"/>
  <c r="I159" i="56" s="1"/>
  <c r="Q158" i="56" s="1"/>
  <c r="Q159" i="56" s="1"/>
  <c r="Q161" i="56" s="1"/>
  <c r="AB32" i="3"/>
  <c r="AC32" i="3"/>
  <c r="N33" i="3"/>
  <c r="F162" i="56" s="1"/>
  <c r="L162" i="56" s="1"/>
  <c r="L163" i="56" s="1"/>
  <c r="L165" i="56" s="1"/>
  <c r="O33" i="3"/>
  <c r="F163" i="56" s="1"/>
  <c r="M162" i="56" s="1"/>
  <c r="M163" i="56" s="1"/>
  <c r="M165" i="56" s="1"/>
  <c r="P33" i="3"/>
  <c r="F164" i="56" s="1"/>
  <c r="N162" i="56" s="1"/>
  <c r="N163" i="56" s="1"/>
  <c r="Q33" i="3"/>
  <c r="F165" i="56" s="1"/>
  <c r="O162" i="56" s="1"/>
  <c r="O163" i="56" s="1"/>
  <c r="R33" i="3"/>
  <c r="F166" i="56" s="1"/>
  <c r="P162" i="56" s="1"/>
  <c r="P163" i="56" s="1"/>
  <c r="S33" i="3"/>
  <c r="F167" i="56" s="1"/>
  <c r="Q162" i="56" s="1"/>
  <c r="Q163" i="56" s="1"/>
  <c r="T33" i="3"/>
  <c r="U33" i="3"/>
  <c r="V33" i="3"/>
  <c r="I162" i="56" s="1"/>
  <c r="L166" i="56" s="1"/>
  <c r="L167" i="56" s="1"/>
  <c r="W33" i="3"/>
  <c r="I163" i="56" s="1"/>
  <c r="M166" i="56" s="1"/>
  <c r="M167" i="56" s="1"/>
  <c r="M169" i="56" s="1"/>
  <c r="X33" i="3"/>
  <c r="I164" i="56" s="1"/>
  <c r="N166" i="56" s="1"/>
  <c r="Y33" i="3"/>
  <c r="I165" i="56" s="1"/>
  <c r="O166" i="56" s="1"/>
  <c r="O167" i="56" s="1"/>
  <c r="Z33" i="3"/>
  <c r="I166" i="56" s="1"/>
  <c r="P166" i="56" s="1"/>
  <c r="P167" i="56" s="1"/>
  <c r="AA33" i="3"/>
  <c r="I167" i="56" s="1"/>
  <c r="Q166" i="56" s="1"/>
  <c r="Q167" i="56" s="1"/>
  <c r="Q169" i="56" s="1"/>
  <c r="AB33" i="3"/>
  <c r="AC33" i="3"/>
  <c r="N34" i="3"/>
  <c r="F170" i="56" s="1"/>
  <c r="L170" i="56" s="1"/>
  <c r="L171" i="56" s="1"/>
  <c r="L173" i="56" s="1"/>
  <c r="O34" i="3"/>
  <c r="F171" i="56" s="1"/>
  <c r="M170" i="56" s="1"/>
  <c r="M171" i="56" s="1"/>
  <c r="M173" i="56" s="1"/>
  <c r="P34" i="3"/>
  <c r="F172" i="56" s="1"/>
  <c r="N170" i="56" s="1"/>
  <c r="N171" i="56" s="1"/>
  <c r="Q34" i="3"/>
  <c r="F173" i="56" s="1"/>
  <c r="O170" i="56" s="1"/>
  <c r="O171" i="56" s="1"/>
  <c r="R34" i="3"/>
  <c r="F174" i="56" s="1"/>
  <c r="P170" i="56" s="1"/>
  <c r="P171" i="56" s="1"/>
  <c r="S34" i="3"/>
  <c r="F175" i="56" s="1"/>
  <c r="Q170" i="56" s="1"/>
  <c r="Q171" i="56" s="1"/>
  <c r="T34" i="3"/>
  <c r="U34" i="3"/>
  <c r="V34" i="3"/>
  <c r="I170" i="56" s="1"/>
  <c r="L174" i="56" s="1"/>
  <c r="L175" i="56" s="1"/>
  <c r="W34" i="3"/>
  <c r="I171" i="56" s="1"/>
  <c r="M174" i="56" s="1"/>
  <c r="M175" i="56" s="1"/>
  <c r="X34" i="3"/>
  <c r="I172" i="56" s="1"/>
  <c r="N174" i="56" s="1"/>
  <c r="Y34" i="3"/>
  <c r="I173" i="56" s="1"/>
  <c r="O174" i="56" s="1"/>
  <c r="O175" i="56" s="1"/>
  <c r="Z34" i="3"/>
  <c r="I174" i="56" s="1"/>
  <c r="P174" i="56" s="1"/>
  <c r="P175" i="56" s="1"/>
  <c r="AA34" i="3"/>
  <c r="I175" i="56" s="1"/>
  <c r="Q174" i="56" s="1"/>
  <c r="Q175" i="56" s="1"/>
  <c r="Q177" i="56" s="1"/>
  <c r="AB34" i="3"/>
  <c r="AC34" i="3"/>
  <c r="N35" i="3"/>
  <c r="F178" i="56" s="1"/>
  <c r="L178" i="56" s="1"/>
  <c r="L179" i="56" s="1"/>
  <c r="L181" i="56" s="1"/>
  <c r="O35" i="3"/>
  <c r="F179" i="56" s="1"/>
  <c r="M178" i="56" s="1"/>
  <c r="M179" i="56" s="1"/>
  <c r="M181" i="56" s="1"/>
  <c r="P35" i="3"/>
  <c r="F180" i="56" s="1"/>
  <c r="N178" i="56" s="1"/>
  <c r="N179" i="56" s="1"/>
  <c r="Q35" i="3"/>
  <c r="F181" i="56" s="1"/>
  <c r="O178" i="56" s="1"/>
  <c r="O179" i="56" s="1"/>
  <c r="O181" i="56" s="1"/>
  <c r="R35" i="3"/>
  <c r="F182" i="56" s="1"/>
  <c r="P178" i="56" s="1"/>
  <c r="P179" i="56" s="1"/>
  <c r="S35" i="3"/>
  <c r="F183" i="56" s="1"/>
  <c r="Q178" i="56" s="1"/>
  <c r="Q179" i="56" s="1"/>
  <c r="T35" i="3"/>
  <c r="U35" i="3"/>
  <c r="V35" i="3"/>
  <c r="I178" i="56" s="1"/>
  <c r="L182" i="56" s="1"/>
  <c r="L183" i="56" s="1"/>
  <c r="W35" i="3"/>
  <c r="I179" i="56" s="1"/>
  <c r="M182" i="56" s="1"/>
  <c r="M183" i="56" s="1"/>
  <c r="M185" i="56" s="1"/>
  <c r="X35" i="3"/>
  <c r="I180" i="56" s="1"/>
  <c r="N182" i="56" s="1"/>
  <c r="Y35" i="3"/>
  <c r="I181" i="56" s="1"/>
  <c r="O182" i="56" s="1"/>
  <c r="O183" i="56" s="1"/>
  <c r="Z35" i="3"/>
  <c r="I182" i="56" s="1"/>
  <c r="P182" i="56" s="1"/>
  <c r="P183" i="56" s="1"/>
  <c r="AA35" i="3"/>
  <c r="I183" i="56" s="1"/>
  <c r="Q182" i="56" s="1"/>
  <c r="Q183" i="56" s="1"/>
  <c r="Q185" i="56" s="1"/>
  <c r="AB35" i="3"/>
  <c r="AC35" i="3"/>
  <c r="N36" i="3"/>
  <c r="F186" i="56" s="1"/>
  <c r="L186" i="56" s="1"/>
  <c r="L187" i="56" s="1"/>
  <c r="O36" i="3"/>
  <c r="P36" i="3"/>
  <c r="F188" i="56" s="1"/>
  <c r="N186" i="56" s="1"/>
  <c r="Q36" i="3"/>
  <c r="F189" i="56" s="1"/>
  <c r="O186" i="56" s="1"/>
  <c r="O187" i="56" s="1"/>
  <c r="R36" i="3"/>
  <c r="F190" i="56" s="1"/>
  <c r="P186" i="56" s="1"/>
  <c r="P187" i="56" s="1"/>
  <c r="S36" i="3"/>
  <c r="F191" i="56" s="1"/>
  <c r="Q186" i="56" s="1"/>
  <c r="Q187" i="56" s="1"/>
  <c r="T36" i="3"/>
  <c r="U36" i="3"/>
  <c r="V36" i="3"/>
  <c r="I186" i="56" s="1"/>
  <c r="L190" i="56" s="1"/>
  <c r="L191" i="56" s="1"/>
  <c r="W36" i="3"/>
  <c r="I187" i="56" s="1"/>
  <c r="M190" i="56" s="1"/>
  <c r="M191" i="56" s="1"/>
  <c r="M193" i="56" s="1"/>
  <c r="X36" i="3"/>
  <c r="I188" i="56" s="1"/>
  <c r="N190" i="56" s="1"/>
  <c r="N191" i="56" s="1"/>
  <c r="N193" i="56" s="1"/>
  <c r="Y36" i="3"/>
  <c r="I189" i="56" s="1"/>
  <c r="O190" i="56" s="1"/>
  <c r="O191" i="56" s="1"/>
  <c r="O193" i="56" s="1"/>
  <c r="Z36" i="3"/>
  <c r="I190" i="56" s="1"/>
  <c r="P190" i="56" s="1"/>
  <c r="P191" i="56" s="1"/>
  <c r="AA36" i="3"/>
  <c r="I191" i="56" s="1"/>
  <c r="Q190" i="56" s="1"/>
  <c r="Q191" i="56" s="1"/>
  <c r="Q193" i="56" s="1"/>
  <c r="AB36" i="3"/>
  <c r="AC36" i="3"/>
  <c r="N37" i="3"/>
  <c r="F194" i="56" s="1"/>
  <c r="L194" i="56" s="1"/>
  <c r="O37" i="3"/>
  <c r="F195" i="56" s="1"/>
  <c r="M194" i="56" s="1"/>
  <c r="M195" i="56" s="1"/>
  <c r="M197" i="56" s="1"/>
  <c r="P37" i="3"/>
  <c r="F196" i="56" s="1"/>
  <c r="N194" i="56" s="1"/>
  <c r="N195" i="56" s="1"/>
  <c r="Q37" i="3"/>
  <c r="F197" i="56" s="1"/>
  <c r="O194" i="56" s="1"/>
  <c r="O195" i="56" s="1"/>
  <c r="R37" i="3"/>
  <c r="F198" i="56" s="1"/>
  <c r="P194" i="56" s="1"/>
  <c r="P195" i="56" s="1"/>
  <c r="S37" i="3"/>
  <c r="F199" i="56" s="1"/>
  <c r="Q194" i="56" s="1"/>
  <c r="Q195" i="56" s="1"/>
  <c r="T37" i="3"/>
  <c r="U37" i="3"/>
  <c r="V37" i="3"/>
  <c r="I194" i="56" s="1"/>
  <c r="L198" i="56" s="1"/>
  <c r="L199" i="56" s="1"/>
  <c r="W37" i="3"/>
  <c r="I195" i="56" s="1"/>
  <c r="M198" i="56" s="1"/>
  <c r="M199" i="56" s="1"/>
  <c r="M201" i="56" s="1"/>
  <c r="X37" i="3"/>
  <c r="I196" i="56" s="1"/>
  <c r="N198" i="56" s="1"/>
  <c r="N199" i="56" s="1"/>
  <c r="N201" i="56" s="1"/>
  <c r="Y37" i="3"/>
  <c r="I197" i="56" s="1"/>
  <c r="O198" i="56" s="1"/>
  <c r="O199" i="56" s="1"/>
  <c r="Z37" i="3"/>
  <c r="I198" i="56" s="1"/>
  <c r="P198" i="56" s="1"/>
  <c r="P199" i="56" s="1"/>
  <c r="AA37" i="3"/>
  <c r="I199" i="56" s="1"/>
  <c r="Q198" i="56" s="1"/>
  <c r="Q199" i="56" s="1"/>
  <c r="Q201" i="56" s="1"/>
  <c r="AB37" i="3"/>
  <c r="AC37" i="3"/>
  <c r="N38" i="3"/>
  <c r="F202" i="56" s="1"/>
  <c r="L202" i="56" s="1"/>
  <c r="O38" i="3"/>
  <c r="F203" i="56" s="1"/>
  <c r="M202" i="56" s="1"/>
  <c r="M203" i="56" s="1"/>
  <c r="P38" i="3"/>
  <c r="F204" i="56" s="1"/>
  <c r="N202" i="56" s="1"/>
  <c r="N203" i="56" s="1"/>
  <c r="Q38" i="3"/>
  <c r="F205" i="56" s="1"/>
  <c r="O202" i="56" s="1"/>
  <c r="O203" i="56" s="1"/>
  <c r="O205" i="56" s="1"/>
  <c r="R38" i="3"/>
  <c r="F206" i="56" s="1"/>
  <c r="P202" i="56" s="1"/>
  <c r="P203" i="56" s="1"/>
  <c r="S38" i="3"/>
  <c r="F207" i="56" s="1"/>
  <c r="Q202" i="56" s="1"/>
  <c r="Q203" i="56" s="1"/>
  <c r="T38" i="3"/>
  <c r="U38" i="3"/>
  <c r="V38" i="3"/>
  <c r="I202" i="56" s="1"/>
  <c r="L206" i="56" s="1"/>
  <c r="L207" i="56" s="1"/>
  <c r="L209" i="56" s="1"/>
  <c r="W38" i="3"/>
  <c r="I203" i="56" s="1"/>
  <c r="M206" i="56" s="1"/>
  <c r="M207" i="56" s="1"/>
  <c r="X38" i="3"/>
  <c r="I204" i="56" s="1"/>
  <c r="N206" i="56" s="1"/>
  <c r="Y38" i="3"/>
  <c r="I205" i="56" s="1"/>
  <c r="O206" i="56" s="1"/>
  <c r="O207" i="56" s="1"/>
  <c r="Z38" i="3"/>
  <c r="I206" i="56" s="1"/>
  <c r="P206" i="56" s="1"/>
  <c r="P207" i="56" s="1"/>
  <c r="P209" i="56" s="1"/>
  <c r="AA38" i="3"/>
  <c r="I207" i="56" s="1"/>
  <c r="Q206" i="56" s="1"/>
  <c r="Q207" i="56" s="1"/>
  <c r="Q209" i="56" s="1"/>
  <c r="AB38" i="3"/>
  <c r="AC38" i="3"/>
  <c r="N39" i="3"/>
  <c r="F210" i="56" s="1"/>
  <c r="L210" i="56" s="1"/>
  <c r="L211" i="56" s="1"/>
  <c r="O39" i="3"/>
  <c r="F211" i="56" s="1"/>
  <c r="M210" i="56" s="1"/>
  <c r="M211" i="56" s="1"/>
  <c r="P39" i="3"/>
  <c r="F212" i="56" s="1"/>
  <c r="N210" i="56" s="1"/>
  <c r="N211" i="56" s="1"/>
  <c r="Q39" i="3"/>
  <c r="F213" i="56" s="1"/>
  <c r="O210" i="56" s="1"/>
  <c r="O211" i="56" s="1"/>
  <c r="O213" i="56" s="1"/>
  <c r="R39" i="3"/>
  <c r="F214" i="56" s="1"/>
  <c r="P210" i="56" s="1"/>
  <c r="P211" i="56" s="1"/>
  <c r="S39" i="3"/>
  <c r="F215" i="56" s="1"/>
  <c r="Q210" i="56" s="1"/>
  <c r="Q211" i="56" s="1"/>
  <c r="T39" i="3"/>
  <c r="U39" i="3"/>
  <c r="V39" i="3"/>
  <c r="I210" i="56" s="1"/>
  <c r="L214" i="56" s="1"/>
  <c r="W39" i="3"/>
  <c r="I211" i="56" s="1"/>
  <c r="M214" i="56" s="1"/>
  <c r="M215" i="56" s="1"/>
  <c r="X39" i="3"/>
  <c r="I212" i="56" s="1"/>
  <c r="N214" i="56" s="1"/>
  <c r="N215" i="56" s="1"/>
  <c r="Y39" i="3"/>
  <c r="I213" i="56" s="1"/>
  <c r="O214" i="56" s="1"/>
  <c r="O215" i="56" s="1"/>
  <c r="Z39" i="3"/>
  <c r="I214" i="56" s="1"/>
  <c r="P214" i="56" s="1"/>
  <c r="P215" i="56" s="1"/>
  <c r="AA39" i="3"/>
  <c r="I215" i="56" s="1"/>
  <c r="Q214" i="56" s="1"/>
  <c r="Q215" i="56" s="1"/>
  <c r="Q217" i="56" s="1"/>
  <c r="AB39" i="3"/>
  <c r="AC39" i="3"/>
  <c r="N40" i="3"/>
  <c r="F218" i="56" s="1"/>
  <c r="L218" i="56" s="1"/>
  <c r="L219" i="56" s="1"/>
  <c r="L221" i="56" s="1"/>
  <c r="O40" i="3"/>
  <c r="F219" i="56" s="1"/>
  <c r="M218" i="56" s="1"/>
  <c r="M219" i="56" s="1"/>
  <c r="M221" i="56" s="1"/>
  <c r="P40" i="3"/>
  <c r="F220" i="56" s="1"/>
  <c r="N218" i="56" s="1"/>
  <c r="N219" i="56" s="1"/>
  <c r="Q40" i="3"/>
  <c r="F221" i="56" s="1"/>
  <c r="O218" i="56" s="1"/>
  <c r="O219" i="56" s="1"/>
  <c r="R40" i="3"/>
  <c r="F222" i="56" s="1"/>
  <c r="P218" i="56" s="1"/>
  <c r="P219" i="56" s="1"/>
  <c r="S40" i="3"/>
  <c r="F223" i="56" s="1"/>
  <c r="Q218" i="56" s="1"/>
  <c r="Q219" i="56" s="1"/>
  <c r="T40" i="3"/>
  <c r="U40" i="3"/>
  <c r="V40" i="3"/>
  <c r="I218" i="56" s="1"/>
  <c r="L222" i="56" s="1"/>
  <c r="L223" i="56" s="1"/>
  <c r="W40" i="3"/>
  <c r="I219" i="56" s="1"/>
  <c r="M222" i="56" s="1"/>
  <c r="M223" i="56" s="1"/>
  <c r="M225" i="56" s="1"/>
  <c r="X40" i="3"/>
  <c r="I220" i="56" s="1"/>
  <c r="N222" i="56" s="1"/>
  <c r="Y40" i="3"/>
  <c r="I221" i="56" s="1"/>
  <c r="O222" i="56" s="1"/>
  <c r="O223" i="56" s="1"/>
  <c r="Z40" i="3"/>
  <c r="I222" i="56" s="1"/>
  <c r="P222" i="56" s="1"/>
  <c r="P223" i="56" s="1"/>
  <c r="P225" i="56" s="1"/>
  <c r="AA40" i="3"/>
  <c r="I223" i="56" s="1"/>
  <c r="Q222" i="56" s="1"/>
  <c r="Q223" i="56" s="1"/>
  <c r="Q225" i="56" s="1"/>
  <c r="AB40" i="3"/>
  <c r="AC40" i="3"/>
  <c r="N41" i="3"/>
  <c r="F226" i="56" s="1"/>
  <c r="L226" i="56" s="1"/>
  <c r="L227" i="56" s="1"/>
  <c r="L229" i="56" s="1"/>
  <c r="O41" i="3"/>
  <c r="F227" i="56" s="1"/>
  <c r="M226" i="56" s="1"/>
  <c r="M227" i="56" s="1"/>
  <c r="M229" i="56" s="1"/>
  <c r="P41" i="3"/>
  <c r="F228" i="56" s="1"/>
  <c r="N226" i="56" s="1"/>
  <c r="N227" i="56" s="1"/>
  <c r="Q41" i="3"/>
  <c r="F229" i="56" s="1"/>
  <c r="O226" i="56" s="1"/>
  <c r="O227" i="56" s="1"/>
  <c r="R41" i="3"/>
  <c r="F230" i="56" s="1"/>
  <c r="P226" i="56" s="1"/>
  <c r="P227" i="56" s="1"/>
  <c r="S41" i="3"/>
  <c r="F231" i="56" s="1"/>
  <c r="Q226" i="56" s="1"/>
  <c r="Q227" i="56" s="1"/>
  <c r="T41" i="3"/>
  <c r="U41" i="3"/>
  <c r="V41" i="3"/>
  <c r="I226" i="56" s="1"/>
  <c r="L230" i="56" s="1"/>
  <c r="L231" i="56" s="1"/>
  <c r="W41" i="3"/>
  <c r="I227" i="56" s="1"/>
  <c r="M230" i="56" s="1"/>
  <c r="M231" i="56" s="1"/>
  <c r="M233" i="56" s="1"/>
  <c r="X41" i="3"/>
  <c r="I228" i="56" s="1"/>
  <c r="N230" i="56" s="1"/>
  <c r="N231" i="56" s="1"/>
  <c r="N233" i="56" s="1"/>
  <c r="Y41" i="3"/>
  <c r="I229" i="56" s="1"/>
  <c r="O230" i="56" s="1"/>
  <c r="O231" i="56" s="1"/>
  <c r="Z41" i="3"/>
  <c r="I230" i="56" s="1"/>
  <c r="P230" i="56" s="1"/>
  <c r="P231" i="56" s="1"/>
  <c r="AA41" i="3"/>
  <c r="I231" i="56" s="1"/>
  <c r="Q230" i="56" s="1"/>
  <c r="Q231" i="56" s="1"/>
  <c r="Q233" i="56" s="1"/>
  <c r="AB41" i="3"/>
  <c r="AC41" i="3"/>
  <c r="N42" i="3"/>
  <c r="F234" i="56" s="1"/>
  <c r="L234" i="56" s="1"/>
  <c r="L235" i="56" s="1"/>
  <c r="L237" i="56" s="1"/>
  <c r="O42" i="3"/>
  <c r="P42" i="3"/>
  <c r="F236" i="56" s="1"/>
  <c r="N234" i="56" s="1"/>
  <c r="N235" i="56" s="1"/>
  <c r="Q42" i="3"/>
  <c r="F237" i="56" s="1"/>
  <c r="O234" i="56" s="1"/>
  <c r="O235" i="56" s="1"/>
  <c r="R42" i="3"/>
  <c r="F238" i="56" s="1"/>
  <c r="P234" i="56" s="1"/>
  <c r="P235" i="56" s="1"/>
  <c r="S42" i="3"/>
  <c r="F239" i="56" s="1"/>
  <c r="Q234" i="56" s="1"/>
  <c r="Q235" i="56" s="1"/>
  <c r="T42" i="3"/>
  <c r="U42" i="3"/>
  <c r="V42" i="3"/>
  <c r="I234" i="56" s="1"/>
  <c r="L238" i="56" s="1"/>
  <c r="L239" i="56" s="1"/>
  <c r="W42" i="3"/>
  <c r="I235" i="56" s="1"/>
  <c r="M238" i="56" s="1"/>
  <c r="M239" i="56" s="1"/>
  <c r="M241" i="56" s="1"/>
  <c r="X42" i="3"/>
  <c r="I236" i="56" s="1"/>
  <c r="N238" i="56" s="1"/>
  <c r="Y42" i="3"/>
  <c r="I237" i="56" s="1"/>
  <c r="O238" i="56" s="1"/>
  <c r="O239" i="56" s="1"/>
  <c r="Z42" i="3"/>
  <c r="I238" i="56" s="1"/>
  <c r="P238" i="56" s="1"/>
  <c r="P239" i="56" s="1"/>
  <c r="AA42" i="3"/>
  <c r="I239" i="56" s="1"/>
  <c r="Q238" i="56" s="1"/>
  <c r="Q239" i="56" s="1"/>
  <c r="Q241" i="56" s="1"/>
  <c r="AB42" i="3"/>
  <c r="AC42" i="3"/>
  <c r="N43" i="3"/>
  <c r="F242" i="56" s="1"/>
  <c r="L242" i="56" s="1"/>
  <c r="L243" i="56" s="1"/>
  <c r="O43" i="3"/>
  <c r="F243" i="56" s="1"/>
  <c r="M242" i="56" s="1"/>
  <c r="M243" i="56" s="1"/>
  <c r="P43" i="3"/>
  <c r="F244" i="56" s="1"/>
  <c r="N242" i="56" s="1"/>
  <c r="N243" i="56" s="1"/>
  <c r="Q43" i="3"/>
  <c r="F245" i="56" s="1"/>
  <c r="O242" i="56" s="1"/>
  <c r="O243" i="56" s="1"/>
  <c r="O245" i="56" s="1"/>
  <c r="R43" i="3"/>
  <c r="F246" i="56" s="1"/>
  <c r="P242" i="56" s="1"/>
  <c r="P243" i="56" s="1"/>
  <c r="S43" i="3"/>
  <c r="F247" i="56" s="1"/>
  <c r="Q242" i="56" s="1"/>
  <c r="Q243" i="56" s="1"/>
  <c r="T43" i="3"/>
  <c r="U43" i="3"/>
  <c r="V43" i="3"/>
  <c r="I242" i="56" s="1"/>
  <c r="L246" i="56" s="1"/>
  <c r="L247" i="56" s="1"/>
  <c r="L249" i="56" s="1"/>
  <c r="W43" i="3"/>
  <c r="I243" i="56" s="1"/>
  <c r="M246" i="56" s="1"/>
  <c r="M247" i="56" s="1"/>
  <c r="X43" i="3"/>
  <c r="I244" i="56" s="1"/>
  <c r="N246" i="56" s="1"/>
  <c r="Y43" i="3"/>
  <c r="I245" i="56" s="1"/>
  <c r="O246" i="56" s="1"/>
  <c r="O247" i="56" s="1"/>
  <c r="Z43" i="3"/>
  <c r="I246" i="56" s="1"/>
  <c r="P246" i="56" s="1"/>
  <c r="P247" i="56" s="1"/>
  <c r="AA43" i="3"/>
  <c r="I247" i="56" s="1"/>
  <c r="Q246" i="56" s="1"/>
  <c r="Q247" i="56" s="1"/>
  <c r="Q249" i="56" s="1"/>
  <c r="AB43" i="3"/>
  <c r="AC43" i="3"/>
  <c r="N44" i="3"/>
  <c r="F250" i="56" s="1"/>
  <c r="L250" i="56" s="1"/>
  <c r="O44" i="3"/>
  <c r="F251" i="56" s="1"/>
  <c r="M250" i="56" s="1"/>
  <c r="M251" i="56" s="1"/>
  <c r="M253" i="56" s="1"/>
  <c r="P44" i="3"/>
  <c r="F252" i="56" s="1"/>
  <c r="N250" i="56" s="1"/>
  <c r="N251" i="56" s="1"/>
  <c r="Q44" i="3"/>
  <c r="F253" i="56" s="1"/>
  <c r="O250" i="56" s="1"/>
  <c r="O251" i="56" s="1"/>
  <c r="O253" i="56" s="1"/>
  <c r="R44" i="3"/>
  <c r="F254" i="56" s="1"/>
  <c r="P250" i="56" s="1"/>
  <c r="P251" i="56" s="1"/>
  <c r="S44" i="3"/>
  <c r="F255" i="56" s="1"/>
  <c r="Q250" i="56" s="1"/>
  <c r="Q251" i="56" s="1"/>
  <c r="T44" i="3"/>
  <c r="U44" i="3"/>
  <c r="V44" i="3"/>
  <c r="I250" i="56" s="1"/>
  <c r="L254" i="56" s="1"/>
  <c r="L255" i="56" s="1"/>
  <c r="W44" i="3"/>
  <c r="I251" i="56" s="1"/>
  <c r="M254" i="56" s="1"/>
  <c r="M255" i="56" s="1"/>
  <c r="M257" i="56" s="1"/>
  <c r="X44" i="3"/>
  <c r="I252" i="56" s="1"/>
  <c r="N254" i="56" s="1"/>
  <c r="N255" i="56" s="1"/>
  <c r="N257" i="56" s="1"/>
  <c r="Y44" i="3"/>
  <c r="I253" i="56" s="1"/>
  <c r="O254" i="56" s="1"/>
  <c r="O255" i="56" s="1"/>
  <c r="Z44" i="3"/>
  <c r="I254" i="56" s="1"/>
  <c r="P254" i="56" s="1"/>
  <c r="P255" i="56" s="1"/>
  <c r="AA44" i="3"/>
  <c r="I255" i="56" s="1"/>
  <c r="Q254" i="56" s="1"/>
  <c r="Q255" i="56" s="1"/>
  <c r="Q257" i="56" s="1"/>
  <c r="AB44" i="3"/>
  <c r="AC44" i="3"/>
  <c r="N45" i="3"/>
  <c r="F258" i="56" s="1"/>
  <c r="L258" i="56" s="1"/>
  <c r="L259" i="56" s="1"/>
  <c r="O45" i="3"/>
  <c r="F259" i="56" s="1"/>
  <c r="M258" i="56" s="1"/>
  <c r="M259" i="56" s="1"/>
  <c r="M261" i="56" s="1"/>
  <c r="P45" i="3"/>
  <c r="F260" i="56" s="1"/>
  <c r="N258" i="56" s="1"/>
  <c r="Q45" i="3"/>
  <c r="F261" i="56" s="1"/>
  <c r="O258" i="56" s="1"/>
  <c r="O259" i="56" s="1"/>
  <c r="R45" i="3"/>
  <c r="F262" i="56" s="1"/>
  <c r="P258" i="56" s="1"/>
  <c r="P259" i="56" s="1"/>
  <c r="S45" i="3"/>
  <c r="F263" i="56" s="1"/>
  <c r="Q258" i="56" s="1"/>
  <c r="Q259" i="56" s="1"/>
  <c r="T45" i="3"/>
  <c r="U45" i="3"/>
  <c r="V45" i="3"/>
  <c r="I258" i="56" s="1"/>
  <c r="L262" i="56" s="1"/>
  <c r="L263" i="56" s="1"/>
  <c r="W45" i="3"/>
  <c r="I259" i="56" s="1"/>
  <c r="M262" i="56" s="1"/>
  <c r="M263" i="56" s="1"/>
  <c r="M265" i="56" s="1"/>
  <c r="X45" i="3"/>
  <c r="I260" i="56" s="1"/>
  <c r="N262" i="56" s="1"/>
  <c r="N263" i="56" s="1"/>
  <c r="N265" i="56" s="1"/>
  <c r="Y45" i="3"/>
  <c r="I261" i="56" s="1"/>
  <c r="O262" i="56" s="1"/>
  <c r="O263" i="56" s="1"/>
  <c r="O265" i="56" s="1"/>
  <c r="Z45" i="3"/>
  <c r="I262" i="56" s="1"/>
  <c r="P262" i="56" s="1"/>
  <c r="P263" i="56" s="1"/>
  <c r="AA45" i="3"/>
  <c r="I263" i="56" s="1"/>
  <c r="Q262" i="56" s="1"/>
  <c r="Q263" i="56" s="1"/>
  <c r="Q265" i="56" s="1"/>
  <c r="AB45" i="3"/>
  <c r="AC45" i="3"/>
  <c r="N46" i="3"/>
  <c r="F266" i="56" s="1"/>
  <c r="L266" i="56" s="1"/>
  <c r="L267" i="56" s="1"/>
  <c r="L269" i="56" s="1"/>
  <c r="O46" i="3"/>
  <c r="F267" i="56" s="1"/>
  <c r="M266" i="56" s="1"/>
  <c r="M267" i="56" s="1"/>
  <c r="M269" i="56" s="1"/>
  <c r="P46" i="3"/>
  <c r="F268" i="56" s="1"/>
  <c r="N266" i="56" s="1"/>
  <c r="N267" i="56" s="1"/>
  <c r="Q46" i="3"/>
  <c r="F269" i="56" s="1"/>
  <c r="O266" i="56" s="1"/>
  <c r="O267" i="56" s="1"/>
  <c r="O269" i="56" s="1"/>
  <c r="R46" i="3"/>
  <c r="F270" i="56" s="1"/>
  <c r="P266" i="56" s="1"/>
  <c r="P267" i="56" s="1"/>
  <c r="S46" i="3"/>
  <c r="F271" i="56" s="1"/>
  <c r="Q266" i="56" s="1"/>
  <c r="Q267" i="56" s="1"/>
  <c r="T46" i="3"/>
  <c r="U46" i="3"/>
  <c r="V46" i="3"/>
  <c r="I266" i="56" s="1"/>
  <c r="L270" i="56" s="1"/>
  <c r="L271" i="56" s="1"/>
  <c r="W46" i="3"/>
  <c r="I267" i="56" s="1"/>
  <c r="M270" i="56" s="1"/>
  <c r="M271" i="56" s="1"/>
  <c r="M273" i="56" s="1"/>
  <c r="X46" i="3"/>
  <c r="I268" i="56" s="1"/>
  <c r="N270" i="56" s="1"/>
  <c r="Y46" i="3"/>
  <c r="I269" i="56" s="1"/>
  <c r="O270" i="56" s="1"/>
  <c r="O271" i="56" s="1"/>
  <c r="Z46" i="3"/>
  <c r="I270" i="56" s="1"/>
  <c r="P270" i="56" s="1"/>
  <c r="P271" i="56" s="1"/>
  <c r="P273" i="56" s="1"/>
  <c r="AA46" i="3"/>
  <c r="I271" i="56" s="1"/>
  <c r="Q270" i="56" s="1"/>
  <c r="Q271" i="56" s="1"/>
  <c r="Q273" i="56" s="1"/>
  <c r="AB46" i="3"/>
  <c r="AC46" i="3"/>
  <c r="N47" i="3"/>
  <c r="F274" i="56" s="1"/>
  <c r="L274" i="56" s="1"/>
  <c r="L275" i="56" s="1"/>
  <c r="O47" i="3"/>
  <c r="F275" i="56" s="1"/>
  <c r="M274" i="56" s="1"/>
  <c r="M275" i="56" s="1"/>
  <c r="P47" i="3"/>
  <c r="F276" i="56" s="1"/>
  <c r="N274" i="56" s="1"/>
  <c r="N275" i="56" s="1"/>
  <c r="Q47" i="3"/>
  <c r="F277" i="56" s="1"/>
  <c r="O274" i="56" s="1"/>
  <c r="O275" i="56" s="1"/>
  <c r="O277" i="56" s="1"/>
  <c r="R47" i="3"/>
  <c r="F278" i="56" s="1"/>
  <c r="P274" i="56" s="1"/>
  <c r="P275" i="56" s="1"/>
  <c r="P277" i="56" s="1"/>
  <c r="S47" i="3"/>
  <c r="F279" i="56" s="1"/>
  <c r="Q274" i="56" s="1"/>
  <c r="Q275" i="56" s="1"/>
  <c r="T47" i="3"/>
  <c r="U47" i="3"/>
  <c r="V47" i="3"/>
  <c r="I274" i="56" s="1"/>
  <c r="L278" i="56" s="1"/>
  <c r="W47" i="3"/>
  <c r="I275" i="56" s="1"/>
  <c r="M278" i="56" s="1"/>
  <c r="M279" i="56" s="1"/>
  <c r="X47" i="3"/>
  <c r="I276" i="56" s="1"/>
  <c r="N278" i="56" s="1"/>
  <c r="N279" i="56" s="1"/>
  <c r="Y47" i="3"/>
  <c r="I277" i="56" s="1"/>
  <c r="O278" i="56" s="1"/>
  <c r="O279" i="56" s="1"/>
  <c r="Z47" i="3"/>
  <c r="I278" i="56" s="1"/>
  <c r="P278" i="56" s="1"/>
  <c r="P279" i="56" s="1"/>
  <c r="AA47" i="3"/>
  <c r="I279" i="56" s="1"/>
  <c r="Q278" i="56" s="1"/>
  <c r="Q279" i="56" s="1"/>
  <c r="Q281" i="56" s="1"/>
  <c r="AB47" i="3"/>
  <c r="AC47" i="3"/>
  <c r="N48" i="3"/>
  <c r="F282" i="56" s="1"/>
  <c r="L282" i="56" s="1"/>
  <c r="L283" i="56" s="1"/>
  <c r="L285" i="56" s="1"/>
  <c r="O48" i="3"/>
  <c r="F283" i="56" s="1"/>
  <c r="M282" i="56" s="1"/>
  <c r="M283" i="56" s="1"/>
  <c r="M285" i="56" s="1"/>
  <c r="P48" i="3"/>
  <c r="F284" i="56" s="1"/>
  <c r="N282" i="56" s="1"/>
  <c r="N283" i="56" s="1"/>
  <c r="Q48" i="3"/>
  <c r="F285" i="56" s="1"/>
  <c r="O282" i="56" s="1"/>
  <c r="O283" i="56" s="1"/>
  <c r="O285" i="56" s="1"/>
  <c r="R48" i="3"/>
  <c r="F286" i="56" s="1"/>
  <c r="P282" i="56" s="1"/>
  <c r="P283" i="56" s="1"/>
  <c r="S48" i="3"/>
  <c r="F287" i="56" s="1"/>
  <c r="Q282" i="56" s="1"/>
  <c r="Q283" i="56" s="1"/>
  <c r="T48" i="3"/>
  <c r="U48" i="3"/>
  <c r="V48" i="3"/>
  <c r="I282" i="56" s="1"/>
  <c r="L286" i="56" s="1"/>
  <c r="L287" i="56" s="1"/>
  <c r="W48" i="3"/>
  <c r="I283" i="56" s="1"/>
  <c r="M286" i="56" s="1"/>
  <c r="M287" i="56" s="1"/>
  <c r="M289" i="56" s="1"/>
  <c r="X48" i="3"/>
  <c r="I284" i="56" s="1"/>
  <c r="N286" i="56" s="1"/>
  <c r="Y48" i="3"/>
  <c r="I285" i="56" s="1"/>
  <c r="O286" i="56" s="1"/>
  <c r="O287" i="56" s="1"/>
  <c r="Z48" i="3"/>
  <c r="I286" i="56" s="1"/>
  <c r="P286" i="56" s="1"/>
  <c r="P287" i="56" s="1"/>
  <c r="P289" i="56" s="1"/>
  <c r="AA48" i="3"/>
  <c r="I287" i="56" s="1"/>
  <c r="Q286" i="56" s="1"/>
  <c r="Q287" i="56" s="1"/>
  <c r="Q289" i="56" s="1"/>
  <c r="AB48" i="3"/>
  <c r="AC48" i="3"/>
  <c r="N49" i="3"/>
  <c r="F290" i="56" s="1"/>
  <c r="L290" i="56" s="1"/>
  <c r="L291" i="56" s="1"/>
  <c r="L293" i="56" s="1"/>
  <c r="O49" i="3"/>
  <c r="F291" i="56" s="1"/>
  <c r="M290" i="56" s="1"/>
  <c r="M291" i="56" s="1"/>
  <c r="M293" i="56" s="1"/>
  <c r="P49" i="3"/>
  <c r="F292" i="56" s="1"/>
  <c r="N290" i="56" s="1"/>
  <c r="N291" i="56" s="1"/>
  <c r="Q49" i="3"/>
  <c r="F293" i="56" s="1"/>
  <c r="O290" i="56" s="1"/>
  <c r="O291" i="56" s="1"/>
  <c r="R49" i="3"/>
  <c r="F294" i="56" s="1"/>
  <c r="P290" i="56" s="1"/>
  <c r="P291" i="56" s="1"/>
  <c r="S49" i="3"/>
  <c r="F295" i="56" s="1"/>
  <c r="Q290" i="56" s="1"/>
  <c r="Q291" i="56" s="1"/>
  <c r="T49" i="3"/>
  <c r="U49" i="3"/>
  <c r="V49" i="3"/>
  <c r="I290" i="56" s="1"/>
  <c r="L294" i="56" s="1"/>
  <c r="L295" i="56" s="1"/>
  <c r="W49" i="3"/>
  <c r="I291" i="56" s="1"/>
  <c r="M294" i="56" s="1"/>
  <c r="M295" i="56" s="1"/>
  <c r="M297" i="56" s="1"/>
  <c r="X49" i="3"/>
  <c r="I292" i="56" s="1"/>
  <c r="N294" i="56" s="1"/>
  <c r="N295" i="56" s="1"/>
  <c r="N297" i="56" s="1"/>
  <c r="Y49" i="3"/>
  <c r="I293" i="56" s="1"/>
  <c r="O294" i="56" s="1"/>
  <c r="O295" i="56" s="1"/>
  <c r="Z49" i="3"/>
  <c r="I294" i="56" s="1"/>
  <c r="P294" i="56" s="1"/>
  <c r="P295" i="56" s="1"/>
  <c r="AA49" i="3"/>
  <c r="I295" i="56" s="1"/>
  <c r="Q294" i="56" s="1"/>
  <c r="Q295" i="56" s="1"/>
  <c r="Q297" i="56" s="1"/>
  <c r="AB49" i="3"/>
  <c r="AC49" i="3"/>
  <c r="N50" i="3"/>
  <c r="F298" i="56" s="1"/>
  <c r="L298" i="56" s="1"/>
  <c r="L299" i="56" s="1"/>
  <c r="L301" i="56" s="1"/>
  <c r="O50" i="3"/>
  <c r="F299" i="56" s="1"/>
  <c r="M298" i="56" s="1"/>
  <c r="M299" i="56" s="1"/>
  <c r="M301" i="56" s="1"/>
  <c r="P50" i="3"/>
  <c r="F300" i="56" s="1"/>
  <c r="N298" i="56" s="1"/>
  <c r="N299" i="56" s="1"/>
  <c r="Q50" i="3"/>
  <c r="F301" i="56" s="1"/>
  <c r="O298" i="56" s="1"/>
  <c r="O299" i="56" s="1"/>
  <c r="R50" i="3"/>
  <c r="F302" i="56" s="1"/>
  <c r="P298" i="56" s="1"/>
  <c r="P299" i="56" s="1"/>
  <c r="S50" i="3"/>
  <c r="F303" i="56" s="1"/>
  <c r="Q298" i="56" s="1"/>
  <c r="Q299" i="56" s="1"/>
  <c r="T50" i="3"/>
  <c r="U50" i="3"/>
  <c r="V50" i="3"/>
  <c r="I298" i="56" s="1"/>
  <c r="L302" i="56" s="1"/>
  <c r="L303" i="56" s="1"/>
  <c r="W50" i="3"/>
  <c r="I299" i="56" s="1"/>
  <c r="M302" i="56" s="1"/>
  <c r="M303" i="56" s="1"/>
  <c r="X50" i="3"/>
  <c r="I300" i="56" s="1"/>
  <c r="N302" i="56" s="1"/>
  <c r="Y50" i="3"/>
  <c r="I301" i="56" s="1"/>
  <c r="O302" i="56" s="1"/>
  <c r="O303" i="56" s="1"/>
  <c r="Z50" i="3"/>
  <c r="I302" i="56" s="1"/>
  <c r="P302" i="56" s="1"/>
  <c r="P303" i="56" s="1"/>
  <c r="AA50" i="3"/>
  <c r="I303" i="56" s="1"/>
  <c r="Q302" i="56" s="1"/>
  <c r="Q303" i="56" s="1"/>
  <c r="Q305" i="56" s="1"/>
  <c r="AB50" i="3"/>
  <c r="AC50" i="3"/>
  <c r="N51" i="3"/>
  <c r="F306" i="56" s="1"/>
  <c r="L306" i="56" s="1"/>
  <c r="L307" i="56" s="1"/>
  <c r="L309" i="56" s="1"/>
  <c r="O51" i="3"/>
  <c r="F307" i="56" s="1"/>
  <c r="M306" i="56" s="1"/>
  <c r="M307" i="56" s="1"/>
  <c r="M309" i="56" s="1"/>
  <c r="P51" i="3"/>
  <c r="F308" i="56" s="1"/>
  <c r="N306" i="56" s="1"/>
  <c r="N307" i="56" s="1"/>
  <c r="Q51" i="3"/>
  <c r="F309" i="56" s="1"/>
  <c r="O306" i="56" s="1"/>
  <c r="O307" i="56" s="1"/>
  <c r="R51" i="3"/>
  <c r="F310" i="56" s="1"/>
  <c r="P306" i="56" s="1"/>
  <c r="P307" i="56" s="1"/>
  <c r="S51" i="3"/>
  <c r="F311" i="56" s="1"/>
  <c r="Q306" i="56" s="1"/>
  <c r="Q307" i="56" s="1"/>
  <c r="T51" i="3"/>
  <c r="U51" i="3"/>
  <c r="V51" i="3"/>
  <c r="I306" i="56" s="1"/>
  <c r="L310" i="56" s="1"/>
  <c r="L311" i="56" s="1"/>
  <c r="W51" i="3"/>
  <c r="I307" i="56" s="1"/>
  <c r="M310" i="56" s="1"/>
  <c r="M311" i="56" s="1"/>
  <c r="M313" i="56" s="1"/>
  <c r="X51" i="3"/>
  <c r="I308" i="56" s="1"/>
  <c r="N310" i="56" s="1"/>
  <c r="N311" i="56" s="1"/>
  <c r="N313" i="56" s="1"/>
  <c r="Y51" i="3"/>
  <c r="I309" i="56" s="1"/>
  <c r="O310" i="56" s="1"/>
  <c r="O311" i="56" s="1"/>
  <c r="Z51" i="3"/>
  <c r="I310" i="56" s="1"/>
  <c r="P310" i="56" s="1"/>
  <c r="P311" i="56" s="1"/>
  <c r="AA51" i="3"/>
  <c r="I311" i="56" s="1"/>
  <c r="Q310" i="56" s="1"/>
  <c r="Q311" i="56" s="1"/>
  <c r="Q313" i="56" s="1"/>
  <c r="AB51" i="3"/>
  <c r="AC51" i="3"/>
  <c r="N52" i="3"/>
  <c r="F314" i="56" s="1"/>
  <c r="L314" i="56" s="1"/>
  <c r="L315" i="56" s="1"/>
  <c r="L317" i="56" s="1"/>
  <c r="O52" i="3"/>
  <c r="P52" i="3"/>
  <c r="F316" i="56" s="1"/>
  <c r="N314" i="56" s="1"/>
  <c r="N315" i="56" s="1"/>
  <c r="Q52" i="3"/>
  <c r="F317" i="56" s="1"/>
  <c r="O314" i="56" s="1"/>
  <c r="O315" i="56" s="1"/>
  <c r="O317" i="56" s="1"/>
  <c r="R52" i="3"/>
  <c r="F318" i="56" s="1"/>
  <c r="P314" i="56" s="1"/>
  <c r="P315" i="56" s="1"/>
  <c r="S52" i="3"/>
  <c r="F319" i="56" s="1"/>
  <c r="Q314" i="56" s="1"/>
  <c r="Q315" i="56" s="1"/>
  <c r="T52" i="3"/>
  <c r="U52" i="3"/>
  <c r="V52" i="3"/>
  <c r="I314" i="56" s="1"/>
  <c r="L318" i="56" s="1"/>
  <c r="L319" i="56" s="1"/>
  <c r="L321" i="56" s="1"/>
  <c r="W52" i="3"/>
  <c r="I315" i="56" s="1"/>
  <c r="M318" i="56" s="1"/>
  <c r="M319" i="56" s="1"/>
  <c r="M321" i="56" s="1"/>
  <c r="X52" i="3"/>
  <c r="I316" i="56" s="1"/>
  <c r="N318" i="56" s="1"/>
  <c r="Y52" i="3"/>
  <c r="I317" i="56" s="1"/>
  <c r="O318" i="56" s="1"/>
  <c r="O319" i="56" s="1"/>
  <c r="Z52" i="3"/>
  <c r="I318" i="56" s="1"/>
  <c r="P318" i="56" s="1"/>
  <c r="P319" i="56" s="1"/>
  <c r="AA52" i="3"/>
  <c r="I319" i="56" s="1"/>
  <c r="Q318" i="56" s="1"/>
  <c r="Q319" i="56" s="1"/>
  <c r="Q321" i="56" s="1"/>
  <c r="AB52" i="3"/>
  <c r="AC52" i="3"/>
  <c r="N53" i="3"/>
  <c r="F322" i="56" s="1"/>
  <c r="L322" i="56" s="1"/>
  <c r="L323" i="56" s="1"/>
  <c r="O53" i="3"/>
  <c r="F323" i="56" s="1"/>
  <c r="M322" i="56" s="1"/>
  <c r="M323" i="56" s="1"/>
  <c r="P53" i="3"/>
  <c r="F324" i="56" s="1"/>
  <c r="N322" i="56" s="1"/>
  <c r="N323" i="56" s="1"/>
  <c r="Q53" i="3"/>
  <c r="F325" i="56" s="1"/>
  <c r="O322" i="56" s="1"/>
  <c r="O323" i="56" s="1"/>
  <c r="R53" i="3"/>
  <c r="F326" i="56" s="1"/>
  <c r="P322" i="56" s="1"/>
  <c r="P323" i="56" s="1"/>
  <c r="S53" i="3"/>
  <c r="F327" i="56" s="1"/>
  <c r="Q322" i="56" s="1"/>
  <c r="Q323" i="56" s="1"/>
  <c r="T53" i="3"/>
  <c r="U53" i="3"/>
  <c r="V53" i="3"/>
  <c r="I322" i="56" s="1"/>
  <c r="L326" i="56" s="1"/>
  <c r="L327" i="56" s="1"/>
  <c r="W53" i="3"/>
  <c r="I323" i="56" s="1"/>
  <c r="M326" i="56" s="1"/>
  <c r="M327" i="56" s="1"/>
  <c r="X53" i="3"/>
  <c r="I324" i="56" s="1"/>
  <c r="N326" i="56" s="1"/>
  <c r="N327" i="56" s="1"/>
  <c r="N329" i="56" s="1"/>
  <c r="Y53" i="3"/>
  <c r="I325" i="56" s="1"/>
  <c r="O326" i="56" s="1"/>
  <c r="O327" i="56" s="1"/>
  <c r="Z53" i="3"/>
  <c r="I326" i="56" s="1"/>
  <c r="P326" i="56" s="1"/>
  <c r="P327" i="56" s="1"/>
  <c r="AA53" i="3"/>
  <c r="I327" i="56" s="1"/>
  <c r="Q326" i="56" s="1"/>
  <c r="Q327" i="56" s="1"/>
  <c r="Q329" i="56" s="1"/>
  <c r="AB53" i="3"/>
  <c r="AC53" i="3"/>
  <c r="N54" i="3"/>
  <c r="F330" i="56" s="1"/>
  <c r="L330" i="56" s="1"/>
  <c r="L331" i="56" s="1"/>
  <c r="O54" i="3"/>
  <c r="F331" i="56" s="1"/>
  <c r="M330" i="56" s="1"/>
  <c r="M331" i="56" s="1"/>
  <c r="P54" i="3"/>
  <c r="F332" i="56" s="1"/>
  <c r="N330" i="56" s="1"/>
  <c r="Q54" i="3"/>
  <c r="F333" i="56" s="1"/>
  <c r="O330" i="56" s="1"/>
  <c r="O331" i="56" s="1"/>
  <c r="R54" i="3"/>
  <c r="F334" i="56" s="1"/>
  <c r="P330" i="56" s="1"/>
  <c r="P331" i="56" s="1"/>
  <c r="S54" i="3"/>
  <c r="F335" i="56" s="1"/>
  <c r="Q330" i="56" s="1"/>
  <c r="Q331" i="56" s="1"/>
  <c r="T54" i="3"/>
  <c r="U54" i="3"/>
  <c r="V54" i="3"/>
  <c r="I330" i="56" s="1"/>
  <c r="L334" i="56" s="1"/>
  <c r="L335" i="56" s="1"/>
  <c r="W54" i="3"/>
  <c r="I331" i="56" s="1"/>
  <c r="M334" i="56" s="1"/>
  <c r="M335" i="56" s="1"/>
  <c r="M337" i="56" s="1"/>
  <c r="X54" i="3"/>
  <c r="I332" i="56" s="1"/>
  <c r="N334" i="56" s="1"/>
  <c r="N335" i="56" s="1"/>
  <c r="N337" i="56" s="1"/>
  <c r="Y54" i="3"/>
  <c r="I333" i="56" s="1"/>
  <c r="O334" i="56" s="1"/>
  <c r="O335" i="56" s="1"/>
  <c r="O337" i="56" s="1"/>
  <c r="Z54" i="3"/>
  <c r="I334" i="56" s="1"/>
  <c r="P334" i="56" s="1"/>
  <c r="P335" i="56" s="1"/>
  <c r="AA54" i="3"/>
  <c r="I335" i="56" s="1"/>
  <c r="Q334" i="56" s="1"/>
  <c r="Q335" i="56" s="1"/>
  <c r="Q337" i="56" s="1"/>
  <c r="AB54" i="3"/>
  <c r="AC54" i="3"/>
  <c r="N55" i="3"/>
  <c r="O55" i="3"/>
  <c r="P55" i="3"/>
  <c r="Q55" i="3"/>
  <c r="R55" i="3"/>
  <c r="S55" i="3"/>
  <c r="T55" i="3"/>
  <c r="U55" i="3"/>
  <c r="V55" i="3"/>
  <c r="W55" i="3"/>
  <c r="X55" i="3"/>
  <c r="Y55" i="3"/>
  <c r="Z55" i="3"/>
  <c r="AA55" i="3"/>
  <c r="AB55" i="3"/>
  <c r="AC55" i="3"/>
  <c r="N56" i="3"/>
  <c r="O56" i="3"/>
  <c r="P56" i="3"/>
  <c r="Q56" i="3"/>
  <c r="R56" i="3"/>
  <c r="S56" i="3"/>
  <c r="T56" i="3"/>
  <c r="U56" i="3"/>
  <c r="V56" i="3"/>
  <c r="W56" i="3"/>
  <c r="X56" i="3"/>
  <c r="Y56" i="3"/>
  <c r="Z56" i="3"/>
  <c r="AA56" i="3"/>
  <c r="AB56" i="3"/>
  <c r="AC56" i="3"/>
  <c r="N57" i="3"/>
  <c r="O57" i="3"/>
  <c r="P57" i="3"/>
  <c r="Q57" i="3"/>
  <c r="R57" i="3"/>
  <c r="S57" i="3"/>
  <c r="T57" i="3"/>
  <c r="U57" i="3"/>
  <c r="V57" i="3"/>
  <c r="W57" i="3"/>
  <c r="X57" i="3"/>
  <c r="Y57" i="3"/>
  <c r="Z57" i="3"/>
  <c r="AA57" i="3"/>
  <c r="AB57" i="3"/>
  <c r="AC57" i="3"/>
  <c r="N58" i="3"/>
  <c r="O58" i="3"/>
  <c r="P58" i="3"/>
  <c r="Q58" i="3"/>
  <c r="R58" i="3"/>
  <c r="S58" i="3"/>
  <c r="T58" i="3"/>
  <c r="U58" i="3"/>
  <c r="V58" i="3"/>
  <c r="W58" i="3"/>
  <c r="X58" i="3"/>
  <c r="Y58" i="3"/>
  <c r="Z58" i="3"/>
  <c r="AA58" i="3"/>
  <c r="AB58" i="3"/>
  <c r="AC58" i="3"/>
  <c r="N59" i="3"/>
  <c r="O59" i="3"/>
  <c r="P59" i="3"/>
  <c r="Q59" i="3"/>
  <c r="R59" i="3"/>
  <c r="S59" i="3"/>
  <c r="T59" i="3"/>
  <c r="U59" i="3"/>
  <c r="V59" i="3"/>
  <c r="W59" i="3"/>
  <c r="X59" i="3"/>
  <c r="Y59" i="3"/>
  <c r="Z59" i="3"/>
  <c r="AA59" i="3"/>
  <c r="AB59" i="3"/>
  <c r="AC59" i="3"/>
  <c r="N60" i="3"/>
  <c r="O60" i="3"/>
  <c r="P60" i="3"/>
  <c r="Q60" i="3"/>
  <c r="R60" i="3"/>
  <c r="S60" i="3"/>
  <c r="T60" i="3"/>
  <c r="U60" i="3"/>
  <c r="V60" i="3"/>
  <c r="W60" i="3"/>
  <c r="X60" i="3"/>
  <c r="Y60" i="3"/>
  <c r="Z60" i="3"/>
  <c r="AA60" i="3"/>
  <c r="AB60" i="3"/>
  <c r="AC60" i="3"/>
  <c r="N61" i="3"/>
  <c r="O61" i="3"/>
  <c r="P61" i="3"/>
  <c r="Q61" i="3"/>
  <c r="R61" i="3"/>
  <c r="S61" i="3"/>
  <c r="T61" i="3"/>
  <c r="U61" i="3"/>
  <c r="V61" i="3"/>
  <c r="W61" i="3"/>
  <c r="X61" i="3"/>
  <c r="Y61" i="3"/>
  <c r="Z61" i="3"/>
  <c r="AA61" i="3"/>
  <c r="AB61" i="3"/>
  <c r="AC61" i="3"/>
  <c r="W15" i="3"/>
  <c r="I19" i="56" s="1"/>
  <c r="X15" i="3"/>
  <c r="Y15" i="3"/>
  <c r="Z15" i="3"/>
  <c r="I22" i="56" s="1"/>
  <c r="AA15" i="3"/>
  <c r="I23" i="56" s="1"/>
  <c r="AB15" i="3"/>
  <c r="AC15" i="3"/>
  <c r="V15" i="3"/>
  <c r="I18" i="56" s="1"/>
  <c r="O15" i="3"/>
  <c r="P15" i="3"/>
  <c r="F20" i="56" s="1"/>
  <c r="Q15" i="3"/>
  <c r="F21" i="56" s="1"/>
  <c r="R15" i="3"/>
  <c r="S15" i="3"/>
  <c r="T15" i="3"/>
  <c r="U15" i="3"/>
  <c r="N15" i="3"/>
  <c r="F18" i="56" s="1"/>
  <c r="F23" i="56"/>
  <c r="F13" i="56"/>
  <c r="F12" i="56"/>
  <c r="F11" i="56"/>
  <c r="F10" i="56"/>
  <c r="F9" i="56"/>
  <c r="F8" i="56"/>
  <c r="F7" i="56"/>
  <c r="F6" i="56"/>
  <c r="AD17" i="53"/>
  <c r="AD19" i="53"/>
  <c r="AD21" i="53"/>
  <c r="AD23" i="53"/>
  <c r="AD25" i="53"/>
  <c r="AD27" i="53"/>
  <c r="AD29" i="53"/>
  <c r="AD31" i="53"/>
  <c r="AD33" i="53"/>
  <c r="AD35" i="53"/>
  <c r="AD37" i="53"/>
  <c r="AD39" i="53"/>
  <c r="AD41" i="53"/>
  <c r="AD43" i="53"/>
  <c r="AD45" i="53"/>
  <c r="AD47" i="53"/>
  <c r="AD49" i="53"/>
  <c r="AD51" i="53"/>
  <c r="AD15" i="53"/>
  <c r="J50" i="63"/>
  <c r="AE52" i="53" s="1"/>
  <c r="J49" i="63"/>
  <c r="AE51" i="53" s="1"/>
  <c r="J48" i="63"/>
  <c r="AE50" i="53" s="1"/>
  <c r="J47" i="63"/>
  <c r="AE49" i="53" s="1"/>
  <c r="J46" i="63"/>
  <c r="AE48" i="53" s="1"/>
  <c r="J45" i="63"/>
  <c r="AE47" i="53" s="1"/>
  <c r="J44" i="63"/>
  <c r="AE46" i="53" s="1"/>
  <c r="J43" i="63"/>
  <c r="AE45" i="53" s="1"/>
  <c r="J42" i="63"/>
  <c r="AE44" i="53" s="1"/>
  <c r="J41" i="63"/>
  <c r="AE43" i="53" s="1"/>
  <c r="J40" i="63"/>
  <c r="AE42" i="53" s="1"/>
  <c r="J39" i="63"/>
  <c r="AE41" i="53" s="1"/>
  <c r="J38" i="63"/>
  <c r="AE40" i="53" s="1"/>
  <c r="J37" i="63"/>
  <c r="AE39" i="53" s="1"/>
  <c r="J36" i="63"/>
  <c r="AE38" i="53" s="1"/>
  <c r="J35" i="63"/>
  <c r="AE37" i="53" s="1"/>
  <c r="J34" i="63"/>
  <c r="AE36" i="53" s="1"/>
  <c r="J33" i="63"/>
  <c r="AE35" i="53" s="1"/>
  <c r="J32" i="63"/>
  <c r="AE34" i="53" s="1"/>
  <c r="J31" i="63"/>
  <c r="AE33" i="53" s="1"/>
  <c r="J30" i="63"/>
  <c r="AE32" i="53" s="1"/>
  <c r="J29" i="63"/>
  <c r="AE31" i="53" s="1"/>
  <c r="J28" i="63"/>
  <c r="AE30" i="53" s="1"/>
  <c r="J27" i="63"/>
  <c r="AE29" i="53" s="1"/>
  <c r="J26" i="63"/>
  <c r="AE28" i="53" s="1"/>
  <c r="J25" i="63"/>
  <c r="AE27" i="53" s="1"/>
  <c r="J24" i="63"/>
  <c r="AE26" i="53" s="1"/>
  <c r="J23" i="63"/>
  <c r="AE25" i="53" s="1"/>
  <c r="J22" i="63"/>
  <c r="AE24" i="53" s="1"/>
  <c r="J21" i="63"/>
  <c r="AE23" i="53" s="1"/>
  <c r="J20" i="63"/>
  <c r="AE22" i="53" s="1"/>
  <c r="J19" i="63"/>
  <c r="AE21" i="53" s="1"/>
  <c r="J18" i="63"/>
  <c r="AE20" i="53" s="1"/>
  <c r="J17" i="63"/>
  <c r="AE19" i="53" s="1"/>
  <c r="J16" i="63"/>
  <c r="AE18" i="53" s="1"/>
  <c r="J15" i="63"/>
  <c r="AE17" i="53" s="1"/>
  <c r="J14" i="63"/>
  <c r="AE16" i="53" s="1"/>
  <c r="J13" i="63"/>
  <c r="AE15" i="53" s="1"/>
  <c r="F5" i="63"/>
  <c r="F6" i="64"/>
  <c r="F5" i="64"/>
  <c r="J14" i="64"/>
  <c r="AD16" i="53" s="1"/>
  <c r="J15" i="64"/>
  <c r="J16" i="64"/>
  <c r="AD18" i="53" s="1"/>
  <c r="J17" i="64"/>
  <c r="J18" i="64"/>
  <c r="AD20" i="53" s="1"/>
  <c r="J19" i="64"/>
  <c r="J20" i="64"/>
  <c r="AD22" i="53" s="1"/>
  <c r="J21" i="64"/>
  <c r="J22" i="64"/>
  <c r="AD24" i="53" s="1"/>
  <c r="J23" i="64"/>
  <c r="J24" i="64"/>
  <c r="AD26" i="53" s="1"/>
  <c r="J25" i="64"/>
  <c r="J26" i="64"/>
  <c r="AD28" i="53" s="1"/>
  <c r="J27" i="64"/>
  <c r="J28" i="64"/>
  <c r="AD30" i="53" s="1"/>
  <c r="J29" i="64"/>
  <c r="J30" i="64"/>
  <c r="AD32" i="53" s="1"/>
  <c r="J31" i="64"/>
  <c r="J32" i="64"/>
  <c r="AD34" i="53" s="1"/>
  <c r="J33" i="64"/>
  <c r="J34" i="64"/>
  <c r="AD36" i="53" s="1"/>
  <c r="J35" i="64"/>
  <c r="J36" i="64"/>
  <c r="AD38" i="53" s="1"/>
  <c r="J37" i="64"/>
  <c r="J38" i="64"/>
  <c r="AD40" i="53" s="1"/>
  <c r="J39" i="64"/>
  <c r="J40" i="64"/>
  <c r="AD42" i="53" s="1"/>
  <c r="J41" i="64"/>
  <c r="J42" i="64"/>
  <c r="AD44" i="53" s="1"/>
  <c r="J43" i="64"/>
  <c r="J44" i="64"/>
  <c r="AD46" i="53" s="1"/>
  <c r="J45" i="64"/>
  <c r="J46" i="64"/>
  <c r="AD48" i="53" s="1"/>
  <c r="J47" i="64"/>
  <c r="J48" i="64"/>
  <c r="AD50" i="53" s="1"/>
  <c r="J49" i="64"/>
  <c r="J50" i="64"/>
  <c r="AD52" i="53" s="1"/>
  <c r="J13" i="64"/>
  <c r="C149" i="61"/>
  <c r="C150" i="61"/>
  <c r="AF57" i="3"/>
  <c r="AF58" i="3"/>
  <c r="AF59" i="3"/>
  <c r="AF60" i="3"/>
  <c r="AF61" i="3"/>
  <c r="G13" i="3"/>
  <c r="H13" i="3"/>
  <c r="I13" i="3"/>
  <c r="J13" i="3"/>
  <c r="K13" i="3"/>
  <c r="L13" i="3"/>
  <c r="M13" i="3"/>
  <c r="F13" i="3"/>
  <c r="F13" i="53"/>
  <c r="G13" i="53"/>
  <c r="H13" i="53"/>
  <c r="K13" i="53"/>
  <c r="L13" i="53"/>
  <c r="E13" i="53"/>
  <c r="O17" i="52"/>
  <c r="P17" i="52"/>
  <c r="Q17" i="52"/>
  <c r="R17" i="52"/>
  <c r="S17" i="52"/>
  <c r="U17" i="52"/>
  <c r="V17" i="52"/>
  <c r="W17" i="52"/>
  <c r="X17" i="52"/>
  <c r="Y17" i="52"/>
  <c r="M71" i="52"/>
  <c r="M72" i="52"/>
  <c r="M73" i="52"/>
  <c r="M74" i="52"/>
  <c r="M75" i="52"/>
  <c r="M76" i="52"/>
  <c r="M77" i="52"/>
  <c r="M78" i="52"/>
  <c r="M79" i="52"/>
  <c r="M80" i="52"/>
  <c r="M81" i="52"/>
  <c r="M82" i="52"/>
  <c r="G135" i="13"/>
  <c r="I135" i="13"/>
  <c r="G136" i="13"/>
  <c r="I136" i="13"/>
  <c r="G137" i="13"/>
  <c r="I137" i="13"/>
  <c r="G138" i="13"/>
  <c r="I138" i="13"/>
  <c r="G139" i="13"/>
  <c r="I139" i="13"/>
  <c r="G140" i="13"/>
  <c r="I140" i="13"/>
  <c r="G141" i="13"/>
  <c r="I141" i="13"/>
  <c r="G142" i="13"/>
  <c r="I142" i="13"/>
  <c r="G143" i="13"/>
  <c r="I143" i="13"/>
  <c r="G144" i="13"/>
  <c r="I144" i="13"/>
  <c r="G145" i="13"/>
  <c r="I145" i="13"/>
  <c r="G146" i="13"/>
  <c r="I146" i="13"/>
  <c r="G115" i="13"/>
  <c r="I115" i="13"/>
  <c r="G116" i="13"/>
  <c r="I116" i="13"/>
  <c r="G117" i="13"/>
  <c r="I117" i="13"/>
  <c r="G118" i="13"/>
  <c r="I118" i="13"/>
  <c r="G119" i="13"/>
  <c r="I119" i="13"/>
  <c r="G120" i="13"/>
  <c r="I120" i="13"/>
  <c r="G121" i="13"/>
  <c r="I121" i="13"/>
  <c r="G122" i="13"/>
  <c r="I122" i="13"/>
  <c r="G123" i="13"/>
  <c r="I123" i="13"/>
  <c r="G124" i="13"/>
  <c r="I124" i="13"/>
  <c r="G125" i="13"/>
  <c r="I125" i="13"/>
  <c r="G126" i="13"/>
  <c r="I126" i="13"/>
  <c r="G127" i="13"/>
  <c r="I127" i="13"/>
  <c r="G128" i="13"/>
  <c r="I128" i="13"/>
  <c r="G129" i="13"/>
  <c r="I129" i="13"/>
  <c r="G130" i="13"/>
  <c r="I130" i="13"/>
  <c r="G131" i="13"/>
  <c r="I131" i="13"/>
  <c r="G132" i="13"/>
  <c r="I132" i="13"/>
  <c r="G133" i="13"/>
  <c r="I133" i="13"/>
  <c r="G134" i="13"/>
  <c r="I134" i="13"/>
  <c r="AA8" i="60"/>
  <c r="E31" i="60"/>
  <c r="E30" i="60"/>
  <c r="Y30" i="60"/>
  <c r="AK41" i="52" l="1"/>
  <c r="K189" i="56" s="1"/>
  <c r="AC41" i="52"/>
  <c r="H189" i="56" s="1"/>
  <c r="AK43" i="52"/>
  <c r="K205" i="56" s="1"/>
  <c r="AC43" i="52"/>
  <c r="H205" i="56" s="1"/>
  <c r="AK45" i="52"/>
  <c r="K221" i="56" s="1"/>
  <c r="AC45" i="52"/>
  <c r="H221" i="56" s="1"/>
  <c r="AC47" i="52"/>
  <c r="H237" i="56" s="1"/>
  <c r="AK47" i="52"/>
  <c r="K237" i="56" s="1"/>
  <c r="AC49" i="52"/>
  <c r="H253" i="56" s="1"/>
  <c r="AK49" i="52"/>
  <c r="K253" i="56" s="1"/>
  <c r="AK53" i="52"/>
  <c r="K285" i="56" s="1"/>
  <c r="AC53" i="52"/>
  <c r="H285" i="56" s="1"/>
  <c r="AK59" i="52"/>
  <c r="K333" i="56" s="1"/>
  <c r="AC59" i="52"/>
  <c r="H333" i="56" s="1"/>
  <c r="AK61" i="52"/>
  <c r="AC61" i="52"/>
  <c r="AC65" i="52"/>
  <c r="AK65" i="52"/>
  <c r="AD20" i="52"/>
  <c r="AL20" i="52"/>
  <c r="K22" i="56" s="1"/>
  <c r="AH22" i="56" s="1"/>
  <c r="AD22" i="52"/>
  <c r="H38" i="56" s="1"/>
  <c r="AH34" i="56" s="1"/>
  <c r="AH35" i="56" s="1"/>
  <c r="AL22" i="52"/>
  <c r="K38" i="56" s="1"/>
  <c r="AH38" i="56" s="1"/>
  <c r="AH39" i="56" s="1"/>
  <c r="AD24" i="52"/>
  <c r="AL24" i="52"/>
  <c r="K54" i="56" s="1"/>
  <c r="AH54" i="56" s="1"/>
  <c r="AH55" i="56" s="1"/>
  <c r="AH57" i="56" s="1"/>
  <c r="AH94" i="56"/>
  <c r="AH95" i="56" s="1"/>
  <c r="K86" i="56"/>
  <c r="AH126" i="56"/>
  <c r="AH127" i="56" s="1"/>
  <c r="K118" i="56"/>
  <c r="AL34" i="52"/>
  <c r="AD34" i="52"/>
  <c r="H134" i="56" s="1"/>
  <c r="AL38" i="52"/>
  <c r="K166" i="56" s="1"/>
  <c r="AD38" i="52"/>
  <c r="H166" i="56" s="1"/>
  <c r="AD40" i="52"/>
  <c r="H182" i="56" s="1"/>
  <c r="AL40" i="52"/>
  <c r="AD42" i="52"/>
  <c r="H198" i="56" s="1"/>
  <c r="AL42" i="52"/>
  <c r="K198" i="56" s="1"/>
  <c r="AD44" i="52"/>
  <c r="H214" i="56" s="1"/>
  <c r="AL44" i="52"/>
  <c r="K214" i="56" s="1"/>
  <c r="AL46" i="52"/>
  <c r="K230" i="56" s="1"/>
  <c r="AD46" i="52"/>
  <c r="H230" i="56" s="1"/>
  <c r="AL48" i="52"/>
  <c r="AD48" i="52"/>
  <c r="H246" i="56" s="1"/>
  <c r="AD60" i="52"/>
  <c r="AL60" i="52"/>
  <c r="AD64" i="52"/>
  <c r="AL64" i="52"/>
  <c r="AD66" i="52"/>
  <c r="AL66" i="52"/>
  <c r="AE23" i="52"/>
  <c r="AM23" i="52"/>
  <c r="AM27" i="52"/>
  <c r="K79" i="56" s="1"/>
  <c r="AE27" i="52"/>
  <c r="H79" i="56" s="1"/>
  <c r="AM29" i="52"/>
  <c r="K95" i="56" s="1"/>
  <c r="AE29" i="52"/>
  <c r="H95" i="56" s="1"/>
  <c r="AM31" i="52"/>
  <c r="K111" i="56" s="1"/>
  <c r="AE31" i="52"/>
  <c r="H111" i="56" s="1"/>
  <c r="AM35" i="52"/>
  <c r="K143" i="56" s="1"/>
  <c r="AE35" i="52"/>
  <c r="H143" i="56" s="1"/>
  <c r="AE39" i="52"/>
  <c r="H175" i="56" s="1"/>
  <c r="AM39" i="52"/>
  <c r="K175" i="56" s="1"/>
  <c r="AM43" i="52"/>
  <c r="K207" i="56" s="1"/>
  <c r="AE43" i="52"/>
  <c r="H207" i="56" s="1"/>
  <c r="AM47" i="52"/>
  <c r="K239" i="56" s="1"/>
  <c r="AE47" i="52"/>
  <c r="H239" i="56" s="1"/>
  <c r="AE53" i="52"/>
  <c r="H287" i="56" s="1"/>
  <c r="AM53" i="52"/>
  <c r="K287" i="56" s="1"/>
  <c r="AE57" i="52"/>
  <c r="AM57" i="52"/>
  <c r="AM59" i="52"/>
  <c r="K335" i="56" s="1"/>
  <c r="AE59" i="52"/>
  <c r="H335" i="56" s="1"/>
  <c r="AN22" i="52"/>
  <c r="AF22" i="52"/>
  <c r="AF24" i="52"/>
  <c r="AN24" i="52"/>
  <c r="AN28" i="52"/>
  <c r="AF28" i="52"/>
  <c r="AN30" i="52"/>
  <c r="AF30" i="52"/>
  <c r="AN34" i="52"/>
  <c r="AF34" i="52"/>
  <c r="AN36" i="52"/>
  <c r="AF36" i="52"/>
  <c r="AN40" i="52"/>
  <c r="AF40" i="52"/>
  <c r="AF42" i="52"/>
  <c r="AN42" i="52"/>
  <c r="AN46" i="52"/>
  <c r="AF46" i="52"/>
  <c r="AN48" i="52"/>
  <c r="AF48" i="52"/>
  <c r="AN50" i="52"/>
  <c r="AF50" i="52"/>
  <c r="AF54" i="52"/>
  <c r="AN54" i="52"/>
  <c r="AN62" i="52"/>
  <c r="AF62" i="52"/>
  <c r="AN66" i="52"/>
  <c r="AF66" i="52"/>
  <c r="AG21" i="52"/>
  <c r="AO21" i="52"/>
  <c r="AO23" i="52"/>
  <c r="AG23" i="52"/>
  <c r="AO27" i="52"/>
  <c r="AG27" i="52"/>
  <c r="AG31" i="52"/>
  <c r="AO31" i="52"/>
  <c r="AO35" i="52"/>
  <c r="AG35" i="52"/>
  <c r="AG39" i="52"/>
  <c r="AO39" i="52"/>
  <c r="AO47" i="52"/>
  <c r="AG47" i="52"/>
  <c r="AG49" i="52"/>
  <c r="AO49" i="52"/>
  <c r="AG59" i="52"/>
  <c r="AO59" i="52"/>
  <c r="Z66" i="52"/>
  <c r="AB64" i="52"/>
  <c r="AC63" i="52"/>
  <c r="AD62" i="52"/>
  <c r="AB61" i="52"/>
  <c r="Z59" i="52"/>
  <c r="H330" i="56" s="1"/>
  <c r="AD330" i="56" s="1"/>
  <c r="AF56" i="52"/>
  <c r="AE55" i="52"/>
  <c r="H303" i="56" s="1"/>
  <c r="AD54" i="52"/>
  <c r="AE52" i="52"/>
  <c r="H279" i="56" s="1"/>
  <c r="AE51" i="52"/>
  <c r="H271" i="56" s="1"/>
  <c r="Z51" i="52"/>
  <c r="H266" i="56" s="1"/>
  <c r="AA49" i="52"/>
  <c r="H251" i="56" s="1"/>
  <c r="AH28" i="52"/>
  <c r="K82" i="56" s="1"/>
  <c r="Z28" i="52"/>
  <c r="H82" i="56" s="1"/>
  <c r="AH24" i="52"/>
  <c r="Z24" i="52"/>
  <c r="AH62" i="52"/>
  <c r="Z62" i="52"/>
  <c r="AH58" i="52"/>
  <c r="K322" i="56" s="1"/>
  <c r="Z58" i="52"/>
  <c r="H322" i="56" s="1"/>
  <c r="AH54" i="52"/>
  <c r="K290" i="56" s="1"/>
  <c r="Z54" i="52"/>
  <c r="H290" i="56" s="1"/>
  <c r="AD254" i="56"/>
  <c r="K242" i="56"/>
  <c r="AH46" i="52"/>
  <c r="K226" i="56" s="1"/>
  <c r="Z46" i="52"/>
  <c r="H226" i="56" s="1"/>
  <c r="AD222" i="56"/>
  <c r="K210" i="56"/>
  <c r="AH42" i="52"/>
  <c r="K194" i="56" s="1"/>
  <c r="Z42" i="52"/>
  <c r="H194" i="56" s="1"/>
  <c r="AD190" i="56"/>
  <c r="K178" i="56"/>
  <c r="AH38" i="52"/>
  <c r="K162" i="56" s="1"/>
  <c r="Z38" i="52"/>
  <c r="H162" i="56" s="1"/>
  <c r="AH34" i="52"/>
  <c r="K130" i="56" s="1"/>
  <c r="Z34" i="52"/>
  <c r="H130" i="56" s="1"/>
  <c r="AH30" i="52"/>
  <c r="K98" i="56" s="1"/>
  <c r="Z30" i="52"/>
  <c r="H98" i="56" s="1"/>
  <c r="AI25" i="52"/>
  <c r="K59" i="56" s="1"/>
  <c r="AE62" i="56" s="1"/>
  <c r="AE63" i="56" s="1"/>
  <c r="AE65" i="56" s="1"/>
  <c r="AA25" i="52"/>
  <c r="H59" i="56" s="1"/>
  <c r="AE58" i="56" s="1"/>
  <c r="AE59" i="56" s="1"/>
  <c r="AA29" i="52"/>
  <c r="AI29" i="52"/>
  <c r="K91" i="56" s="1"/>
  <c r="AI33" i="52"/>
  <c r="K123" i="56" s="1"/>
  <c r="AA33" i="52"/>
  <c r="H123" i="56" s="1"/>
  <c r="AE166" i="56"/>
  <c r="AE167" i="56" s="1"/>
  <c r="K155" i="56"/>
  <c r="AE158" i="56" s="1"/>
  <c r="AE159" i="56" s="1"/>
  <c r="AE161" i="56" s="1"/>
  <c r="AI41" i="52"/>
  <c r="K187" i="56" s="1"/>
  <c r="AA41" i="52"/>
  <c r="H187" i="56" s="1"/>
  <c r="AA45" i="52"/>
  <c r="AI45" i="52"/>
  <c r="K219" i="56" s="1"/>
  <c r="K283" i="56"/>
  <c r="AI57" i="52"/>
  <c r="AA57" i="52"/>
  <c r="H315" i="56" s="1"/>
  <c r="AA61" i="52"/>
  <c r="AI61" i="52"/>
  <c r="AI65" i="52"/>
  <c r="AA65" i="52"/>
  <c r="AJ20" i="52"/>
  <c r="K20" i="56" s="1"/>
  <c r="AF22" i="56" s="1"/>
  <c r="AF23" i="56" s="1"/>
  <c r="AB20" i="52"/>
  <c r="AJ24" i="52"/>
  <c r="K52" i="56" s="1"/>
  <c r="AF54" i="56" s="1"/>
  <c r="AF55" i="56" s="1"/>
  <c r="AB24" i="52"/>
  <c r="H52" i="56" s="1"/>
  <c r="AF50" i="56" s="1"/>
  <c r="AF51" i="56" s="1"/>
  <c r="AF53" i="56" s="1"/>
  <c r="AJ28" i="52"/>
  <c r="AB28" i="52"/>
  <c r="H84" i="56" s="1"/>
  <c r="AF82" i="56" s="1"/>
  <c r="AF83" i="56" s="1"/>
  <c r="AF85" i="56" s="1"/>
  <c r="AJ32" i="52"/>
  <c r="K116" i="56" s="1"/>
  <c r="AB32" i="52"/>
  <c r="H116" i="56" s="1"/>
  <c r="AF114" i="56" s="1"/>
  <c r="AF115" i="56" s="1"/>
  <c r="AB36" i="52"/>
  <c r="H148" i="56" s="1"/>
  <c r="AF146" i="56" s="1"/>
  <c r="AF147" i="56" s="1"/>
  <c r="AF149" i="56" s="1"/>
  <c r="AJ36" i="52"/>
  <c r="K148" i="56" s="1"/>
  <c r="AF150" i="56" s="1"/>
  <c r="AF151" i="56" s="1"/>
  <c r="H164" i="56"/>
  <c r="AB44" i="52"/>
  <c r="H212" i="56" s="1"/>
  <c r="AJ44" i="52"/>
  <c r="K212" i="56" s="1"/>
  <c r="AF214" i="56" s="1"/>
  <c r="AF215" i="56" s="1"/>
  <c r="AJ48" i="52"/>
  <c r="AB48" i="52"/>
  <c r="H244" i="56" s="1"/>
  <c r="AJ52" i="52"/>
  <c r="AB52" i="52"/>
  <c r="H276" i="56" s="1"/>
  <c r="AF274" i="56" s="1"/>
  <c r="AF275" i="56" s="1"/>
  <c r="AF334" i="56"/>
  <c r="AF335" i="56" s="1"/>
  <c r="K324" i="56"/>
  <c r="AB60" i="52"/>
  <c r="AJ60" i="52"/>
  <c r="AK21" i="52"/>
  <c r="AC21" i="52"/>
  <c r="AC23" i="52"/>
  <c r="AK23" i="52"/>
  <c r="AK25" i="52"/>
  <c r="K61" i="56" s="1"/>
  <c r="AG62" i="56" s="1"/>
  <c r="AG63" i="56" s="1"/>
  <c r="AC25" i="52"/>
  <c r="H61" i="56" s="1"/>
  <c r="AG58" i="56" s="1"/>
  <c r="AG59" i="56" s="1"/>
  <c r="AG61" i="56" s="1"/>
  <c r="AK27" i="52"/>
  <c r="K77" i="56" s="1"/>
  <c r="AC27" i="52"/>
  <c r="H77" i="56" s="1"/>
  <c r="AC29" i="52"/>
  <c r="H93" i="56" s="1"/>
  <c r="AK29" i="52"/>
  <c r="K93" i="56" s="1"/>
  <c r="AK31" i="52"/>
  <c r="K109" i="56" s="1"/>
  <c r="AC31" i="52"/>
  <c r="H109" i="56" s="1"/>
  <c r="AC33" i="52"/>
  <c r="H125" i="56" s="1"/>
  <c r="AK33" i="52"/>
  <c r="K125" i="56" s="1"/>
  <c r="AC35" i="52"/>
  <c r="H141" i="56" s="1"/>
  <c r="AK35" i="52"/>
  <c r="K141" i="56" s="1"/>
  <c r="AK37" i="52"/>
  <c r="K157" i="56" s="1"/>
  <c r="AC37" i="52"/>
  <c r="H157" i="56" s="1"/>
  <c r="U8" i="52"/>
  <c r="Z29" i="52"/>
  <c r="H90" i="56" s="1"/>
  <c r="AH29" i="52"/>
  <c r="K90" i="56" s="1"/>
  <c r="AH25" i="52"/>
  <c r="Z25" i="52"/>
  <c r="Z21" i="52"/>
  <c r="AH21" i="52"/>
  <c r="Z55" i="52"/>
  <c r="H298" i="56" s="1"/>
  <c r="AH55" i="52"/>
  <c r="K298" i="56" s="1"/>
  <c r="AH47" i="52"/>
  <c r="K234" i="56" s="1"/>
  <c r="Z47" i="52"/>
  <c r="H234" i="56" s="1"/>
  <c r="AH43" i="52"/>
  <c r="K202" i="56" s="1"/>
  <c r="Z43" i="52"/>
  <c r="H202" i="56" s="1"/>
  <c r="AH39" i="52"/>
  <c r="K170" i="56" s="1"/>
  <c r="Z39" i="52"/>
  <c r="H170" i="56" s="1"/>
  <c r="Z35" i="52"/>
  <c r="H138" i="56" s="1"/>
  <c r="AH35" i="52"/>
  <c r="K138" i="56" s="1"/>
  <c r="AH31" i="52"/>
  <c r="K106" i="56" s="1"/>
  <c r="Z31" i="52"/>
  <c r="H106" i="56" s="1"/>
  <c r="AI24" i="52"/>
  <c r="K51" i="56" s="1"/>
  <c r="AE54" i="56" s="1"/>
  <c r="AE55" i="56" s="1"/>
  <c r="AA24" i="52"/>
  <c r="H51" i="56" s="1"/>
  <c r="AE50" i="56" s="1"/>
  <c r="AE51" i="56" s="1"/>
  <c r="AI26" i="52"/>
  <c r="AE78" i="56" s="1"/>
  <c r="AE79" i="56" s="1"/>
  <c r="AA26" i="52"/>
  <c r="AA28" i="52"/>
  <c r="H83" i="56" s="1"/>
  <c r="AI28" i="52"/>
  <c r="K83" i="56" s="1"/>
  <c r="AA30" i="52"/>
  <c r="H99" i="56" s="1"/>
  <c r="AI30" i="52"/>
  <c r="AE142" i="56"/>
  <c r="AE143" i="56" s="1"/>
  <c r="AE145" i="56" s="1"/>
  <c r="K131" i="56"/>
  <c r="AI36" i="52"/>
  <c r="K147" i="56" s="1"/>
  <c r="AA36" i="52"/>
  <c r="H147" i="56" s="1"/>
  <c r="AA40" i="52"/>
  <c r="H179" i="56" s="1"/>
  <c r="AI40" i="52"/>
  <c r="AE202" i="56"/>
  <c r="AE203" i="56" s="1"/>
  <c r="H195" i="56"/>
  <c r="AI44" i="52"/>
  <c r="K211" i="56" s="1"/>
  <c r="AA44" i="52"/>
  <c r="H211" i="56" s="1"/>
  <c r="AA46" i="52"/>
  <c r="H227" i="56" s="1"/>
  <c r="AI46" i="52"/>
  <c r="K227" i="56" s="1"/>
  <c r="AE230" i="56" s="1"/>
  <c r="AE231" i="56" s="1"/>
  <c r="AE270" i="56"/>
  <c r="AE271" i="56" s="1"/>
  <c r="AE273" i="56" s="1"/>
  <c r="K259" i="56"/>
  <c r="AE302" i="56"/>
  <c r="AE303" i="56" s="1"/>
  <c r="K291" i="56"/>
  <c r="AE294" i="56" s="1"/>
  <c r="AE295" i="56" s="1"/>
  <c r="AE297" i="56" s="1"/>
  <c r="AA56" i="52"/>
  <c r="AI56" i="52"/>
  <c r="K307" i="56" s="1"/>
  <c r="AI60" i="52"/>
  <c r="AA60" i="52"/>
  <c r="AA62" i="52"/>
  <c r="AI62" i="52"/>
  <c r="AB21" i="52"/>
  <c r="H28" i="56" s="1"/>
  <c r="AF26" i="56" s="1"/>
  <c r="AF27" i="56" s="1"/>
  <c r="AJ21" i="52"/>
  <c r="K28" i="56" s="1"/>
  <c r="AF30" i="56" s="1"/>
  <c r="AF31" i="56" s="1"/>
  <c r="AJ23" i="52"/>
  <c r="K44" i="56" s="1"/>
  <c r="AF46" i="56" s="1"/>
  <c r="AF47" i="56" s="1"/>
  <c r="AF49" i="56" s="1"/>
  <c r="AB23" i="52"/>
  <c r="H44" i="56" s="1"/>
  <c r="AF42" i="56" s="1"/>
  <c r="AF43" i="56" s="1"/>
  <c r="AF45" i="56" s="1"/>
  <c r="AJ27" i="52"/>
  <c r="K76" i="56" s="1"/>
  <c r="AB27" i="52"/>
  <c r="H76" i="56" s="1"/>
  <c r="AJ29" i="52"/>
  <c r="K92" i="56" s="1"/>
  <c r="AB29" i="52"/>
  <c r="H92" i="56" s="1"/>
  <c r="AF90" i="56" s="1"/>
  <c r="AF91" i="56" s="1"/>
  <c r="AJ31" i="52"/>
  <c r="AB31" i="52"/>
  <c r="H108" i="56" s="1"/>
  <c r="AB33" i="52"/>
  <c r="H124" i="56" s="1"/>
  <c r="AJ33" i="52"/>
  <c r="K124" i="56" s="1"/>
  <c r="AJ35" i="52"/>
  <c r="K140" i="56" s="1"/>
  <c r="AB35" i="52"/>
  <c r="H140" i="56" s="1"/>
  <c r="AJ39" i="52"/>
  <c r="K172" i="56" s="1"/>
  <c r="AB39" i="52"/>
  <c r="H172" i="56" s="1"/>
  <c r="AF170" i="56" s="1"/>
  <c r="AF171" i="56" s="1"/>
  <c r="AF173" i="56" s="1"/>
  <c r="AB43" i="52"/>
  <c r="H204" i="56" s="1"/>
  <c r="AJ43" i="52"/>
  <c r="K204" i="56" s="1"/>
  <c r="AJ45" i="52"/>
  <c r="AB45" i="52"/>
  <c r="H220" i="56" s="1"/>
  <c r="AJ47" i="52"/>
  <c r="K236" i="56" s="1"/>
  <c r="AB47" i="52"/>
  <c r="H236" i="56" s="1"/>
  <c r="AB51" i="52"/>
  <c r="H268" i="56" s="1"/>
  <c r="AJ51" i="52"/>
  <c r="K268" i="56" s="1"/>
  <c r="AJ63" i="52"/>
  <c r="AB63" i="52"/>
  <c r="AC24" i="52"/>
  <c r="AK24" i="52"/>
  <c r="AC32" i="52"/>
  <c r="H117" i="56" s="1"/>
  <c r="AG114" i="56" s="1"/>
  <c r="AG115" i="56" s="1"/>
  <c r="AK32" i="52"/>
  <c r="K117" i="56" s="1"/>
  <c r="AK40" i="52"/>
  <c r="K181" i="56" s="1"/>
  <c r="AC40" i="52"/>
  <c r="H181" i="56" s="1"/>
  <c r="AK44" i="52"/>
  <c r="K213" i="56" s="1"/>
  <c r="AC44" i="52"/>
  <c r="H213" i="56" s="1"/>
  <c r="AG210" i="56" s="1"/>
  <c r="AG211" i="56" s="1"/>
  <c r="AL23" i="52"/>
  <c r="K46" i="56" s="1"/>
  <c r="AH46" i="56" s="1"/>
  <c r="AH47" i="56" s="1"/>
  <c r="AD23" i="52"/>
  <c r="AL27" i="52"/>
  <c r="K78" i="56" s="1"/>
  <c r="AD27" i="52"/>
  <c r="H78" i="56" s="1"/>
  <c r="AD31" i="52"/>
  <c r="H110" i="56" s="1"/>
  <c r="AL31" i="52"/>
  <c r="AL35" i="52"/>
  <c r="K142" i="56" s="1"/>
  <c r="AD35" i="52"/>
  <c r="H142" i="56" s="1"/>
  <c r="AL43" i="52"/>
  <c r="K206" i="56" s="1"/>
  <c r="AD43" i="52"/>
  <c r="H206" i="56" s="1"/>
  <c r="AH230" i="56"/>
  <c r="AH231" i="56" s="1"/>
  <c r="AH233" i="56" s="1"/>
  <c r="K222" i="56"/>
  <c r="AD47" i="52"/>
  <c r="H238" i="56" s="1"/>
  <c r="AL47" i="52"/>
  <c r="AH262" i="56"/>
  <c r="AH263" i="56" s="1"/>
  <c r="K254" i="56"/>
  <c r="AD51" i="52"/>
  <c r="H270" i="56" s="1"/>
  <c r="AL51" i="52"/>
  <c r="K270" i="56" s="1"/>
  <c r="AL55" i="52"/>
  <c r="K302" i="56" s="1"/>
  <c r="AD55" i="52"/>
  <c r="H302" i="56" s="1"/>
  <c r="AL63" i="52"/>
  <c r="AD63" i="52"/>
  <c r="AE28" i="52"/>
  <c r="H87" i="56" s="1"/>
  <c r="AM28" i="52"/>
  <c r="K87" i="56" s="1"/>
  <c r="AE32" i="52"/>
  <c r="H119" i="56" s="1"/>
  <c r="AM32" i="52"/>
  <c r="K119" i="56" s="1"/>
  <c r="AE36" i="52"/>
  <c r="H151" i="56" s="1"/>
  <c r="AM36" i="52"/>
  <c r="K151" i="56" s="1"/>
  <c r="AM40" i="52"/>
  <c r="K183" i="56" s="1"/>
  <c r="AE40" i="52"/>
  <c r="H183" i="56" s="1"/>
  <c r="AM56" i="52"/>
  <c r="K311" i="56" s="1"/>
  <c r="AE56" i="52"/>
  <c r="H311" i="56" s="1"/>
  <c r="AM64" i="52"/>
  <c r="AE64" i="52"/>
  <c r="AN23" i="52"/>
  <c r="AF23" i="52"/>
  <c r="AF27" i="52"/>
  <c r="AN27" i="52"/>
  <c r="AN35" i="52"/>
  <c r="AF35" i="52"/>
  <c r="AN39" i="52"/>
  <c r="AF39" i="52"/>
  <c r="AN43" i="52"/>
  <c r="AF43" i="52"/>
  <c r="AF64" i="52"/>
  <c r="AE63" i="52"/>
  <c r="Z63" i="52"/>
  <c r="AG61" i="52"/>
  <c r="AE60" i="52"/>
  <c r="AD59" i="52"/>
  <c r="H334" i="56" s="1"/>
  <c r="AC57" i="52"/>
  <c r="AD56" i="52"/>
  <c r="H310" i="56" s="1"/>
  <c r="AC55" i="52"/>
  <c r="H301" i="56" s="1"/>
  <c r="AG53" i="52"/>
  <c r="AA52" i="52"/>
  <c r="H275" i="56" s="1"/>
  <c r="AC51" i="52"/>
  <c r="H269" i="56" s="1"/>
  <c r="Z50" i="52"/>
  <c r="H258" i="56" s="1"/>
  <c r="AE48" i="52"/>
  <c r="H247" i="56" s="1"/>
  <c r="AN63" i="52"/>
  <c r="AB19" i="69"/>
  <c r="H14" i="70" s="1"/>
  <c r="AB21" i="69"/>
  <c r="H16" i="70" s="1"/>
  <c r="AB23" i="69"/>
  <c r="H18" i="70" s="1"/>
  <c r="AB25" i="69"/>
  <c r="H20" i="70" s="1"/>
  <c r="AB27" i="69"/>
  <c r="H22" i="70" s="1"/>
  <c r="AB29" i="69"/>
  <c r="H24" i="70" s="1"/>
  <c r="AB31" i="69"/>
  <c r="H26" i="70" s="1"/>
  <c r="AB33" i="69"/>
  <c r="H28" i="70" s="1"/>
  <c r="AB35" i="69"/>
  <c r="H30" i="70" s="1"/>
  <c r="AB37" i="69"/>
  <c r="H32" i="70" s="1"/>
  <c r="AB39" i="69"/>
  <c r="H34" i="70" s="1"/>
  <c r="AB41" i="69"/>
  <c r="H36" i="70" s="1"/>
  <c r="AB43" i="69"/>
  <c r="H38" i="70" s="1"/>
  <c r="AB45" i="69"/>
  <c r="H40" i="70" s="1"/>
  <c r="AB47" i="69"/>
  <c r="H42" i="70" s="1"/>
  <c r="AB49" i="69"/>
  <c r="H44" i="70" s="1"/>
  <c r="AB51" i="69"/>
  <c r="H46" i="70" s="1"/>
  <c r="AB53" i="69"/>
  <c r="H48" i="70" s="1"/>
  <c r="AB55" i="69"/>
  <c r="H50" i="70" s="1"/>
  <c r="AF55" i="52"/>
  <c r="AF51" i="52"/>
  <c r="AG36" i="52"/>
  <c r="AO64" i="52"/>
  <c r="AO40" i="52"/>
  <c r="AB18" i="68"/>
  <c r="F13" i="70" s="1"/>
  <c r="AB16" i="69"/>
  <c r="H11" i="70" s="1"/>
  <c r="Z17" i="69"/>
  <c r="G12" i="70" s="1"/>
  <c r="Z19" i="69"/>
  <c r="G14" i="70" s="1"/>
  <c r="Z21" i="69"/>
  <c r="G16" i="70" s="1"/>
  <c r="Z23" i="69"/>
  <c r="G18" i="70" s="1"/>
  <c r="Z25" i="69"/>
  <c r="G20" i="70" s="1"/>
  <c r="Z27" i="69"/>
  <c r="G22" i="70" s="1"/>
  <c r="Z29" i="69"/>
  <c r="G24" i="70" s="1"/>
  <c r="Z31" i="69"/>
  <c r="G26" i="70" s="1"/>
  <c r="Z33" i="69"/>
  <c r="G28" i="70" s="1"/>
  <c r="Z35" i="69"/>
  <c r="G30" i="70" s="1"/>
  <c r="Z37" i="69"/>
  <c r="G32" i="70" s="1"/>
  <c r="Z39" i="69"/>
  <c r="G34" i="70" s="1"/>
  <c r="Z41" i="69"/>
  <c r="G36" i="70" s="1"/>
  <c r="Z43" i="69"/>
  <c r="G38" i="70" s="1"/>
  <c r="Z45" i="69"/>
  <c r="G40" i="70" s="1"/>
  <c r="Z47" i="69"/>
  <c r="G42" i="70" s="1"/>
  <c r="Z49" i="69"/>
  <c r="G44" i="70" s="1"/>
  <c r="Z51" i="69"/>
  <c r="G46" i="70" s="1"/>
  <c r="Z53" i="69"/>
  <c r="G48" i="70" s="1"/>
  <c r="Z55" i="69"/>
  <c r="G50" i="70" s="1"/>
  <c r="AB16" i="75"/>
  <c r="P11" i="70" s="1"/>
  <c r="X92" i="56"/>
  <c r="AE174" i="56"/>
  <c r="AE175" i="56" s="1"/>
  <c r="AE177" i="56" s="1"/>
  <c r="AH294" i="56"/>
  <c r="AH295" i="56" s="1"/>
  <c r="AH297" i="56" s="1"/>
  <c r="Z16" i="17"/>
  <c r="AB16" i="17" s="1"/>
  <c r="Z20" i="17"/>
  <c r="Z24" i="17"/>
  <c r="Z28" i="17"/>
  <c r="Z32" i="17"/>
  <c r="Z36" i="17"/>
  <c r="Z40" i="17"/>
  <c r="Z44" i="17"/>
  <c r="Z48" i="17"/>
  <c r="Z52" i="17"/>
  <c r="Z56" i="17"/>
  <c r="Z60" i="17"/>
  <c r="Z18" i="17"/>
  <c r="Z26" i="17"/>
  <c r="Z34" i="17"/>
  <c r="Z42" i="17"/>
  <c r="Z50" i="17"/>
  <c r="Z58" i="17"/>
  <c r="Z22" i="17"/>
  <c r="Z30" i="17"/>
  <c r="Z38" i="17"/>
  <c r="Z46" i="17"/>
  <c r="Z54" i="17"/>
  <c r="Z62" i="17"/>
  <c r="Z17" i="17"/>
  <c r="Z21" i="17"/>
  <c r="Z25" i="17"/>
  <c r="Z29" i="17"/>
  <c r="Z33" i="17"/>
  <c r="Z37" i="17"/>
  <c r="Z41" i="17"/>
  <c r="Z45" i="17"/>
  <c r="Z49" i="17"/>
  <c r="Z53" i="17"/>
  <c r="Z57" i="17"/>
  <c r="Z61" i="17"/>
  <c r="Z19" i="17"/>
  <c r="Z23" i="17"/>
  <c r="Z27" i="17"/>
  <c r="Z31" i="17"/>
  <c r="Z35" i="17"/>
  <c r="Z39" i="17"/>
  <c r="Z43" i="17"/>
  <c r="Z47" i="17"/>
  <c r="Z51" i="17"/>
  <c r="Z55" i="17"/>
  <c r="Z59" i="17"/>
  <c r="X260" i="56"/>
  <c r="X261" i="56"/>
  <c r="AA110" i="56"/>
  <c r="AB111" i="56" s="1"/>
  <c r="AD158" i="56"/>
  <c r="AD126" i="56"/>
  <c r="AD127" i="56" s="1"/>
  <c r="Y204" i="56"/>
  <c r="Y268" i="56"/>
  <c r="AF294" i="56"/>
  <c r="AF295" i="56" s="1"/>
  <c r="AF297" i="56" s="1"/>
  <c r="AH318" i="56"/>
  <c r="AH319" i="56" s="1"/>
  <c r="AH206" i="56"/>
  <c r="AH207" i="56" s="1"/>
  <c r="AH209" i="56" s="1"/>
  <c r="AF134" i="56"/>
  <c r="AF135" i="56" s="1"/>
  <c r="AF137" i="56" s="1"/>
  <c r="Y256" i="56"/>
  <c r="Y232" i="56"/>
  <c r="Y220" i="56"/>
  <c r="Y140" i="56"/>
  <c r="Y124" i="56"/>
  <c r="Y120" i="56"/>
  <c r="AD334" i="56"/>
  <c r="AD335" i="56" s="1"/>
  <c r="AD337" i="56" s="1"/>
  <c r="AE278" i="56"/>
  <c r="AE279" i="56" s="1"/>
  <c r="AE281" i="56" s="1"/>
  <c r="AE310" i="56"/>
  <c r="AE311" i="56" s="1"/>
  <c r="AE313" i="56" s="1"/>
  <c r="AF126" i="56"/>
  <c r="AF127" i="56" s="1"/>
  <c r="AF129" i="56" s="1"/>
  <c r="AF190" i="56"/>
  <c r="AF191" i="56" s="1"/>
  <c r="AF193" i="56" s="1"/>
  <c r="AF218" i="56"/>
  <c r="AF219" i="56" s="1"/>
  <c r="AF221" i="56" s="1"/>
  <c r="AH270" i="56"/>
  <c r="AH271" i="56" s="1"/>
  <c r="AH273" i="56" s="1"/>
  <c r="AH334" i="56"/>
  <c r="AH335" i="56" s="1"/>
  <c r="AH337" i="56" s="1"/>
  <c r="AE286" i="56"/>
  <c r="AE287" i="56" s="1"/>
  <c r="AE289" i="56" s="1"/>
  <c r="K53" i="56"/>
  <c r="AG54" i="56" s="1"/>
  <c r="AG55" i="56" s="1"/>
  <c r="AG57" i="56" s="1"/>
  <c r="AG186" i="56"/>
  <c r="AG187" i="56" s="1"/>
  <c r="AG218" i="56"/>
  <c r="AG219" i="56" s="1"/>
  <c r="AG221" i="56" s="1"/>
  <c r="H317" i="56"/>
  <c r="AG82" i="56"/>
  <c r="AG83" i="56" s="1"/>
  <c r="AG85" i="56" s="1"/>
  <c r="AG326" i="56"/>
  <c r="AG327" i="56" s="1"/>
  <c r="AG329" i="56" s="1"/>
  <c r="AI334" i="56"/>
  <c r="AI335" i="56" s="1"/>
  <c r="AI337" i="56" s="1"/>
  <c r="AG334" i="56"/>
  <c r="AG335" i="56" s="1"/>
  <c r="AH326" i="56"/>
  <c r="AH327" i="56" s="1"/>
  <c r="AF326" i="56"/>
  <c r="AF327" i="56" s="1"/>
  <c r="AD326" i="56"/>
  <c r="AF318" i="56"/>
  <c r="AF319" i="56" s="1"/>
  <c r="AF321" i="56" s="1"/>
  <c r="AD318" i="56"/>
  <c r="AD319" i="56" s="1"/>
  <c r="AH310" i="56"/>
  <c r="AH311" i="56" s="1"/>
  <c r="AH313" i="56" s="1"/>
  <c r="AH302" i="56"/>
  <c r="AH303" i="56" s="1"/>
  <c r="AH305" i="56" s="1"/>
  <c r="AD302" i="56"/>
  <c r="AD303" i="56" s="1"/>
  <c r="AH286" i="56"/>
  <c r="AH287" i="56" s="1"/>
  <c r="AH289" i="56" s="1"/>
  <c r="AD286" i="56"/>
  <c r="AG278" i="56"/>
  <c r="AG279" i="56" s="1"/>
  <c r="AF270" i="56"/>
  <c r="AF271" i="56" s="1"/>
  <c r="AF273" i="56" s="1"/>
  <c r="AE262" i="56"/>
  <c r="AE263" i="56" s="1"/>
  <c r="AE265" i="56" s="1"/>
  <c r="AE238" i="56"/>
  <c r="AE239" i="56" s="1"/>
  <c r="AE241" i="56" s="1"/>
  <c r="AH222" i="56"/>
  <c r="AH223" i="56" s="1"/>
  <c r="AE222" i="56"/>
  <c r="AE223" i="56" s="1"/>
  <c r="AE225" i="56" s="1"/>
  <c r="AH214" i="56"/>
  <c r="AH215" i="56" s="1"/>
  <c r="AH217" i="56" s="1"/>
  <c r="AF206" i="56"/>
  <c r="AF207" i="56" s="1"/>
  <c r="AF209" i="56" s="1"/>
  <c r="AD206" i="56"/>
  <c r="AD207" i="56" s="1"/>
  <c r="AD209" i="56" s="1"/>
  <c r="AH198" i="56"/>
  <c r="AH199" i="56" s="1"/>
  <c r="AH201" i="56" s="1"/>
  <c r="AF198" i="56"/>
  <c r="AF199" i="56" s="1"/>
  <c r="AF201" i="56" s="1"/>
  <c r="AF182" i="56"/>
  <c r="AF183" i="56" s="1"/>
  <c r="AF185" i="56" s="1"/>
  <c r="AH166" i="56"/>
  <c r="AH167" i="56" s="1"/>
  <c r="AH169" i="56" s="1"/>
  <c r="AF158" i="56"/>
  <c r="AF159" i="56" s="1"/>
  <c r="AF161" i="56" s="1"/>
  <c r="AE150" i="56"/>
  <c r="AE151" i="56" s="1"/>
  <c r="AE153" i="56" s="1"/>
  <c r="AF142" i="56"/>
  <c r="AF143" i="56" s="1"/>
  <c r="AF145" i="56" s="1"/>
  <c r="AE134" i="56"/>
  <c r="AE135" i="56" s="1"/>
  <c r="AE137" i="56" s="1"/>
  <c r="AH102" i="56"/>
  <c r="AH103" i="56" s="1"/>
  <c r="AH105" i="56" s="1"/>
  <c r="AE94" i="56"/>
  <c r="AE95" i="56" s="1"/>
  <c r="AE97" i="56" s="1"/>
  <c r="AH86" i="56"/>
  <c r="AH87" i="56" s="1"/>
  <c r="AH89" i="56" s="1"/>
  <c r="AE86" i="56"/>
  <c r="AE87" i="56" s="1"/>
  <c r="AE89" i="56" s="1"/>
  <c r="AH78" i="56"/>
  <c r="AH79" i="56" s="1"/>
  <c r="AH81" i="56" s="1"/>
  <c r="AE330" i="56"/>
  <c r="AE331" i="56" s="1"/>
  <c r="AE333" i="56" s="1"/>
  <c r="AE322" i="56"/>
  <c r="AE323" i="56" s="1"/>
  <c r="AE325" i="56" s="1"/>
  <c r="AH306" i="56"/>
  <c r="AH307" i="56" s="1"/>
  <c r="AH309" i="56" s="1"/>
  <c r="AI298" i="56"/>
  <c r="AI299" i="56" s="1"/>
  <c r="AI266" i="56"/>
  <c r="AI267" i="56" s="1"/>
  <c r="AE250" i="56"/>
  <c r="AE251" i="56" s="1"/>
  <c r="AF242" i="56"/>
  <c r="AF243" i="56" s="1"/>
  <c r="AF245" i="56" s="1"/>
  <c r="AF234" i="56"/>
  <c r="AF235" i="56" s="1"/>
  <c r="AF237" i="56" s="1"/>
  <c r="AF226" i="56"/>
  <c r="AF227" i="56" s="1"/>
  <c r="AF229" i="56" s="1"/>
  <c r="AF210" i="56"/>
  <c r="AF211" i="56" s="1"/>
  <c r="AE210" i="56"/>
  <c r="AE211" i="56" s="1"/>
  <c r="AE213" i="56" s="1"/>
  <c r="AH202" i="56"/>
  <c r="AH203" i="56" s="1"/>
  <c r="AH205" i="56" s="1"/>
  <c r="AE194" i="56"/>
  <c r="AE195" i="56" s="1"/>
  <c r="AE197" i="56" s="1"/>
  <c r="AE186" i="56"/>
  <c r="AE187" i="56" s="1"/>
  <c r="AE189" i="56" s="1"/>
  <c r="AH170" i="56"/>
  <c r="AH171" i="56" s="1"/>
  <c r="AH173" i="56" s="1"/>
  <c r="AH138" i="56"/>
  <c r="AH139" i="56" s="1"/>
  <c r="AF122" i="56"/>
  <c r="AF123" i="56" s="1"/>
  <c r="AF125" i="56" s="1"/>
  <c r="AE122" i="56"/>
  <c r="AE123" i="56" s="1"/>
  <c r="AE125" i="56" s="1"/>
  <c r="AF106" i="56"/>
  <c r="AF107" i="56" s="1"/>
  <c r="AF109" i="56" s="1"/>
  <c r="AF98" i="56"/>
  <c r="AF99" i="56" s="1"/>
  <c r="AF101" i="56" s="1"/>
  <c r="AJ55" i="52"/>
  <c r="AG58" i="52"/>
  <c r="AG54" i="52"/>
  <c r="AG42" i="52"/>
  <c r="AG22" i="52"/>
  <c r="AG46" i="52"/>
  <c r="AO57" i="52"/>
  <c r="AO37" i="52"/>
  <c r="AO34" i="52"/>
  <c r="AG52" i="52"/>
  <c r="AG51" i="52"/>
  <c r="AG48" i="52"/>
  <c r="AG43" i="52"/>
  <c r="AG41" i="52"/>
  <c r="AG38" i="52"/>
  <c r="AG33" i="52"/>
  <c r="AG29" i="52"/>
  <c r="AO63" i="52"/>
  <c r="AO55" i="52"/>
  <c r="AO25" i="52"/>
  <c r="AG66" i="52"/>
  <c r="AG62" i="52"/>
  <c r="AO30" i="52"/>
  <c r="AG65" i="52"/>
  <c r="AG45" i="52"/>
  <c r="AO50" i="52"/>
  <c r="AG26" i="52"/>
  <c r="AF57" i="52"/>
  <c r="AF41" i="52"/>
  <c r="AN65" i="52"/>
  <c r="AN37" i="52"/>
  <c r="AN25" i="52"/>
  <c r="AF20" i="52"/>
  <c r="AF61" i="52"/>
  <c r="AF60" i="52"/>
  <c r="AF53" i="52"/>
  <c r="AF33" i="52"/>
  <c r="AN49" i="52"/>
  <c r="AN45" i="52"/>
  <c r="AF58" i="52"/>
  <c r="AF47" i="52"/>
  <c r="AF38" i="52"/>
  <c r="AF31" i="52"/>
  <c r="AN32" i="52"/>
  <c r="AN21" i="52"/>
  <c r="AF52" i="52"/>
  <c r="AF44" i="52"/>
  <c r="AF29" i="52"/>
  <c r="AF26" i="52"/>
  <c r="AE38" i="52"/>
  <c r="AE30" i="52"/>
  <c r="H103" i="56" s="1"/>
  <c r="AM54" i="52"/>
  <c r="K295" i="56" s="1"/>
  <c r="AM50" i="52"/>
  <c r="K263" i="56" s="1"/>
  <c r="K39" i="56"/>
  <c r="AI38" i="56" s="1"/>
  <c r="AI39" i="56" s="1"/>
  <c r="AI41" i="56" s="1"/>
  <c r="AI110" i="56"/>
  <c r="AI111" i="56" s="1"/>
  <c r="AI113" i="56" s="1"/>
  <c r="AI174" i="56"/>
  <c r="AI175" i="56" s="1"/>
  <c r="AI177" i="56" s="1"/>
  <c r="AI238" i="56"/>
  <c r="AI239" i="56" s="1"/>
  <c r="AI241" i="56" s="1"/>
  <c r="AI270" i="56"/>
  <c r="AI271" i="56" s="1"/>
  <c r="AI273" i="56" s="1"/>
  <c r="AI302" i="56"/>
  <c r="AI303" i="56" s="1"/>
  <c r="AI305" i="56" s="1"/>
  <c r="AE66" i="52"/>
  <c r="AE65" i="52"/>
  <c r="AE61" i="52"/>
  <c r="AE49" i="52"/>
  <c r="AM42" i="52"/>
  <c r="AM41" i="52"/>
  <c r="K191" i="56" s="1"/>
  <c r="AM37" i="52"/>
  <c r="K159" i="56" s="1"/>
  <c r="AE20" i="52"/>
  <c r="H23" i="56" s="1"/>
  <c r="AI18" i="56" s="1"/>
  <c r="AI19" i="56" s="1"/>
  <c r="AE62" i="52"/>
  <c r="AE58" i="52"/>
  <c r="AE45" i="52"/>
  <c r="H223" i="56" s="1"/>
  <c r="AE33" i="52"/>
  <c r="AE22" i="52"/>
  <c r="AM34" i="52"/>
  <c r="AM26" i="52"/>
  <c r="AM24" i="52"/>
  <c r="K55" i="56" s="1"/>
  <c r="AI54" i="56" s="1"/>
  <c r="AI55" i="56" s="1"/>
  <c r="AE46" i="52"/>
  <c r="H231" i="56" s="1"/>
  <c r="AE25" i="52"/>
  <c r="AE21" i="52"/>
  <c r="H31" i="56" s="1"/>
  <c r="AI26" i="56" s="1"/>
  <c r="AI27" i="56" s="1"/>
  <c r="AM44" i="52"/>
  <c r="AH33" i="56"/>
  <c r="AH65" i="56"/>
  <c r="AH97" i="56"/>
  <c r="AH37" i="56"/>
  <c r="AD58" i="52"/>
  <c r="AD52" i="52"/>
  <c r="H278" i="56" s="1"/>
  <c r="AH274" i="56" s="1"/>
  <c r="AH275" i="56" s="1"/>
  <c r="AH277" i="56" s="1"/>
  <c r="AD37" i="52"/>
  <c r="H158" i="56" s="1"/>
  <c r="AD32" i="52"/>
  <c r="AD30" i="52"/>
  <c r="AD28" i="52"/>
  <c r="H86" i="56" s="1"/>
  <c r="AD26" i="52"/>
  <c r="H70" i="56" s="1"/>
  <c r="AH66" i="56" s="1"/>
  <c r="AH67" i="56" s="1"/>
  <c r="AD21" i="52"/>
  <c r="H30" i="56" s="1"/>
  <c r="AH26" i="56" s="1"/>
  <c r="AH27" i="56" s="1"/>
  <c r="AL61" i="52"/>
  <c r="AL39" i="52"/>
  <c r="AD53" i="52"/>
  <c r="AD45" i="52"/>
  <c r="AD33" i="52"/>
  <c r="H126" i="56" s="1"/>
  <c r="AD49" i="52"/>
  <c r="AD41" i="52"/>
  <c r="H190" i="56" s="1"/>
  <c r="AL65" i="52"/>
  <c r="AL36" i="52"/>
  <c r="AD57" i="52"/>
  <c r="AD50" i="52"/>
  <c r="AD29" i="52"/>
  <c r="H94" i="56" s="1"/>
  <c r="AD25" i="52"/>
  <c r="AG90" i="56"/>
  <c r="AG91" i="56" s="1"/>
  <c r="AG93" i="56" s="1"/>
  <c r="AG122" i="56"/>
  <c r="AG123" i="56" s="1"/>
  <c r="AG250" i="56"/>
  <c r="AG251" i="56" s="1"/>
  <c r="AG253" i="56" s="1"/>
  <c r="AG282" i="56"/>
  <c r="AG283" i="56" s="1"/>
  <c r="AG285" i="56" s="1"/>
  <c r="AC46" i="52"/>
  <c r="H229" i="56" s="1"/>
  <c r="AG226" i="56" s="1"/>
  <c r="AG227" i="56" s="1"/>
  <c r="AG229" i="56" s="1"/>
  <c r="AC38" i="52"/>
  <c r="AC26" i="52"/>
  <c r="H69" i="56" s="1"/>
  <c r="AG66" i="56" s="1"/>
  <c r="AG67" i="56" s="1"/>
  <c r="AK30" i="52"/>
  <c r="K101" i="56" s="1"/>
  <c r="H37" i="56"/>
  <c r="AG34" i="56" s="1"/>
  <c r="AG35" i="56" s="1"/>
  <c r="AG37" i="56" s="1"/>
  <c r="AG106" i="56"/>
  <c r="AG107" i="56" s="1"/>
  <c r="AG138" i="56"/>
  <c r="AG139" i="56" s="1"/>
  <c r="AG141" i="56" s="1"/>
  <c r="AG202" i="56"/>
  <c r="AG203" i="56" s="1"/>
  <c r="AG205" i="56" s="1"/>
  <c r="AG234" i="56"/>
  <c r="AG235" i="56" s="1"/>
  <c r="AG266" i="56"/>
  <c r="AG267" i="56" s="1"/>
  <c r="AG302" i="56"/>
  <c r="AG303" i="56" s="1"/>
  <c r="AG305" i="56" s="1"/>
  <c r="AC62" i="52"/>
  <c r="AC60" i="52"/>
  <c r="AC58" i="52"/>
  <c r="AC56" i="52"/>
  <c r="AC54" i="52"/>
  <c r="H293" i="56" s="1"/>
  <c r="AK20" i="52"/>
  <c r="K21" i="56" s="1"/>
  <c r="AG22" i="56" s="1"/>
  <c r="AG23" i="56" s="1"/>
  <c r="AK42" i="52"/>
  <c r="H29" i="56"/>
  <c r="AG26" i="56" s="1"/>
  <c r="AG27" i="56" s="1"/>
  <c r="AG98" i="56"/>
  <c r="AG99" i="56" s="1"/>
  <c r="AG101" i="56" s="1"/>
  <c r="AG194" i="56"/>
  <c r="AG195" i="56" s="1"/>
  <c r="AG197" i="56" s="1"/>
  <c r="AG290" i="56"/>
  <c r="AG291" i="56" s="1"/>
  <c r="AG293" i="56" s="1"/>
  <c r="AC66" i="52"/>
  <c r="AC64" i="52"/>
  <c r="AC52" i="52"/>
  <c r="H277" i="56" s="1"/>
  <c r="AG274" i="56" s="1"/>
  <c r="AG275" i="56" s="1"/>
  <c r="AC39" i="52"/>
  <c r="H173" i="56" s="1"/>
  <c r="AC34" i="52"/>
  <c r="H133" i="56" s="1"/>
  <c r="AG130" i="56" s="1"/>
  <c r="AG131" i="56" s="1"/>
  <c r="AG133" i="56" s="1"/>
  <c r="AK48" i="52"/>
  <c r="AK28" i="52"/>
  <c r="K85" i="56" s="1"/>
  <c r="AG86" i="56" s="1"/>
  <c r="AG87" i="56" s="1"/>
  <c r="AK22" i="52"/>
  <c r="H45" i="56"/>
  <c r="AG42" i="56" s="1"/>
  <c r="AG43" i="56" s="1"/>
  <c r="AG45" i="56" s="1"/>
  <c r="AG182" i="56"/>
  <c r="AG183" i="56" s="1"/>
  <c r="AG214" i="56"/>
  <c r="AG215" i="56" s="1"/>
  <c r="AG217" i="56" s="1"/>
  <c r="AG242" i="56"/>
  <c r="AG243" i="56" s="1"/>
  <c r="AG310" i="56"/>
  <c r="AG311" i="56" s="1"/>
  <c r="AG313" i="56" s="1"/>
  <c r="AC50" i="52"/>
  <c r="H261" i="56" s="1"/>
  <c r="AG258" i="56" s="1"/>
  <c r="AG259" i="56" s="1"/>
  <c r="AG261" i="56" s="1"/>
  <c r="AC36" i="52"/>
  <c r="AB58" i="52"/>
  <c r="AB42" i="52"/>
  <c r="AB26" i="52"/>
  <c r="AF74" i="56" s="1"/>
  <c r="AF75" i="56" s="1"/>
  <c r="AF77" i="56" s="1"/>
  <c r="AJ66" i="52"/>
  <c r="AJ38" i="52"/>
  <c r="AB57" i="52"/>
  <c r="AB54" i="52"/>
  <c r="AB41" i="52"/>
  <c r="AB25" i="52"/>
  <c r="H60" i="56" s="1"/>
  <c r="AF58" i="56" s="1"/>
  <c r="AF59" i="56" s="1"/>
  <c r="AF61" i="56" s="1"/>
  <c r="AJ49" i="52"/>
  <c r="AJ30" i="52"/>
  <c r="AB56" i="52"/>
  <c r="AB53" i="52"/>
  <c r="AB50" i="52"/>
  <c r="AB40" i="52"/>
  <c r="AB37" i="52"/>
  <c r="AB34" i="52"/>
  <c r="AJ65" i="52"/>
  <c r="AJ46" i="52"/>
  <c r="AJ22" i="52"/>
  <c r="K36" i="56" s="1"/>
  <c r="AF38" i="56" s="1"/>
  <c r="AF39" i="56" s="1"/>
  <c r="AF41" i="56" s="1"/>
  <c r="AB62" i="52"/>
  <c r="AB59" i="52"/>
  <c r="H332" i="56" s="1"/>
  <c r="AE41" i="56"/>
  <c r="AI63" i="52"/>
  <c r="AA51" i="52"/>
  <c r="AA50" i="52"/>
  <c r="AA35" i="52"/>
  <c r="AA34" i="52"/>
  <c r="AA23" i="52"/>
  <c r="H43" i="56" s="1"/>
  <c r="AE42" i="56" s="1"/>
  <c r="AE43" i="56" s="1"/>
  <c r="AA55" i="52"/>
  <c r="AA54" i="52"/>
  <c r="AA53" i="52"/>
  <c r="AA47" i="52"/>
  <c r="AA39" i="52"/>
  <c r="AA38" i="52"/>
  <c r="AA37" i="52"/>
  <c r="AA31" i="52"/>
  <c r="AA27" i="52"/>
  <c r="AA21" i="52"/>
  <c r="H27" i="56" s="1"/>
  <c r="AE26" i="56" s="1"/>
  <c r="AE27" i="56" s="1"/>
  <c r="AI64" i="52"/>
  <c r="AI59" i="52"/>
  <c r="K331" i="56" s="1"/>
  <c r="AI58" i="52"/>
  <c r="AI48" i="52"/>
  <c r="AI43" i="52"/>
  <c r="AI42" i="52"/>
  <c r="AI32" i="52"/>
  <c r="AA66" i="52"/>
  <c r="AA22" i="52"/>
  <c r="H35" i="56" s="1"/>
  <c r="AE34" i="56" s="1"/>
  <c r="AE35" i="56" s="1"/>
  <c r="AE37" i="56" s="1"/>
  <c r="Z65" i="52"/>
  <c r="Z64" i="52"/>
  <c r="Z61" i="52"/>
  <c r="Z60" i="52"/>
  <c r="Z57" i="52"/>
  <c r="Z56" i="52"/>
  <c r="Z53" i="52"/>
  <c r="Z52" i="52"/>
  <c r="Z49" i="52"/>
  <c r="H250" i="56" s="1"/>
  <c r="Z48" i="52"/>
  <c r="Z45" i="52"/>
  <c r="H218" i="56" s="1"/>
  <c r="Z44" i="52"/>
  <c r="Z41" i="52"/>
  <c r="H186" i="56" s="1"/>
  <c r="Z40" i="52"/>
  <c r="Z37" i="52"/>
  <c r="Z36" i="52"/>
  <c r="Z33" i="52"/>
  <c r="H122" i="56" s="1"/>
  <c r="Z32" i="52"/>
  <c r="Z27" i="52"/>
  <c r="H74" i="56" s="1"/>
  <c r="Z26" i="52"/>
  <c r="H66" i="56" s="1"/>
  <c r="AD66" i="56" s="1"/>
  <c r="Z23" i="52"/>
  <c r="Z22" i="52"/>
  <c r="H34" i="56" s="1"/>
  <c r="AD34" i="56" s="1"/>
  <c r="AD35" i="56" s="1"/>
  <c r="AD37" i="56" s="1"/>
  <c r="AH141" i="56"/>
  <c r="AF153" i="56"/>
  <c r="AE305" i="56"/>
  <c r="AF253" i="56"/>
  <c r="AF217" i="56"/>
  <c r="AD331" i="56"/>
  <c r="AG117" i="56"/>
  <c r="AG213" i="56"/>
  <c r="AH129" i="56"/>
  <c r="AF117" i="56"/>
  <c r="AG125" i="56"/>
  <c r="AH265" i="56"/>
  <c r="AD191" i="56"/>
  <c r="AE233" i="56"/>
  <c r="AF277" i="56"/>
  <c r="AF337" i="56"/>
  <c r="AH281" i="56"/>
  <c r="AF329" i="56"/>
  <c r="AE169" i="56"/>
  <c r="AG185" i="56"/>
  <c r="AD255" i="56"/>
  <c r="AH321" i="56"/>
  <c r="AD159" i="56"/>
  <c r="AG189" i="56"/>
  <c r="AE205" i="56"/>
  <c r="AD223" i="56"/>
  <c r="AH225" i="56"/>
  <c r="AF33" i="56"/>
  <c r="AF37" i="56"/>
  <c r="AE49" i="56"/>
  <c r="AE61" i="56"/>
  <c r="AG65" i="56"/>
  <c r="AE81" i="56"/>
  <c r="AH49" i="56"/>
  <c r="AF57" i="56"/>
  <c r="AF65" i="56"/>
  <c r="AF29" i="56"/>
  <c r="AH41" i="56"/>
  <c r="AE57" i="56"/>
  <c r="AE29" i="56"/>
  <c r="AE53" i="56"/>
  <c r="AF93" i="56"/>
  <c r="AH23" i="56"/>
  <c r="AH24" i="56" s="1"/>
  <c r="AH25" i="56" s="1"/>
  <c r="Y164" i="56"/>
  <c r="Y165" i="56"/>
  <c r="U73" i="56"/>
  <c r="Y60" i="56"/>
  <c r="Y61" i="56"/>
  <c r="U37" i="56"/>
  <c r="Y56" i="56"/>
  <c r="Y57" i="56"/>
  <c r="Y108" i="56"/>
  <c r="Y109" i="56"/>
  <c r="V169" i="56"/>
  <c r="V103" i="56"/>
  <c r="V105" i="56" s="1"/>
  <c r="AA102" i="56"/>
  <c r="AB103" i="56" s="1"/>
  <c r="X140" i="56"/>
  <c r="X141" i="56"/>
  <c r="X124" i="56"/>
  <c r="X125" i="56"/>
  <c r="X236" i="56"/>
  <c r="X237" i="56"/>
  <c r="Y288" i="56"/>
  <c r="Y289" i="56"/>
  <c r="U275" i="56"/>
  <c r="U277" i="56" s="1"/>
  <c r="AA274" i="56"/>
  <c r="AB274" i="56" s="1"/>
  <c r="Y272" i="56"/>
  <c r="Y273" i="56"/>
  <c r="AA266" i="56"/>
  <c r="AB270" i="56" s="1"/>
  <c r="U267" i="56"/>
  <c r="U269" i="56" s="1"/>
  <c r="AA262" i="56"/>
  <c r="AB263" i="56" s="1"/>
  <c r="U263" i="56"/>
  <c r="U265" i="56" s="1"/>
  <c r="Y252" i="56"/>
  <c r="Y253" i="56"/>
  <c r="Y240" i="56"/>
  <c r="Y241" i="56"/>
  <c r="Y236" i="56"/>
  <c r="Y237" i="56"/>
  <c r="Y228" i="56"/>
  <c r="Y229" i="56"/>
  <c r="AA210" i="56"/>
  <c r="AB210" i="56" s="1"/>
  <c r="U211" i="56"/>
  <c r="AA211" i="56" s="1"/>
  <c r="Y160" i="56"/>
  <c r="Y161" i="56"/>
  <c r="AA154" i="56"/>
  <c r="AB154" i="56" s="1"/>
  <c r="U155" i="56"/>
  <c r="U157" i="56" s="1"/>
  <c r="U145" i="56"/>
  <c r="Y132" i="56"/>
  <c r="Y133" i="56"/>
  <c r="U128" i="56"/>
  <c r="U129" i="56"/>
  <c r="AA123" i="56"/>
  <c r="U125" i="56"/>
  <c r="Y112" i="56"/>
  <c r="Y113" i="56"/>
  <c r="Y88" i="56"/>
  <c r="Y89" i="56"/>
  <c r="U81" i="56"/>
  <c r="Y36" i="56"/>
  <c r="Y37" i="56"/>
  <c r="U32" i="56"/>
  <c r="U33" i="56"/>
  <c r="Y324" i="56"/>
  <c r="Y325" i="56"/>
  <c r="AA42" i="56"/>
  <c r="AB46" i="56" s="1"/>
  <c r="U43" i="56"/>
  <c r="AA43" i="56" s="1"/>
  <c r="Y64" i="56"/>
  <c r="Y65" i="56"/>
  <c r="Y68" i="56"/>
  <c r="Y69" i="56"/>
  <c r="AA82" i="56"/>
  <c r="AB82" i="56" s="1"/>
  <c r="U83" i="56"/>
  <c r="Y104" i="56"/>
  <c r="Y105" i="56"/>
  <c r="X116" i="56"/>
  <c r="X117" i="56"/>
  <c r="X148" i="56"/>
  <c r="X149" i="56"/>
  <c r="Y172" i="56"/>
  <c r="Y173" i="56"/>
  <c r="X220" i="56"/>
  <c r="X221" i="56"/>
  <c r="AA230" i="56"/>
  <c r="AB231" i="56" s="1"/>
  <c r="W231" i="56"/>
  <c r="W233" i="56" s="1"/>
  <c r="U256" i="56"/>
  <c r="U257" i="56"/>
  <c r="Y264" i="56"/>
  <c r="Y265" i="56"/>
  <c r="Y284" i="56"/>
  <c r="Y285" i="56"/>
  <c r="W300" i="56"/>
  <c r="W301" i="56"/>
  <c r="V308" i="56"/>
  <c r="V309" i="56"/>
  <c r="V280" i="56"/>
  <c r="V281" i="56"/>
  <c r="V248" i="56"/>
  <c r="V249" i="56"/>
  <c r="V209" i="56"/>
  <c r="U59" i="56"/>
  <c r="U60" i="56" s="1"/>
  <c r="AA58" i="56"/>
  <c r="AB58" i="56" s="1"/>
  <c r="Y72" i="56"/>
  <c r="Y73" i="56"/>
  <c r="Y128" i="56"/>
  <c r="Y129" i="56"/>
  <c r="AA130" i="56"/>
  <c r="AB130" i="56" s="1"/>
  <c r="U131" i="56"/>
  <c r="U133" i="56" s="1"/>
  <c r="Y224" i="56"/>
  <c r="Y225" i="56"/>
  <c r="W308" i="56"/>
  <c r="W309" i="56"/>
  <c r="AA214" i="56"/>
  <c r="AB215" i="56" s="1"/>
  <c r="AA202" i="56"/>
  <c r="AB202" i="56" s="1"/>
  <c r="AA158" i="56"/>
  <c r="AB159" i="56" s="1"/>
  <c r="Y144" i="56"/>
  <c r="AA114" i="56"/>
  <c r="AB114" i="56" s="1"/>
  <c r="Y76" i="56"/>
  <c r="Y52" i="56"/>
  <c r="Y32" i="56"/>
  <c r="Y28" i="56"/>
  <c r="Y29" i="56"/>
  <c r="U88" i="56"/>
  <c r="U89" i="56"/>
  <c r="X93" i="56"/>
  <c r="Y205" i="56"/>
  <c r="V320" i="56"/>
  <c r="V264" i="56"/>
  <c r="U64" i="56"/>
  <c r="U115" i="56"/>
  <c r="AA118" i="56"/>
  <c r="AB119" i="56" s="1"/>
  <c r="Y121" i="56"/>
  <c r="AA146" i="56"/>
  <c r="AB150" i="56" s="1"/>
  <c r="AA178" i="56"/>
  <c r="AB182" i="56" s="1"/>
  <c r="U203" i="56"/>
  <c r="U205" i="56" s="1"/>
  <c r="Y257" i="56"/>
  <c r="W312" i="56"/>
  <c r="W313" i="56"/>
  <c r="AA286" i="56"/>
  <c r="AB287" i="56" s="1"/>
  <c r="W287" i="56"/>
  <c r="W289" i="56" s="1"/>
  <c r="W248" i="56"/>
  <c r="W249" i="56"/>
  <c r="AA242" i="56"/>
  <c r="AB242" i="56" s="1"/>
  <c r="W243" i="56"/>
  <c r="U244" i="56" s="1"/>
  <c r="AA194" i="56"/>
  <c r="AB198" i="56" s="1"/>
  <c r="W195" i="56"/>
  <c r="W197" i="56" s="1"/>
  <c r="AA170" i="56"/>
  <c r="AB170" i="56" s="1"/>
  <c r="W171" i="56"/>
  <c r="W173" i="56" s="1"/>
  <c r="AA166" i="56"/>
  <c r="AB167" i="56" s="1"/>
  <c r="W167" i="56"/>
  <c r="W169" i="56" s="1"/>
  <c r="AA134" i="56"/>
  <c r="AB135" i="56" s="1"/>
  <c r="W135" i="56"/>
  <c r="W137" i="56" s="1"/>
  <c r="AA70" i="56"/>
  <c r="AB71" i="56" s="1"/>
  <c r="W71" i="56"/>
  <c r="W73" i="56" s="1"/>
  <c r="V336" i="56"/>
  <c r="V337" i="56"/>
  <c r="Y332" i="56"/>
  <c r="Y333" i="56"/>
  <c r="X28" i="56"/>
  <c r="X29" i="56"/>
  <c r="Y80" i="56"/>
  <c r="Y81" i="56"/>
  <c r="Y96" i="56"/>
  <c r="Y97" i="56"/>
  <c r="Y116" i="56"/>
  <c r="Y117" i="56"/>
  <c r="U121" i="56"/>
  <c r="V136" i="56"/>
  <c r="V137" i="56"/>
  <c r="AA142" i="56"/>
  <c r="AB143" i="56" s="1"/>
  <c r="W143" i="56"/>
  <c r="W145" i="56" s="1"/>
  <c r="U241" i="56"/>
  <c r="X284" i="56"/>
  <c r="X285" i="56"/>
  <c r="X268" i="56"/>
  <c r="X269" i="56"/>
  <c r="X252" i="56"/>
  <c r="X253" i="56"/>
  <c r="X228" i="56"/>
  <c r="X229" i="56"/>
  <c r="X76" i="56"/>
  <c r="X77" i="56"/>
  <c r="X52" i="56"/>
  <c r="X53" i="56"/>
  <c r="AA326" i="56"/>
  <c r="AB327" i="56" s="1"/>
  <c r="W327" i="56"/>
  <c r="W329" i="56" s="1"/>
  <c r="AA98" i="56"/>
  <c r="AB102" i="56" s="1"/>
  <c r="U99" i="56"/>
  <c r="AA99" i="56" s="1"/>
  <c r="Y276" i="56"/>
  <c r="Y277" i="56"/>
  <c r="U288" i="56"/>
  <c r="U289" i="56"/>
  <c r="AA34" i="56"/>
  <c r="AB34" i="56" s="1"/>
  <c r="X40" i="56"/>
  <c r="Y77" i="56"/>
  <c r="AA86" i="56"/>
  <c r="AB87" i="56" s="1"/>
  <c r="W111" i="56"/>
  <c r="W113" i="56" s="1"/>
  <c r="AA122" i="56"/>
  <c r="AB122" i="56" s="1"/>
  <c r="Y145" i="56"/>
  <c r="Y233" i="56"/>
  <c r="X108" i="56"/>
  <c r="X68" i="56"/>
  <c r="X60" i="56"/>
  <c r="Y33" i="56"/>
  <c r="W35" i="56"/>
  <c r="W36" i="56" s="1"/>
  <c r="Y53" i="56"/>
  <c r="U65" i="56"/>
  <c r="W119" i="56"/>
  <c r="W121" i="56" s="1"/>
  <c r="Y125" i="56"/>
  <c r="Y141" i="56"/>
  <c r="U147" i="56"/>
  <c r="AA147" i="56" s="1"/>
  <c r="AA150" i="56"/>
  <c r="AB151" i="56" s="1"/>
  <c r="U173" i="56"/>
  <c r="U197" i="56"/>
  <c r="Y221" i="56"/>
  <c r="AA254" i="56"/>
  <c r="AB255" i="56" s="1"/>
  <c r="U179" i="56"/>
  <c r="U180" i="56" s="1"/>
  <c r="AA186" i="56"/>
  <c r="AB190" i="56" s="1"/>
  <c r="AA190" i="56"/>
  <c r="AB191" i="56" s="1"/>
  <c r="Y196" i="56"/>
  <c r="AA206" i="56"/>
  <c r="AB207" i="56" s="1"/>
  <c r="AC206" i="56" s="1"/>
  <c r="W207" i="56"/>
  <c r="W209" i="56" s="1"/>
  <c r="U216" i="56"/>
  <c r="AA222" i="56"/>
  <c r="AB223" i="56" s="1"/>
  <c r="AA238" i="56"/>
  <c r="AB239" i="56" s="1"/>
  <c r="W239" i="56"/>
  <c r="W241" i="56" s="1"/>
  <c r="Y244" i="56"/>
  <c r="AA294" i="56"/>
  <c r="AB295" i="56" s="1"/>
  <c r="U295" i="56"/>
  <c r="U297" i="56" s="1"/>
  <c r="AA322" i="56"/>
  <c r="AB322" i="56" s="1"/>
  <c r="AA278" i="56"/>
  <c r="AB279" i="56" s="1"/>
  <c r="AA94" i="56"/>
  <c r="AB95" i="56" s="1"/>
  <c r="AA78" i="56"/>
  <c r="AB79" i="56" s="1"/>
  <c r="AA54" i="56"/>
  <c r="AB55" i="56" s="1"/>
  <c r="W55" i="56"/>
  <c r="W57" i="56" s="1"/>
  <c r="Y197" i="56"/>
  <c r="U217" i="56"/>
  <c r="Y245" i="56"/>
  <c r="AA270" i="56"/>
  <c r="AB271" i="56" s="1"/>
  <c r="AA318" i="56"/>
  <c r="AB319" i="56" s="1"/>
  <c r="AA314" i="56"/>
  <c r="AB318" i="56" s="1"/>
  <c r="AA310" i="56"/>
  <c r="AB311" i="56" s="1"/>
  <c r="AA302" i="56"/>
  <c r="AB303" i="56" s="1"/>
  <c r="AA258" i="56"/>
  <c r="AB262" i="56" s="1"/>
  <c r="Y92" i="56"/>
  <c r="Y48" i="56"/>
  <c r="R206" i="56"/>
  <c r="S207" i="56" s="1"/>
  <c r="W79" i="56"/>
  <c r="W81" i="56" s="1"/>
  <c r="U187" i="56"/>
  <c r="AA187" i="56" s="1"/>
  <c r="W223" i="56"/>
  <c r="W225" i="56" s="1"/>
  <c r="W200" i="56"/>
  <c r="V200" i="56"/>
  <c r="W332" i="56"/>
  <c r="W333" i="56"/>
  <c r="AA335" i="56"/>
  <c r="U336" i="56"/>
  <c r="U337" i="56"/>
  <c r="Y336" i="56"/>
  <c r="Y337" i="56"/>
  <c r="U332" i="56"/>
  <c r="X332" i="56"/>
  <c r="X333" i="56"/>
  <c r="X336" i="56"/>
  <c r="X337" i="56"/>
  <c r="AA334" i="56"/>
  <c r="AB335" i="56" s="1"/>
  <c r="AA330" i="56"/>
  <c r="V332" i="56"/>
  <c r="W336" i="56"/>
  <c r="AA331" i="56"/>
  <c r="W324" i="56"/>
  <c r="W325" i="56"/>
  <c r="Y329" i="56"/>
  <c r="Y328" i="56"/>
  <c r="X325" i="56"/>
  <c r="X324" i="56"/>
  <c r="AA323" i="56"/>
  <c r="U329" i="56"/>
  <c r="X328" i="56"/>
  <c r="X329" i="56"/>
  <c r="V324" i="56"/>
  <c r="U324" i="56"/>
  <c r="W316" i="56"/>
  <c r="W317" i="56"/>
  <c r="W321" i="56"/>
  <c r="W320" i="56"/>
  <c r="AA315" i="56"/>
  <c r="U320" i="56"/>
  <c r="Y316" i="56"/>
  <c r="V317" i="56"/>
  <c r="V316" i="56"/>
  <c r="X320" i="56"/>
  <c r="X321" i="56"/>
  <c r="X316" i="56"/>
  <c r="Y320" i="56"/>
  <c r="U317" i="56"/>
  <c r="Y317" i="56"/>
  <c r="AA319" i="56"/>
  <c r="V321" i="56"/>
  <c r="U316" i="56"/>
  <c r="V312" i="56"/>
  <c r="V313" i="56"/>
  <c r="U308" i="56"/>
  <c r="U309" i="56"/>
  <c r="AA307" i="56"/>
  <c r="Y308" i="56"/>
  <c r="Y309" i="56"/>
  <c r="X312" i="56"/>
  <c r="X308" i="56"/>
  <c r="U312" i="56"/>
  <c r="Y312" i="56"/>
  <c r="AA306" i="56"/>
  <c r="AA311" i="56"/>
  <c r="W304" i="56"/>
  <c r="V300" i="56"/>
  <c r="U304" i="56"/>
  <c r="V304" i="56"/>
  <c r="V305" i="56"/>
  <c r="AA299" i="56"/>
  <c r="U300" i="56"/>
  <c r="U301" i="56"/>
  <c r="Y300" i="56"/>
  <c r="Y301" i="56"/>
  <c r="Y304" i="56"/>
  <c r="X300" i="56"/>
  <c r="X304" i="56"/>
  <c r="AA298" i="56"/>
  <c r="AA303" i="56"/>
  <c r="X301" i="56"/>
  <c r="U305" i="56"/>
  <c r="Y305" i="56"/>
  <c r="AA291" i="56"/>
  <c r="U292" i="56"/>
  <c r="U293" i="56"/>
  <c r="Y292" i="56"/>
  <c r="Y293" i="56"/>
  <c r="X296" i="56"/>
  <c r="X297" i="56"/>
  <c r="W292" i="56"/>
  <c r="W293" i="56"/>
  <c r="V296" i="56"/>
  <c r="V297" i="56"/>
  <c r="X292" i="56"/>
  <c r="Y296" i="56"/>
  <c r="AA290" i="56"/>
  <c r="V292" i="56"/>
  <c r="W296" i="56"/>
  <c r="W284" i="56"/>
  <c r="W285" i="56"/>
  <c r="AA283" i="56"/>
  <c r="X288" i="56"/>
  <c r="X289" i="56"/>
  <c r="V288" i="56"/>
  <c r="AA282" i="56"/>
  <c r="V284" i="56"/>
  <c r="U284" i="56"/>
  <c r="X276" i="56"/>
  <c r="X277" i="56"/>
  <c r="W276" i="56"/>
  <c r="W277" i="56"/>
  <c r="U281" i="56"/>
  <c r="U280" i="56"/>
  <c r="AA279" i="56"/>
  <c r="Y280" i="56"/>
  <c r="Y281" i="56"/>
  <c r="X280" i="56"/>
  <c r="X281" i="56"/>
  <c r="V276" i="56"/>
  <c r="U276" i="56"/>
  <c r="W280" i="56"/>
  <c r="W268" i="56"/>
  <c r="W269" i="56"/>
  <c r="V269" i="56"/>
  <c r="V268" i="56"/>
  <c r="X272" i="56"/>
  <c r="X273" i="56"/>
  <c r="Y269" i="56"/>
  <c r="W271" i="56"/>
  <c r="U272" i="56" s="1"/>
  <c r="V273" i="56"/>
  <c r="W260" i="56"/>
  <c r="W261" i="56"/>
  <c r="V261" i="56"/>
  <c r="V260" i="56"/>
  <c r="X264" i="56"/>
  <c r="X265" i="56"/>
  <c r="W265" i="56"/>
  <c r="W264" i="56"/>
  <c r="AA259" i="56"/>
  <c r="Y260" i="56"/>
  <c r="U261" i="56"/>
  <c r="V265" i="56"/>
  <c r="U260" i="56"/>
  <c r="W252" i="56"/>
  <c r="W253" i="56"/>
  <c r="AA251" i="56"/>
  <c r="X256" i="56"/>
  <c r="X257" i="56"/>
  <c r="V256" i="56"/>
  <c r="AA250" i="56"/>
  <c r="V252" i="56"/>
  <c r="AA255" i="56"/>
  <c r="W256" i="56"/>
  <c r="U252" i="56"/>
  <c r="X244" i="56"/>
  <c r="X245" i="56"/>
  <c r="U248" i="56"/>
  <c r="U249" i="56"/>
  <c r="AA247" i="56"/>
  <c r="Y248" i="56"/>
  <c r="Y249" i="56"/>
  <c r="V244" i="56"/>
  <c r="X248" i="56"/>
  <c r="AA246" i="56"/>
  <c r="AB247" i="56" s="1"/>
  <c r="X249" i="56"/>
  <c r="AA243" i="56"/>
  <c r="W236" i="56"/>
  <c r="W237" i="56"/>
  <c r="AA235" i="56"/>
  <c r="X240" i="56"/>
  <c r="X241" i="56"/>
  <c r="AA234" i="56"/>
  <c r="V236" i="56"/>
  <c r="U236" i="56"/>
  <c r="X232" i="56"/>
  <c r="X233" i="56"/>
  <c r="U232" i="56"/>
  <c r="W228" i="56"/>
  <c r="W229" i="56"/>
  <c r="AA227" i="56"/>
  <c r="AA226" i="56"/>
  <c r="V228" i="56"/>
  <c r="AA231" i="56"/>
  <c r="U228" i="56"/>
  <c r="W220" i="56"/>
  <c r="W221" i="56"/>
  <c r="X224" i="56"/>
  <c r="X225" i="56"/>
  <c r="AA219" i="56"/>
  <c r="AA218" i="56"/>
  <c r="V220" i="56"/>
  <c r="U220" i="56"/>
  <c r="V213" i="56"/>
  <c r="V212" i="56"/>
  <c r="X216" i="56"/>
  <c r="X217" i="56"/>
  <c r="W212" i="56"/>
  <c r="W213" i="56"/>
  <c r="V216" i="56"/>
  <c r="W217" i="56"/>
  <c r="W216" i="56"/>
  <c r="X212" i="56"/>
  <c r="Y212" i="56"/>
  <c r="Y216" i="56"/>
  <c r="AA215" i="56"/>
  <c r="V217" i="56"/>
  <c r="X204" i="56"/>
  <c r="X205" i="56"/>
  <c r="W204" i="56"/>
  <c r="W205" i="56"/>
  <c r="U209" i="56"/>
  <c r="Y209" i="56"/>
  <c r="Y208" i="56"/>
  <c r="X208" i="56"/>
  <c r="X209" i="56"/>
  <c r="V204" i="56"/>
  <c r="U200" i="56"/>
  <c r="U201" i="56"/>
  <c r="AA199" i="56"/>
  <c r="Y200" i="56"/>
  <c r="Y201" i="56" s="1"/>
  <c r="X196" i="56"/>
  <c r="X197" i="56"/>
  <c r="W196" i="56"/>
  <c r="X200" i="56"/>
  <c r="AA198" i="56"/>
  <c r="AB186" i="56"/>
  <c r="W193" i="56"/>
  <c r="W192" i="56"/>
  <c r="U192" i="56"/>
  <c r="W188" i="56"/>
  <c r="W189" i="56"/>
  <c r="V189" i="56"/>
  <c r="V188" i="56"/>
  <c r="X192" i="56"/>
  <c r="X193" i="56"/>
  <c r="X188" i="56"/>
  <c r="Y188" i="56"/>
  <c r="V192" i="56"/>
  <c r="Y192" i="56"/>
  <c r="AA191" i="56"/>
  <c r="V181" i="56"/>
  <c r="V180" i="56"/>
  <c r="X184" i="56"/>
  <c r="X185" i="56"/>
  <c r="AB178" i="56"/>
  <c r="W185" i="56"/>
  <c r="W184" i="56"/>
  <c r="W180" i="56"/>
  <c r="W181" i="56"/>
  <c r="U184" i="56"/>
  <c r="X180" i="56"/>
  <c r="Y180" i="56"/>
  <c r="AA182" i="56"/>
  <c r="AB183" i="56" s="1"/>
  <c r="V184" i="56"/>
  <c r="Y184" i="56"/>
  <c r="AA183" i="56"/>
  <c r="U176" i="56"/>
  <c r="U177" i="56"/>
  <c r="AA175" i="56"/>
  <c r="Y176" i="56"/>
  <c r="Y177" i="56"/>
  <c r="X172" i="56"/>
  <c r="X173" i="56"/>
  <c r="W176" i="56"/>
  <c r="V176" i="56"/>
  <c r="X176" i="56"/>
  <c r="AA174" i="56"/>
  <c r="AB175" i="56" s="1"/>
  <c r="U169" i="56"/>
  <c r="Y169" i="56"/>
  <c r="Y168" i="56"/>
  <c r="W164" i="56"/>
  <c r="W165" i="56"/>
  <c r="X165" i="56"/>
  <c r="X164" i="56"/>
  <c r="X168" i="56"/>
  <c r="X169" i="56"/>
  <c r="AA163" i="56"/>
  <c r="AA162" i="56"/>
  <c r="V164" i="56"/>
  <c r="W168" i="56"/>
  <c r="U164" i="56"/>
  <c r="W156" i="56"/>
  <c r="W157" i="56"/>
  <c r="V157" i="56"/>
  <c r="V156" i="56"/>
  <c r="X160" i="56"/>
  <c r="X161" i="56"/>
  <c r="AB158" i="56"/>
  <c r="W161" i="56"/>
  <c r="W160" i="56"/>
  <c r="U160" i="56"/>
  <c r="X156" i="56"/>
  <c r="U156" i="56"/>
  <c r="Y156" i="56"/>
  <c r="V160" i="56"/>
  <c r="AA159" i="56"/>
  <c r="W153" i="56"/>
  <c r="W152" i="56"/>
  <c r="W148" i="56"/>
  <c r="W149" i="56"/>
  <c r="V149" i="56"/>
  <c r="V148" i="56"/>
  <c r="X152" i="56"/>
  <c r="X153" i="56"/>
  <c r="U152" i="56"/>
  <c r="Y148" i="56"/>
  <c r="V152" i="56"/>
  <c r="Y152" i="56"/>
  <c r="AA151" i="56"/>
  <c r="W140" i="56"/>
  <c r="W141" i="56"/>
  <c r="AA139" i="56"/>
  <c r="X144" i="56"/>
  <c r="X145" i="56"/>
  <c r="AA138" i="56"/>
  <c r="V140" i="56"/>
  <c r="U140" i="56"/>
  <c r="X132" i="56"/>
  <c r="X133" i="56"/>
  <c r="W132" i="56"/>
  <c r="W133" i="56"/>
  <c r="U137" i="56"/>
  <c r="Y136" i="56"/>
  <c r="Y137" i="56"/>
  <c r="X136" i="56"/>
  <c r="X137" i="56"/>
  <c r="AA131" i="56"/>
  <c r="AB131" i="56" s="1"/>
  <c r="V132" i="56"/>
  <c r="W124" i="56"/>
  <c r="W125" i="56"/>
  <c r="X128" i="56"/>
  <c r="X129" i="56"/>
  <c r="V128" i="56"/>
  <c r="AA126" i="56"/>
  <c r="AB127" i="56" s="1"/>
  <c r="V124" i="56"/>
  <c r="AA127" i="56"/>
  <c r="W128" i="56"/>
  <c r="U124" i="56"/>
  <c r="W116" i="56"/>
  <c r="W117" i="56"/>
  <c r="X120" i="56"/>
  <c r="X121" i="56"/>
  <c r="V120" i="56"/>
  <c r="V116" i="56"/>
  <c r="W120" i="56"/>
  <c r="U116" i="56"/>
  <c r="W108" i="56"/>
  <c r="W109" i="56"/>
  <c r="AA107" i="56"/>
  <c r="X112" i="56"/>
  <c r="X113" i="56"/>
  <c r="AA106" i="56"/>
  <c r="V108" i="56"/>
  <c r="W112" i="56"/>
  <c r="U108" i="56"/>
  <c r="V101" i="56"/>
  <c r="V100" i="56"/>
  <c r="X104" i="56"/>
  <c r="X105" i="56"/>
  <c r="W100" i="56"/>
  <c r="W101" i="56"/>
  <c r="W105" i="56"/>
  <c r="W104" i="56"/>
  <c r="X100" i="56"/>
  <c r="U100" i="56"/>
  <c r="Y100" i="56"/>
  <c r="V93" i="56"/>
  <c r="V92" i="56"/>
  <c r="X96" i="56"/>
  <c r="X97" i="56"/>
  <c r="W92" i="56"/>
  <c r="W93" i="56"/>
  <c r="AA91" i="56"/>
  <c r="AA90" i="56"/>
  <c r="U93" i="56"/>
  <c r="Y93" i="56"/>
  <c r="W95" i="56"/>
  <c r="V97" i="56"/>
  <c r="U92" i="56"/>
  <c r="V85" i="56"/>
  <c r="V84" i="56"/>
  <c r="X88" i="56"/>
  <c r="X89" i="56"/>
  <c r="AB86" i="56"/>
  <c r="W89" i="56"/>
  <c r="W88" i="56"/>
  <c r="W84" i="56"/>
  <c r="W85" i="56"/>
  <c r="AA83" i="56"/>
  <c r="V88" i="56"/>
  <c r="X84" i="56"/>
  <c r="Y84" i="56"/>
  <c r="U85" i="56"/>
  <c r="AA87" i="56"/>
  <c r="V89" i="56"/>
  <c r="U84" i="56"/>
  <c r="W76" i="56"/>
  <c r="W77" i="56"/>
  <c r="X80" i="56"/>
  <c r="X81" i="56"/>
  <c r="AA75" i="56"/>
  <c r="AA74" i="56"/>
  <c r="V76" i="56"/>
  <c r="AA79" i="56"/>
  <c r="U76" i="56"/>
  <c r="W68" i="56"/>
  <c r="W69" i="56"/>
  <c r="X72" i="56"/>
  <c r="X73" i="56"/>
  <c r="AA67" i="56"/>
  <c r="V72" i="56"/>
  <c r="AA66" i="56"/>
  <c r="V68" i="56"/>
  <c r="AA71" i="56"/>
  <c r="W72" i="56"/>
  <c r="U68" i="56"/>
  <c r="W60" i="56"/>
  <c r="W61" i="56"/>
  <c r="X64" i="56"/>
  <c r="X65" i="56"/>
  <c r="V64" i="56"/>
  <c r="AB62" i="56"/>
  <c r="AA63" i="56"/>
  <c r="W64" i="56"/>
  <c r="AA62" i="56"/>
  <c r="AB63" i="56" s="1"/>
  <c r="V60" i="56"/>
  <c r="W52" i="56"/>
  <c r="W53" i="56"/>
  <c r="X56" i="56"/>
  <c r="X57" i="56"/>
  <c r="AA51" i="56"/>
  <c r="V56" i="56"/>
  <c r="AA50" i="56"/>
  <c r="V52" i="56"/>
  <c r="U52" i="56"/>
  <c r="V45" i="56"/>
  <c r="V44" i="56"/>
  <c r="X48" i="56"/>
  <c r="X49" i="56"/>
  <c r="W49" i="56"/>
  <c r="W48" i="56"/>
  <c r="W44" i="56"/>
  <c r="W45" i="56"/>
  <c r="U48" i="56"/>
  <c r="X44" i="56"/>
  <c r="U44" i="56"/>
  <c r="Y44" i="56"/>
  <c r="AA46" i="56"/>
  <c r="AB47" i="56" s="1"/>
  <c r="V48" i="56"/>
  <c r="U45" i="56"/>
  <c r="AA47" i="56"/>
  <c r="V40" i="56"/>
  <c r="U40" i="56"/>
  <c r="U41" i="56"/>
  <c r="AA39" i="56"/>
  <c r="Y40" i="56"/>
  <c r="Y41" i="56"/>
  <c r="X36" i="56"/>
  <c r="X37" i="56"/>
  <c r="W40" i="56"/>
  <c r="AA38" i="56"/>
  <c r="AB39" i="56" s="1"/>
  <c r="X41" i="56"/>
  <c r="W28" i="56"/>
  <c r="W29" i="56"/>
  <c r="X32" i="56"/>
  <c r="X33" i="56"/>
  <c r="AA27" i="56"/>
  <c r="V32" i="56"/>
  <c r="AA26" i="56"/>
  <c r="V28" i="56"/>
  <c r="AA31" i="56"/>
  <c r="U28" i="56"/>
  <c r="U29" i="56" s="1"/>
  <c r="AA30" i="56"/>
  <c r="AB31" i="56" s="1"/>
  <c r="W32" i="56"/>
  <c r="Y24" i="56"/>
  <c r="X24" i="56"/>
  <c r="AA22" i="56"/>
  <c r="Y21" i="56"/>
  <c r="Y20" i="56"/>
  <c r="W20" i="56"/>
  <c r="AA18" i="56"/>
  <c r="AB18" i="56" s="1"/>
  <c r="V20" i="56"/>
  <c r="X20" i="56"/>
  <c r="U19" i="56"/>
  <c r="AA19" i="56" s="1"/>
  <c r="W25" i="56"/>
  <c r="W24" i="56"/>
  <c r="AA23" i="56"/>
  <c r="V24" i="56"/>
  <c r="V25" i="56" s="1"/>
  <c r="W21" i="56"/>
  <c r="Y25" i="56"/>
  <c r="V21" i="56"/>
  <c r="U24" i="56"/>
  <c r="U25" i="56" s="1"/>
  <c r="X25" i="56"/>
  <c r="R306" i="56"/>
  <c r="S306" i="56" s="1"/>
  <c r="L185" i="56"/>
  <c r="R214" i="56"/>
  <c r="S215" i="56" s="1"/>
  <c r="L215" i="56"/>
  <c r="L217" i="56" s="1"/>
  <c r="P216" i="56"/>
  <c r="P217" i="56"/>
  <c r="R222" i="56"/>
  <c r="S223" i="56" s="1"/>
  <c r="N223" i="56"/>
  <c r="N225" i="56" s="1"/>
  <c r="L232" i="56"/>
  <c r="L233" i="56"/>
  <c r="P232" i="56"/>
  <c r="P233" i="56"/>
  <c r="R270" i="56"/>
  <c r="S271" i="56" s="1"/>
  <c r="N271" i="56"/>
  <c r="N273" i="56" s="1"/>
  <c r="R278" i="56"/>
  <c r="S279" i="56" s="1"/>
  <c r="L279" i="56"/>
  <c r="L281" i="56" s="1"/>
  <c r="P280" i="56"/>
  <c r="P281" i="56"/>
  <c r="R286" i="56"/>
  <c r="S287" i="56" s="1"/>
  <c r="N287" i="56"/>
  <c r="N289" i="56" s="1"/>
  <c r="L296" i="56"/>
  <c r="L297" i="56"/>
  <c r="P296" i="56"/>
  <c r="P297" i="56"/>
  <c r="R302" i="56"/>
  <c r="S303" i="56" s="1"/>
  <c r="N303" i="56"/>
  <c r="N305" i="56" s="1"/>
  <c r="P312" i="56"/>
  <c r="P313" i="56"/>
  <c r="R318" i="56"/>
  <c r="S319" i="56" s="1"/>
  <c r="N319" i="56"/>
  <c r="N321" i="56" s="1"/>
  <c r="M305" i="56"/>
  <c r="P316" i="56"/>
  <c r="P317" i="56"/>
  <c r="P308" i="56"/>
  <c r="P309" i="56"/>
  <c r="P284" i="56"/>
  <c r="P285" i="56"/>
  <c r="P268" i="56"/>
  <c r="P269" i="56"/>
  <c r="L261" i="56"/>
  <c r="P252" i="56"/>
  <c r="P253" i="56"/>
  <c r="P220" i="56"/>
  <c r="P221" i="56"/>
  <c r="P196" i="56"/>
  <c r="P197" i="56"/>
  <c r="R194" i="56"/>
  <c r="S194" i="56" s="1"/>
  <c r="L195" i="56"/>
  <c r="L197" i="56" s="1"/>
  <c r="P188" i="56"/>
  <c r="P189" i="56"/>
  <c r="L189" i="56"/>
  <c r="P180" i="56"/>
  <c r="P181" i="56"/>
  <c r="R202" i="56"/>
  <c r="S202" i="56" s="1"/>
  <c r="L203" i="56"/>
  <c r="L205" i="56" s="1"/>
  <c r="P248" i="56"/>
  <c r="P249" i="56"/>
  <c r="M216" i="56"/>
  <c r="R182" i="56"/>
  <c r="S183" i="56" s="1"/>
  <c r="N183" i="56"/>
  <c r="N185" i="56" s="1"/>
  <c r="L225" i="56"/>
  <c r="R238" i="56"/>
  <c r="S239" i="56" s="1"/>
  <c r="N239" i="56"/>
  <c r="N241" i="56" s="1"/>
  <c r="R250" i="56"/>
  <c r="S250" i="56" s="1"/>
  <c r="L251" i="56"/>
  <c r="L253" i="56" s="1"/>
  <c r="P184" i="56"/>
  <c r="P185" i="56"/>
  <c r="R258" i="56"/>
  <c r="S262" i="56" s="1"/>
  <c r="N259" i="56"/>
  <c r="N260" i="56" s="1"/>
  <c r="O228" i="56"/>
  <c r="O229" i="56"/>
  <c r="L256" i="56"/>
  <c r="L257" i="56"/>
  <c r="O292" i="56"/>
  <c r="O293" i="56"/>
  <c r="O308" i="56"/>
  <c r="O309" i="56"/>
  <c r="O220" i="56"/>
  <c r="L312" i="56"/>
  <c r="R186" i="56"/>
  <c r="S190" i="56" s="1"/>
  <c r="N187" i="56"/>
  <c r="N189" i="56" s="1"/>
  <c r="P256" i="56"/>
  <c r="O221" i="56"/>
  <c r="O252" i="56"/>
  <c r="L313" i="56"/>
  <c r="M328" i="56"/>
  <c r="M329" i="56"/>
  <c r="L273" i="56"/>
  <c r="L289" i="56"/>
  <c r="P300" i="56"/>
  <c r="P301" i="56"/>
  <c r="P292" i="56"/>
  <c r="P293" i="56"/>
  <c r="P260" i="56"/>
  <c r="P261" i="56"/>
  <c r="P228" i="56"/>
  <c r="P229" i="56"/>
  <c r="P320" i="56"/>
  <c r="P321" i="56"/>
  <c r="P236" i="56"/>
  <c r="P237" i="56"/>
  <c r="O180" i="56"/>
  <c r="O268" i="56"/>
  <c r="O284" i="56"/>
  <c r="R274" i="56"/>
  <c r="S278" i="56" s="1"/>
  <c r="R210" i="56"/>
  <c r="S214" i="56" s="1"/>
  <c r="R230" i="56"/>
  <c r="S231" i="56" s="1"/>
  <c r="R246" i="56"/>
  <c r="S247" i="56" s="1"/>
  <c r="R294" i="56"/>
  <c r="S295" i="56" s="1"/>
  <c r="P224" i="56"/>
  <c r="P257" i="56"/>
  <c r="P272" i="56"/>
  <c r="P288" i="56"/>
  <c r="O316" i="56"/>
  <c r="R198" i="56"/>
  <c r="S199" i="56" s="1"/>
  <c r="R310" i="56"/>
  <c r="S311" i="56" s="1"/>
  <c r="R326" i="56"/>
  <c r="S327" i="56" s="1"/>
  <c r="R330" i="56"/>
  <c r="S334" i="56" s="1"/>
  <c r="P332" i="56"/>
  <c r="P333" i="56" s="1"/>
  <c r="N331" i="56"/>
  <c r="L332" i="56" s="1"/>
  <c r="L333" i="56" s="1"/>
  <c r="P324" i="56"/>
  <c r="P325" i="56" s="1"/>
  <c r="L336" i="56"/>
  <c r="L337" i="56"/>
  <c r="R335" i="56"/>
  <c r="O332" i="56"/>
  <c r="O333" i="56" s="1"/>
  <c r="P336" i="56"/>
  <c r="P337" i="56"/>
  <c r="N336" i="56"/>
  <c r="M336" i="56"/>
  <c r="O336" i="56"/>
  <c r="R334" i="56"/>
  <c r="S335" i="56" s="1"/>
  <c r="T334" i="56" s="1"/>
  <c r="N324" i="56"/>
  <c r="N325" i="56" s="1"/>
  <c r="R327" i="56"/>
  <c r="L328" i="56"/>
  <c r="L329" i="56"/>
  <c r="P329" i="56"/>
  <c r="P328" i="56"/>
  <c r="R323" i="56"/>
  <c r="O325" i="56"/>
  <c r="O324" i="56"/>
  <c r="O328" i="56"/>
  <c r="O329" i="56"/>
  <c r="M325" i="56"/>
  <c r="R322" i="56"/>
  <c r="M324" i="56"/>
  <c r="N328" i="56"/>
  <c r="L324" i="56"/>
  <c r="L325" i="56" s="1"/>
  <c r="N316" i="56"/>
  <c r="N317" i="56"/>
  <c r="O320" i="56"/>
  <c r="O321" i="56"/>
  <c r="R315" i="56"/>
  <c r="R314" i="56"/>
  <c r="M316" i="56"/>
  <c r="L316" i="56"/>
  <c r="R307" i="56"/>
  <c r="N308" i="56"/>
  <c r="N309" i="56"/>
  <c r="O312" i="56"/>
  <c r="O313" i="56"/>
  <c r="M312" i="56"/>
  <c r="M308" i="56"/>
  <c r="R311" i="56"/>
  <c r="N312" i="56"/>
  <c r="L308" i="56"/>
  <c r="N300" i="56"/>
  <c r="N301" i="56"/>
  <c r="R299" i="56"/>
  <c r="L305" i="56"/>
  <c r="L304" i="56"/>
  <c r="P304" i="56"/>
  <c r="P305" i="56"/>
  <c r="O300" i="56"/>
  <c r="O301" i="56"/>
  <c r="O304" i="56"/>
  <c r="O305" i="56"/>
  <c r="R298" i="56"/>
  <c r="L300" i="56"/>
  <c r="M300" i="56"/>
  <c r="N292" i="56"/>
  <c r="N293" i="56"/>
  <c r="R291" i="56"/>
  <c r="O296" i="56"/>
  <c r="O297" i="56"/>
  <c r="M296" i="56"/>
  <c r="R290" i="56"/>
  <c r="M292" i="56"/>
  <c r="R295" i="56"/>
  <c r="N296" i="56"/>
  <c r="L292" i="56"/>
  <c r="N284" i="56"/>
  <c r="N285" i="56"/>
  <c r="O288" i="56"/>
  <c r="O289" i="56"/>
  <c r="R283" i="56"/>
  <c r="R282" i="56"/>
  <c r="M284" i="56"/>
  <c r="L284" i="56"/>
  <c r="M277" i="56"/>
  <c r="M276" i="56"/>
  <c r="O280" i="56"/>
  <c r="O281" i="56"/>
  <c r="N281" i="56"/>
  <c r="N280" i="56"/>
  <c r="N276" i="56"/>
  <c r="N277" i="56"/>
  <c r="R275" i="56"/>
  <c r="M280" i="56"/>
  <c r="S274" i="56"/>
  <c r="O276" i="56"/>
  <c r="L276" i="56"/>
  <c r="P276" i="56"/>
  <c r="L277" i="56"/>
  <c r="M281" i="56"/>
  <c r="N268" i="56"/>
  <c r="N269" i="56"/>
  <c r="O272" i="56"/>
  <c r="O273" i="56"/>
  <c r="R267" i="56"/>
  <c r="R266" i="56"/>
  <c r="M268" i="56"/>
  <c r="L268" i="56"/>
  <c r="L264" i="56"/>
  <c r="L265" i="56"/>
  <c r="R263" i="56"/>
  <c r="P264" i="56"/>
  <c r="P265" i="56"/>
  <c r="O264" i="56"/>
  <c r="O260" i="56"/>
  <c r="O261" i="56"/>
  <c r="N264" i="56"/>
  <c r="M264" i="56"/>
  <c r="R262" i="56"/>
  <c r="S263" i="56" s="1"/>
  <c r="N252" i="56"/>
  <c r="N253" i="56"/>
  <c r="O256" i="56"/>
  <c r="O257" i="56"/>
  <c r="M256" i="56"/>
  <c r="M252" i="56"/>
  <c r="R255" i="56"/>
  <c r="N256" i="56"/>
  <c r="R254" i="56"/>
  <c r="S255" i="56" s="1"/>
  <c r="M245" i="56"/>
  <c r="M244" i="56"/>
  <c r="O248" i="56"/>
  <c r="O249" i="56"/>
  <c r="N244" i="56"/>
  <c r="N245" i="56"/>
  <c r="P244" i="56"/>
  <c r="O244" i="56"/>
  <c r="R243" i="56"/>
  <c r="R242" i="56"/>
  <c r="L245" i="56"/>
  <c r="P245" i="56"/>
  <c r="N247" i="56"/>
  <c r="R247" i="56" s="1"/>
  <c r="M249" i="56"/>
  <c r="L244" i="56"/>
  <c r="O237" i="56"/>
  <c r="O236" i="56"/>
  <c r="O240" i="56"/>
  <c r="O241" i="56"/>
  <c r="N236" i="56"/>
  <c r="N237" i="56"/>
  <c r="R235" i="56"/>
  <c r="L241" i="56"/>
  <c r="P241" i="56"/>
  <c r="P240" i="56"/>
  <c r="R234" i="56"/>
  <c r="M236" i="56"/>
  <c r="L236" i="56"/>
  <c r="N228" i="56"/>
  <c r="N229" i="56"/>
  <c r="O232" i="56"/>
  <c r="O233" i="56"/>
  <c r="R227" i="56"/>
  <c r="M232" i="56"/>
  <c r="R226" i="56"/>
  <c r="M228" i="56"/>
  <c r="R231" i="56"/>
  <c r="N232" i="56"/>
  <c r="L228" i="56"/>
  <c r="N220" i="56"/>
  <c r="N221" i="56"/>
  <c r="O224" i="56"/>
  <c r="O225" i="56"/>
  <c r="R219" i="56"/>
  <c r="M224" i="56"/>
  <c r="R218" i="56"/>
  <c r="M220" i="56"/>
  <c r="N224" i="56"/>
  <c r="L220" i="56"/>
  <c r="N212" i="56"/>
  <c r="N213" i="56"/>
  <c r="M213" i="56"/>
  <c r="M212" i="56"/>
  <c r="O216" i="56"/>
  <c r="O217" i="56"/>
  <c r="S210" i="56"/>
  <c r="N217" i="56"/>
  <c r="N216" i="56"/>
  <c r="R211" i="56"/>
  <c r="P212" i="56"/>
  <c r="O212" i="56"/>
  <c r="L216" i="56"/>
  <c r="L213" i="56"/>
  <c r="P213" i="56"/>
  <c r="M217" i="56"/>
  <c r="L212" i="56"/>
  <c r="M205" i="56"/>
  <c r="M204" i="56"/>
  <c r="O208" i="56"/>
  <c r="O209" i="56"/>
  <c r="N204" i="56"/>
  <c r="N205" i="56"/>
  <c r="P204" i="56"/>
  <c r="O204" i="56"/>
  <c r="P208" i="56"/>
  <c r="P205" i="56"/>
  <c r="N207" i="56"/>
  <c r="M208" i="56" s="1"/>
  <c r="M209" i="56"/>
  <c r="P200" i="56"/>
  <c r="P201" i="56"/>
  <c r="O197" i="56"/>
  <c r="O196" i="56"/>
  <c r="M200" i="56"/>
  <c r="N196" i="56"/>
  <c r="N197" i="56"/>
  <c r="L201" i="56"/>
  <c r="L200" i="56"/>
  <c r="R199" i="56"/>
  <c r="O200" i="56"/>
  <c r="O201" i="56"/>
  <c r="N200" i="56"/>
  <c r="M196" i="56"/>
  <c r="S186" i="56"/>
  <c r="N192" i="56"/>
  <c r="M192" i="56"/>
  <c r="L192" i="56"/>
  <c r="L193" i="56"/>
  <c r="R191" i="56"/>
  <c r="P192" i="56"/>
  <c r="P193" i="56"/>
  <c r="O188" i="56"/>
  <c r="O189" i="56"/>
  <c r="O192" i="56"/>
  <c r="R190" i="56"/>
  <c r="S191" i="56" s="1"/>
  <c r="N180" i="56"/>
  <c r="N181" i="56"/>
  <c r="R179" i="56"/>
  <c r="O184" i="56"/>
  <c r="O185" i="56"/>
  <c r="R178" i="56"/>
  <c r="M180" i="56"/>
  <c r="L180" i="56"/>
  <c r="P164" i="56"/>
  <c r="P165" i="56"/>
  <c r="R166" i="56"/>
  <c r="S167" i="56" s="1"/>
  <c r="N167" i="56"/>
  <c r="N169" i="56" s="1"/>
  <c r="P156" i="56"/>
  <c r="P157" i="56"/>
  <c r="P172" i="56"/>
  <c r="P173" i="56"/>
  <c r="R146" i="56"/>
  <c r="S150" i="56" s="1"/>
  <c r="L147" i="56"/>
  <c r="L149" i="56" s="1"/>
  <c r="P140" i="56"/>
  <c r="P141" i="56"/>
  <c r="R150" i="56"/>
  <c r="S151" i="56" s="1"/>
  <c r="M152" i="56"/>
  <c r="P128" i="56"/>
  <c r="O140" i="56"/>
  <c r="O141" i="56"/>
  <c r="R142" i="56"/>
  <c r="S143" i="56" s="1"/>
  <c r="O156" i="56"/>
  <c r="O157" i="56"/>
  <c r="R158" i="56"/>
  <c r="S159" i="56" s="1"/>
  <c r="O172" i="56"/>
  <c r="O173" i="56"/>
  <c r="P144" i="56"/>
  <c r="P145" i="56"/>
  <c r="P160" i="56"/>
  <c r="P161" i="56"/>
  <c r="N143" i="56"/>
  <c r="N145" i="56" s="1"/>
  <c r="L151" i="56"/>
  <c r="L153" i="56" s="1"/>
  <c r="N159" i="56"/>
  <c r="N161" i="56" s="1"/>
  <c r="L145" i="56"/>
  <c r="L161" i="56"/>
  <c r="P176" i="56"/>
  <c r="P177" i="56" s="1"/>
  <c r="R174" i="56"/>
  <c r="N175" i="56"/>
  <c r="N176" i="56" s="1"/>
  <c r="N177" i="56" s="1"/>
  <c r="O176" i="56"/>
  <c r="O177" i="56" s="1"/>
  <c r="N172" i="56"/>
  <c r="N173" i="56"/>
  <c r="R171" i="56"/>
  <c r="R170" i="56"/>
  <c r="M172" i="56"/>
  <c r="L172" i="56"/>
  <c r="L168" i="56"/>
  <c r="L169" i="56"/>
  <c r="N164" i="56"/>
  <c r="N165" i="56"/>
  <c r="R163" i="56"/>
  <c r="P169" i="56"/>
  <c r="P168" i="56"/>
  <c r="O165" i="56"/>
  <c r="O164" i="56"/>
  <c r="O168" i="56"/>
  <c r="O169" i="56"/>
  <c r="R162" i="56"/>
  <c r="M164" i="56"/>
  <c r="L164" i="56"/>
  <c r="N156" i="56"/>
  <c r="N157" i="56"/>
  <c r="R155" i="56"/>
  <c r="O160" i="56"/>
  <c r="O161" i="56"/>
  <c r="M160" i="56"/>
  <c r="R154" i="56"/>
  <c r="M156" i="56"/>
  <c r="N160" i="56"/>
  <c r="L156" i="56"/>
  <c r="N148" i="56"/>
  <c r="N149" i="56"/>
  <c r="M149" i="56"/>
  <c r="M148" i="56"/>
  <c r="O152" i="56"/>
  <c r="O153" i="56"/>
  <c r="N153" i="56"/>
  <c r="N152" i="56"/>
  <c r="O148" i="56"/>
  <c r="L148" i="56"/>
  <c r="P148" i="56"/>
  <c r="P152" i="56"/>
  <c r="R151" i="56"/>
  <c r="M153" i="56"/>
  <c r="N140" i="56"/>
  <c r="N141" i="56"/>
  <c r="R139" i="56"/>
  <c r="O144" i="56"/>
  <c r="O145" i="56"/>
  <c r="R138" i="56"/>
  <c r="M140" i="56"/>
  <c r="L140" i="56"/>
  <c r="L136" i="56"/>
  <c r="L137" i="56"/>
  <c r="L121" i="56"/>
  <c r="P116" i="56"/>
  <c r="P117" i="56"/>
  <c r="P108" i="56"/>
  <c r="P109" i="56"/>
  <c r="P80" i="56"/>
  <c r="P81" i="56"/>
  <c r="L55" i="56"/>
  <c r="P36" i="56"/>
  <c r="P37" i="56"/>
  <c r="O124" i="56"/>
  <c r="O125" i="56"/>
  <c r="O116" i="56"/>
  <c r="O117" i="56"/>
  <c r="O100" i="56"/>
  <c r="O101" i="56"/>
  <c r="O36" i="56"/>
  <c r="O37" i="56"/>
  <c r="O132" i="56"/>
  <c r="O133" i="56"/>
  <c r="O108" i="56"/>
  <c r="O109" i="56"/>
  <c r="O76" i="56"/>
  <c r="O77" i="56"/>
  <c r="R38" i="56"/>
  <c r="N39" i="56"/>
  <c r="N41" i="56" s="1"/>
  <c r="R42" i="56"/>
  <c r="S42" i="56" s="1"/>
  <c r="L43" i="56"/>
  <c r="R43" i="56" s="1"/>
  <c r="P136" i="56"/>
  <c r="P137" i="56"/>
  <c r="P132" i="56"/>
  <c r="P133" i="56"/>
  <c r="L129" i="56"/>
  <c r="P124" i="56"/>
  <c r="P125" i="56"/>
  <c r="P120" i="56"/>
  <c r="P121" i="56"/>
  <c r="P112" i="56"/>
  <c r="P113" i="56"/>
  <c r="P104" i="56"/>
  <c r="P105" i="56"/>
  <c r="R98" i="56"/>
  <c r="S102" i="56" s="1"/>
  <c r="L99" i="56"/>
  <c r="L101" i="56" s="1"/>
  <c r="P92" i="56"/>
  <c r="P93" i="56"/>
  <c r="R82" i="56"/>
  <c r="S82" i="56" s="1"/>
  <c r="L83" i="56"/>
  <c r="L84" i="56" s="1"/>
  <c r="P76" i="56"/>
  <c r="P77" i="56"/>
  <c r="P72" i="56"/>
  <c r="P73" i="56"/>
  <c r="R66" i="56"/>
  <c r="S66" i="56" s="1"/>
  <c r="L67" i="56"/>
  <c r="R67" i="56" s="1"/>
  <c r="P64" i="56"/>
  <c r="P65" i="56"/>
  <c r="L65" i="56"/>
  <c r="P40" i="56"/>
  <c r="P41" i="56"/>
  <c r="R58" i="56"/>
  <c r="S62" i="56" s="1"/>
  <c r="L59" i="56"/>
  <c r="L60" i="56" s="1"/>
  <c r="M96" i="56"/>
  <c r="M97" i="56"/>
  <c r="R126" i="56"/>
  <c r="S127" i="56" s="1"/>
  <c r="N127" i="56"/>
  <c r="N129" i="56" s="1"/>
  <c r="R118" i="56"/>
  <c r="S119" i="56" s="1"/>
  <c r="N119" i="56"/>
  <c r="N121" i="56" s="1"/>
  <c r="M48" i="56"/>
  <c r="R70" i="56"/>
  <c r="S71" i="56" s="1"/>
  <c r="R50" i="56"/>
  <c r="S54" i="56" s="1"/>
  <c r="P28" i="56"/>
  <c r="R46" i="56"/>
  <c r="S47" i="56" s="1"/>
  <c r="M72" i="56"/>
  <c r="R30" i="56"/>
  <c r="L51" i="56"/>
  <c r="L53" i="56" s="1"/>
  <c r="R62" i="56"/>
  <c r="S63" i="56" s="1"/>
  <c r="L88" i="56"/>
  <c r="L113" i="56"/>
  <c r="R86" i="56"/>
  <c r="S87" i="56" s="1"/>
  <c r="P29" i="56"/>
  <c r="N31" i="56"/>
  <c r="L32" i="56" s="1"/>
  <c r="L71" i="56"/>
  <c r="L73" i="56" s="1"/>
  <c r="P129" i="56"/>
  <c r="R110" i="56"/>
  <c r="S111" i="56" s="1"/>
  <c r="R54" i="56"/>
  <c r="S55" i="56" s="1"/>
  <c r="R78" i="56"/>
  <c r="S79" i="56" s="1"/>
  <c r="R134" i="56"/>
  <c r="S135" i="56" s="1"/>
  <c r="N111" i="56"/>
  <c r="N113" i="56" s="1"/>
  <c r="N132" i="56"/>
  <c r="N133" i="56"/>
  <c r="O136" i="56"/>
  <c r="O137" i="56"/>
  <c r="R131" i="56"/>
  <c r="M136" i="56"/>
  <c r="R130" i="56"/>
  <c r="M132" i="56"/>
  <c r="R135" i="56"/>
  <c r="N136" i="56"/>
  <c r="L132" i="56"/>
  <c r="N124" i="56"/>
  <c r="N125" i="56"/>
  <c r="R123" i="56"/>
  <c r="O128" i="56"/>
  <c r="O129" i="56"/>
  <c r="R122" i="56"/>
  <c r="M124" i="56"/>
  <c r="L124" i="56"/>
  <c r="N116" i="56"/>
  <c r="N117" i="56"/>
  <c r="R115" i="56"/>
  <c r="O120" i="56"/>
  <c r="O121" i="56"/>
  <c r="R114" i="56"/>
  <c r="M116" i="56"/>
  <c r="L116" i="56"/>
  <c r="N108" i="56"/>
  <c r="N109" i="56"/>
  <c r="O112" i="56"/>
  <c r="O113" i="56"/>
  <c r="R107" i="56"/>
  <c r="R106" i="56"/>
  <c r="M108" i="56"/>
  <c r="L108" i="56"/>
  <c r="N105" i="56"/>
  <c r="N104" i="56"/>
  <c r="M101" i="56"/>
  <c r="M100" i="56"/>
  <c r="O104" i="56"/>
  <c r="O105" i="56"/>
  <c r="R103" i="56"/>
  <c r="N100" i="56"/>
  <c r="N101" i="56"/>
  <c r="P100" i="56"/>
  <c r="R102" i="56"/>
  <c r="S103" i="56" s="1"/>
  <c r="M104" i="56"/>
  <c r="L104" i="56"/>
  <c r="N92" i="56"/>
  <c r="N93" i="56"/>
  <c r="L97" i="56"/>
  <c r="L96" i="56"/>
  <c r="R95" i="56"/>
  <c r="P96" i="56"/>
  <c r="P97" i="56"/>
  <c r="O93" i="56"/>
  <c r="O92" i="56"/>
  <c r="O96" i="56"/>
  <c r="O97" i="56"/>
  <c r="R91" i="56"/>
  <c r="R90" i="56"/>
  <c r="M92" i="56"/>
  <c r="N96" i="56"/>
  <c r="R94" i="56"/>
  <c r="S95" i="56" s="1"/>
  <c r="L92" i="56"/>
  <c r="N89" i="56"/>
  <c r="N88" i="56"/>
  <c r="N84" i="56"/>
  <c r="N85" i="56"/>
  <c r="M85" i="56"/>
  <c r="M84" i="56"/>
  <c r="O88" i="56"/>
  <c r="O89" i="56"/>
  <c r="O84" i="56"/>
  <c r="P84" i="56"/>
  <c r="M88" i="56"/>
  <c r="P88" i="56"/>
  <c r="R87" i="56"/>
  <c r="L80" i="56"/>
  <c r="N76" i="56"/>
  <c r="N77" i="56"/>
  <c r="O80" i="56"/>
  <c r="O81" i="56"/>
  <c r="R75" i="56"/>
  <c r="M80" i="56"/>
  <c r="R74" i="56"/>
  <c r="M76" i="56"/>
  <c r="R79" i="56"/>
  <c r="N80" i="56"/>
  <c r="L76" i="56"/>
  <c r="N68" i="56"/>
  <c r="N69" i="56"/>
  <c r="M69" i="56"/>
  <c r="M68" i="56"/>
  <c r="N73" i="56"/>
  <c r="N72" i="56"/>
  <c r="P68" i="56"/>
  <c r="O72" i="56"/>
  <c r="O73" i="56"/>
  <c r="O68" i="56"/>
  <c r="P69" i="56"/>
  <c r="M73" i="56"/>
  <c r="N60" i="56"/>
  <c r="N61" i="56"/>
  <c r="N65" i="56"/>
  <c r="N64" i="56"/>
  <c r="M61" i="56"/>
  <c r="M60" i="56"/>
  <c r="O64" i="56"/>
  <c r="O65" i="56"/>
  <c r="O60" i="56"/>
  <c r="P60" i="56"/>
  <c r="M64" i="56"/>
  <c r="R63" i="56"/>
  <c r="L64" i="56"/>
  <c r="O52" i="56"/>
  <c r="M53" i="56"/>
  <c r="M52" i="56"/>
  <c r="O56" i="56"/>
  <c r="O57" i="56"/>
  <c r="N52" i="56"/>
  <c r="N53" i="56"/>
  <c r="P52" i="56"/>
  <c r="P56" i="56"/>
  <c r="P53" i="56"/>
  <c r="N55" i="56"/>
  <c r="M57" i="56"/>
  <c r="N44" i="56"/>
  <c r="N45" i="56"/>
  <c r="M45" i="56"/>
  <c r="M44" i="56"/>
  <c r="O48" i="56"/>
  <c r="O49" i="56"/>
  <c r="N49" i="56"/>
  <c r="N48" i="56"/>
  <c r="L48" i="56"/>
  <c r="O44" i="56"/>
  <c r="P44" i="56"/>
  <c r="P48" i="56"/>
  <c r="R47" i="56"/>
  <c r="M49" i="56"/>
  <c r="O40" i="56"/>
  <c r="O41" i="56"/>
  <c r="N36" i="56"/>
  <c r="N37" i="56"/>
  <c r="R35" i="56"/>
  <c r="R34" i="56"/>
  <c r="M36" i="56"/>
  <c r="M37" i="56" s="1"/>
  <c r="L36" i="56"/>
  <c r="O29" i="56"/>
  <c r="O28" i="56"/>
  <c r="L33" i="56"/>
  <c r="P32" i="56"/>
  <c r="P33" i="56" s="1"/>
  <c r="N28" i="56"/>
  <c r="N29" i="56"/>
  <c r="O32" i="56"/>
  <c r="O33" i="56"/>
  <c r="R27" i="56"/>
  <c r="R26" i="56"/>
  <c r="M28" i="56"/>
  <c r="L28" i="56"/>
  <c r="L29" i="56" s="1"/>
  <c r="M22" i="56"/>
  <c r="M23" i="56" s="1"/>
  <c r="Q22" i="56"/>
  <c r="Q23" i="56" s="1"/>
  <c r="Q25" i="56" s="1"/>
  <c r="L22" i="56"/>
  <c r="P22" i="56"/>
  <c r="P23" i="56" s="1"/>
  <c r="P25" i="56" s="1"/>
  <c r="O18" i="56"/>
  <c r="O19" i="56" s="1"/>
  <c r="N18" i="56"/>
  <c r="N19" i="56" s="1"/>
  <c r="Q18" i="56"/>
  <c r="Q19" i="56" s="1"/>
  <c r="L18" i="56"/>
  <c r="L19" i="56" s="1"/>
  <c r="Z20" i="52"/>
  <c r="AA20" i="52"/>
  <c r="H19" i="56" s="1"/>
  <c r="AE18" i="56" s="1"/>
  <c r="AE19" i="56" s="1"/>
  <c r="AF16" i="76"/>
  <c r="T11" i="70" s="1"/>
  <c r="AF17" i="76"/>
  <c r="T12" i="70" s="1"/>
  <c r="AD20" i="76"/>
  <c r="AD21" i="76"/>
  <c r="AD24" i="76"/>
  <c r="S19" i="70" s="1"/>
  <c r="AD25" i="76"/>
  <c r="S20" i="70" s="1"/>
  <c r="AD28" i="76"/>
  <c r="AD29" i="76"/>
  <c r="AD32" i="76"/>
  <c r="S27" i="70" s="1"/>
  <c r="AD33" i="76"/>
  <c r="S28" i="70" s="1"/>
  <c r="AD36" i="76"/>
  <c r="AD37" i="76"/>
  <c r="AD40" i="76"/>
  <c r="S35" i="70" s="1"/>
  <c r="AD41" i="76"/>
  <c r="S36" i="70" s="1"/>
  <c r="AD44" i="76"/>
  <c r="AD45" i="76"/>
  <c r="AD48" i="76"/>
  <c r="S43" i="70" s="1"/>
  <c r="AD49" i="76"/>
  <c r="S44" i="70" s="1"/>
  <c r="AD52" i="76"/>
  <c r="AD53" i="76"/>
  <c r="AB16" i="74"/>
  <c r="R11" i="70" s="1"/>
  <c r="Z18" i="74"/>
  <c r="Q13" i="70" s="1"/>
  <c r="Z20" i="74"/>
  <c r="Q15" i="70" s="1"/>
  <c r="Z22" i="74"/>
  <c r="Q17" i="70" s="1"/>
  <c r="Z24" i="74"/>
  <c r="Q19" i="70" s="1"/>
  <c r="Z26" i="74"/>
  <c r="Q21" i="70" s="1"/>
  <c r="Z28" i="74"/>
  <c r="Q23" i="70" s="1"/>
  <c r="Z30" i="74"/>
  <c r="Q25" i="70" s="1"/>
  <c r="Z32" i="74"/>
  <c r="Q27" i="70" s="1"/>
  <c r="Z34" i="74"/>
  <c r="Q29" i="70" s="1"/>
  <c r="Z36" i="74"/>
  <c r="Q31" i="70" s="1"/>
  <c r="Z38" i="74"/>
  <c r="Q33" i="70" s="1"/>
  <c r="Z40" i="74"/>
  <c r="Q35" i="70" s="1"/>
  <c r="Z42" i="74"/>
  <c r="Q37" i="70" s="1"/>
  <c r="Z44" i="74"/>
  <c r="Q39" i="70" s="1"/>
  <c r="Z46" i="74"/>
  <c r="Q41" i="70" s="1"/>
  <c r="Z48" i="74"/>
  <c r="Q43" i="70" s="1"/>
  <c r="Z50" i="74"/>
  <c r="Q45" i="70" s="1"/>
  <c r="Z52" i="74"/>
  <c r="Q47" i="70" s="1"/>
  <c r="Z54" i="74"/>
  <c r="Q49" i="70" s="1"/>
  <c r="AB39" i="75"/>
  <c r="P34" i="70" s="1"/>
  <c r="AB49" i="75"/>
  <c r="P44" i="70" s="1"/>
  <c r="Z52" i="68"/>
  <c r="AQ56" i="52" s="1"/>
  <c r="Z48" i="68"/>
  <c r="AQ52" i="52" s="1"/>
  <c r="Z44" i="68"/>
  <c r="AQ48" i="52" s="1"/>
  <c r="Z40" i="68"/>
  <c r="AQ44" i="52" s="1"/>
  <c r="Z36" i="68"/>
  <c r="AQ40" i="52" s="1"/>
  <c r="Z32" i="68"/>
  <c r="AQ36" i="52" s="1"/>
  <c r="Z28" i="68"/>
  <c r="AQ32" i="52" s="1"/>
  <c r="Z24" i="68"/>
  <c r="AQ28" i="52" s="1"/>
  <c r="Z20" i="68"/>
  <c r="AQ24" i="52" s="1"/>
  <c r="AB41" i="68"/>
  <c r="F36" i="70" s="1"/>
  <c r="S13" i="70"/>
  <c r="S14" i="70"/>
  <c r="S15" i="70"/>
  <c r="S16" i="70"/>
  <c r="S17" i="70"/>
  <c r="S18" i="70"/>
  <c r="S21" i="70"/>
  <c r="S22" i="70"/>
  <c r="S23" i="70"/>
  <c r="S24" i="70"/>
  <c r="S25" i="70"/>
  <c r="S26" i="70"/>
  <c r="S29" i="70"/>
  <c r="S30" i="70"/>
  <c r="S31" i="70"/>
  <c r="S32" i="70"/>
  <c r="S33" i="70"/>
  <c r="S34" i="70"/>
  <c r="S37" i="70"/>
  <c r="S38" i="70"/>
  <c r="S39" i="70"/>
  <c r="S40" i="70"/>
  <c r="S41" i="70"/>
  <c r="S42" i="70"/>
  <c r="S45" i="70"/>
  <c r="S46" i="70"/>
  <c r="S47" i="70"/>
  <c r="S48" i="70"/>
  <c r="S49" i="70"/>
  <c r="S50" i="70"/>
  <c r="S11" i="70"/>
  <c r="S12" i="70"/>
  <c r="T13" i="70"/>
  <c r="T14" i="70"/>
  <c r="T15" i="70"/>
  <c r="T16" i="70"/>
  <c r="T17" i="70"/>
  <c r="T18" i="70"/>
  <c r="T19" i="70"/>
  <c r="T20" i="70"/>
  <c r="T21" i="70"/>
  <c r="T22" i="70"/>
  <c r="T23" i="70"/>
  <c r="T24" i="70"/>
  <c r="T25" i="70"/>
  <c r="T26" i="70"/>
  <c r="T27" i="70"/>
  <c r="T28" i="70"/>
  <c r="T29" i="70"/>
  <c r="T30" i="70"/>
  <c r="T31" i="70"/>
  <c r="T32" i="70"/>
  <c r="T33" i="70"/>
  <c r="T34" i="70"/>
  <c r="T35" i="70"/>
  <c r="T36" i="70"/>
  <c r="T37" i="70"/>
  <c r="T38" i="70"/>
  <c r="T39" i="70"/>
  <c r="T40" i="70"/>
  <c r="T41" i="70"/>
  <c r="T42" i="70"/>
  <c r="T43" i="70"/>
  <c r="T44" i="70"/>
  <c r="T45" i="70"/>
  <c r="T46" i="70"/>
  <c r="T47" i="70"/>
  <c r="T48" i="70"/>
  <c r="T49" i="70"/>
  <c r="T50" i="70"/>
  <c r="AB17" i="74"/>
  <c r="R12" i="70" s="1"/>
  <c r="Z19" i="74"/>
  <c r="Q14" i="70" s="1"/>
  <c r="Z21" i="74"/>
  <c r="Q16" i="70" s="1"/>
  <c r="Z23" i="74"/>
  <c r="Q18" i="70" s="1"/>
  <c r="Z25" i="74"/>
  <c r="Q20" i="70" s="1"/>
  <c r="Z27" i="74"/>
  <c r="Q22" i="70" s="1"/>
  <c r="Z29" i="74"/>
  <c r="Q24" i="70" s="1"/>
  <c r="Z31" i="74"/>
  <c r="Q26" i="70" s="1"/>
  <c r="Z33" i="74"/>
  <c r="Q28" i="70" s="1"/>
  <c r="Z35" i="74"/>
  <c r="Q30" i="70" s="1"/>
  <c r="Z37" i="74"/>
  <c r="Q32" i="70" s="1"/>
  <c r="Z39" i="74"/>
  <c r="Q34" i="70" s="1"/>
  <c r="Z41" i="74"/>
  <c r="Q36" i="70" s="1"/>
  <c r="Z43" i="74"/>
  <c r="Q38" i="70" s="1"/>
  <c r="Z45" i="74"/>
  <c r="Q40" i="70" s="1"/>
  <c r="Z47" i="74"/>
  <c r="Q42" i="70" s="1"/>
  <c r="Z49" i="74"/>
  <c r="Q44" i="70" s="1"/>
  <c r="Z51" i="74"/>
  <c r="Q46" i="70" s="1"/>
  <c r="Z53" i="74"/>
  <c r="Q48" i="70" s="1"/>
  <c r="Z55" i="74"/>
  <c r="Q50" i="70" s="1"/>
  <c r="Z16" i="74"/>
  <c r="Q11" i="70" s="1"/>
  <c r="AB18" i="74"/>
  <c r="R13" i="70" s="1"/>
  <c r="AB20" i="74"/>
  <c r="R15" i="70" s="1"/>
  <c r="AB22" i="74"/>
  <c r="R17" i="70" s="1"/>
  <c r="AB24" i="74"/>
  <c r="R19" i="70" s="1"/>
  <c r="AB26" i="74"/>
  <c r="R21" i="70" s="1"/>
  <c r="AB28" i="74"/>
  <c r="R23" i="70" s="1"/>
  <c r="AB30" i="74"/>
  <c r="R25" i="70" s="1"/>
  <c r="AB32" i="74"/>
  <c r="R27" i="70" s="1"/>
  <c r="AB34" i="74"/>
  <c r="R29" i="70" s="1"/>
  <c r="AB36" i="74"/>
  <c r="R31" i="70" s="1"/>
  <c r="AB38" i="74"/>
  <c r="R33" i="70" s="1"/>
  <c r="AB40" i="74"/>
  <c r="R35" i="70" s="1"/>
  <c r="AB42" i="74"/>
  <c r="R37" i="70" s="1"/>
  <c r="AB44" i="74"/>
  <c r="R39" i="70" s="1"/>
  <c r="AB46" i="74"/>
  <c r="R41" i="70" s="1"/>
  <c r="AB48" i="74"/>
  <c r="R43" i="70" s="1"/>
  <c r="AB50" i="74"/>
  <c r="R45" i="70" s="1"/>
  <c r="AB52" i="74"/>
  <c r="R47" i="70" s="1"/>
  <c r="AB54" i="74"/>
  <c r="R49" i="70" s="1"/>
  <c r="AB41" i="75"/>
  <c r="P36" i="70" s="1"/>
  <c r="AB18" i="75"/>
  <c r="P13" i="70" s="1"/>
  <c r="AB20" i="75"/>
  <c r="P15" i="70" s="1"/>
  <c r="AB22" i="75"/>
  <c r="P17" i="70" s="1"/>
  <c r="AB24" i="75"/>
  <c r="P19" i="70" s="1"/>
  <c r="AB26" i="75"/>
  <c r="P21" i="70" s="1"/>
  <c r="AB28" i="75"/>
  <c r="P23" i="70" s="1"/>
  <c r="AB30" i="75"/>
  <c r="P25" i="70" s="1"/>
  <c r="AB32" i="75"/>
  <c r="P27" i="70" s="1"/>
  <c r="AB34" i="75"/>
  <c r="P29" i="70" s="1"/>
  <c r="AB36" i="75"/>
  <c r="P31" i="70" s="1"/>
  <c r="AB38" i="75"/>
  <c r="P33" i="70" s="1"/>
  <c r="AB40" i="75"/>
  <c r="P35" i="70" s="1"/>
  <c r="AB17" i="75"/>
  <c r="P12" i="70" s="1"/>
  <c r="Z19" i="75"/>
  <c r="O14" i="70" s="1"/>
  <c r="Z21" i="75"/>
  <c r="O16" i="70" s="1"/>
  <c r="Z23" i="75"/>
  <c r="O18" i="70" s="1"/>
  <c r="Z25" i="75"/>
  <c r="O20" i="70" s="1"/>
  <c r="Z27" i="75"/>
  <c r="O22" i="70" s="1"/>
  <c r="Z29" i="75"/>
  <c r="O24" i="70" s="1"/>
  <c r="Z31" i="75"/>
  <c r="O26" i="70" s="1"/>
  <c r="Z33" i="75"/>
  <c r="O28" i="70" s="1"/>
  <c r="Z35" i="75"/>
  <c r="O30" i="70" s="1"/>
  <c r="Z37" i="75"/>
  <c r="O32" i="70" s="1"/>
  <c r="Z39" i="75"/>
  <c r="O34" i="70" s="1"/>
  <c r="Z41" i="75"/>
  <c r="O36" i="70" s="1"/>
  <c r="Z43" i="75"/>
  <c r="O38" i="70" s="1"/>
  <c r="Z45" i="75"/>
  <c r="O40" i="70" s="1"/>
  <c r="Z47" i="75"/>
  <c r="O42" i="70" s="1"/>
  <c r="Z49" i="75"/>
  <c r="O44" i="70" s="1"/>
  <c r="Z51" i="75"/>
  <c r="O46" i="70" s="1"/>
  <c r="Z53" i="75"/>
  <c r="O48" i="70" s="1"/>
  <c r="Z55" i="75"/>
  <c r="O50" i="70" s="1"/>
  <c r="AB42" i="75"/>
  <c r="P37" i="70" s="1"/>
  <c r="AB44" i="75"/>
  <c r="P39" i="70" s="1"/>
  <c r="AB46" i="75"/>
  <c r="P41" i="70" s="1"/>
  <c r="AB48" i="75"/>
  <c r="P43" i="70" s="1"/>
  <c r="AB50" i="75"/>
  <c r="P45" i="70" s="1"/>
  <c r="AB52" i="75"/>
  <c r="P47" i="70" s="1"/>
  <c r="AB54" i="75"/>
  <c r="P49" i="70" s="1"/>
  <c r="AB17" i="72"/>
  <c r="L12" i="70" s="1"/>
  <c r="Z19" i="72"/>
  <c r="K14" i="70" s="1"/>
  <c r="Z21" i="72"/>
  <c r="K16" i="70" s="1"/>
  <c r="Z23" i="72"/>
  <c r="K18" i="70" s="1"/>
  <c r="Z25" i="72"/>
  <c r="K20" i="70" s="1"/>
  <c r="Z27" i="72"/>
  <c r="K22" i="70" s="1"/>
  <c r="Z29" i="72"/>
  <c r="K24" i="70" s="1"/>
  <c r="Z31" i="72"/>
  <c r="K26" i="70" s="1"/>
  <c r="Z33" i="72"/>
  <c r="K28" i="70" s="1"/>
  <c r="Z35" i="72"/>
  <c r="K30" i="70" s="1"/>
  <c r="Z37" i="72"/>
  <c r="K32" i="70" s="1"/>
  <c r="Z39" i="72"/>
  <c r="K34" i="70" s="1"/>
  <c r="Z41" i="72"/>
  <c r="K36" i="70" s="1"/>
  <c r="Z43" i="72"/>
  <c r="K38" i="70" s="1"/>
  <c r="Z45" i="72"/>
  <c r="K40" i="70" s="1"/>
  <c r="Z47" i="72"/>
  <c r="K42" i="70" s="1"/>
  <c r="Z49" i="72"/>
  <c r="K44" i="70" s="1"/>
  <c r="Z51" i="72"/>
  <c r="K46" i="70" s="1"/>
  <c r="Z53" i="72"/>
  <c r="K48" i="70" s="1"/>
  <c r="Z55" i="72"/>
  <c r="K50" i="70" s="1"/>
  <c r="AB18" i="72"/>
  <c r="L13" i="70" s="1"/>
  <c r="AB20" i="72"/>
  <c r="L15" i="70" s="1"/>
  <c r="AB22" i="72"/>
  <c r="L17" i="70" s="1"/>
  <c r="AB24" i="72"/>
  <c r="L19" i="70" s="1"/>
  <c r="AB26" i="72"/>
  <c r="L21" i="70" s="1"/>
  <c r="AB28" i="72"/>
  <c r="L23" i="70" s="1"/>
  <c r="AB30" i="72"/>
  <c r="L25" i="70" s="1"/>
  <c r="AB32" i="72"/>
  <c r="L27" i="70" s="1"/>
  <c r="AB34" i="72"/>
  <c r="L29" i="70" s="1"/>
  <c r="AB36" i="72"/>
  <c r="L31" i="70" s="1"/>
  <c r="AB38" i="72"/>
  <c r="L33" i="70" s="1"/>
  <c r="AB40" i="72"/>
  <c r="L35" i="70" s="1"/>
  <c r="AB42" i="72"/>
  <c r="L37" i="70" s="1"/>
  <c r="AB44" i="72"/>
  <c r="L39" i="70" s="1"/>
  <c r="AB46" i="72"/>
  <c r="L41" i="70" s="1"/>
  <c r="AB48" i="72"/>
  <c r="L43" i="70" s="1"/>
  <c r="AB50" i="72"/>
  <c r="L45" i="70" s="1"/>
  <c r="AB52" i="72"/>
  <c r="L47" i="70" s="1"/>
  <c r="AB54" i="72"/>
  <c r="L49" i="70" s="1"/>
  <c r="Z17" i="72"/>
  <c r="K12" i="70" s="1"/>
  <c r="Z16" i="72"/>
  <c r="K11" i="70" s="1"/>
  <c r="Z18" i="72"/>
  <c r="K13" i="70" s="1"/>
  <c r="Z20" i="72"/>
  <c r="K15" i="70" s="1"/>
  <c r="Z22" i="72"/>
  <c r="K17" i="70" s="1"/>
  <c r="Z24" i="72"/>
  <c r="K19" i="70" s="1"/>
  <c r="Z26" i="72"/>
  <c r="K21" i="70" s="1"/>
  <c r="Z28" i="72"/>
  <c r="K23" i="70" s="1"/>
  <c r="Z30" i="72"/>
  <c r="K25" i="70" s="1"/>
  <c r="Z32" i="72"/>
  <c r="K27" i="70" s="1"/>
  <c r="Z34" i="72"/>
  <c r="K29" i="70" s="1"/>
  <c r="Z36" i="72"/>
  <c r="K31" i="70" s="1"/>
  <c r="Z38" i="72"/>
  <c r="K33" i="70" s="1"/>
  <c r="Z40" i="72"/>
  <c r="K35" i="70" s="1"/>
  <c r="Z42" i="72"/>
  <c r="K37" i="70" s="1"/>
  <c r="Z44" i="72"/>
  <c r="K39" i="70" s="1"/>
  <c r="Z46" i="72"/>
  <c r="K41" i="70" s="1"/>
  <c r="Z48" i="72"/>
  <c r="K43" i="70" s="1"/>
  <c r="Z50" i="72"/>
  <c r="K45" i="70" s="1"/>
  <c r="Z52" i="72"/>
  <c r="K47" i="70" s="1"/>
  <c r="Z54" i="72"/>
  <c r="K49" i="70" s="1"/>
  <c r="AB16" i="72"/>
  <c r="L11" i="70" s="1"/>
  <c r="AB19" i="72"/>
  <c r="L14" i="70" s="1"/>
  <c r="AB21" i="72"/>
  <c r="L16" i="70" s="1"/>
  <c r="AB23" i="72"/>
  <c r="L18" i="70" s="1"/>
  <c r="AB25" i="72"/>
  <c r="L20" i="70" s="1"/>
  <c r="AB27" i="72"/>
  <c r="L22" i="70" s="1"/>
  <c r="AB29" i="72"/>
  <c r="L24" i="70" s="1"/>
  <c r="AB31" i="72"/>
  <c r="L26" i="70" s="1"/>
  <c r="AB33" i="72"/>
  <c r="L28" i="70" s="1"/>
  <c r="AB35" i="72"/>
  <c r="L30" i="70" s="1"/>
  <c r="AB37" i="72"/>
  <c r="L32" i="70" s="1"/>
  <c r="AB39" i="72"/>
  <c r="L34" i="70" s="1"/>
  <c r="AB41" i="72"/>
  <c r="L36" i="70" s="1"/>
  <c r="AB43" i="72"/>
  <c r="L38" i="70" s="1"/>
  <c r="AB45" i="72"/>
  <c r="L40" i="70" s="1"/>
  <c r="AB47" i="72"/>
  <c r="L42" i="70" s="1"/>
  <c r="AB49" i="72"/>
  <c r="L44" i="70" s="1"/>
  <c r="AB51" i="72"/>
  <c r="L46" i="70" s="1"/>
  <c r="AB53" i="72"/>
  <c r="L48" i="70" s="1"/>
  <c r="AB55" i="72"/>
  <c r="L50" i="70" s="1"/>
  <c r="AB17" i="73"/>
  <c r="N12" i="70" s="1"/>
  <c r="AB50" i="73"/>
  <c r="N45" i="70" s="1"/>
  <c r="Z18" i="73"/>
  <c r="M13" i="70" s="1"/>
  <c r="Z20" i="73"/>
  <c r="M15" i="70" s="1"/>
  <c r="Z22" i="73"/>
  <c r="M17" i="70" s="1"/>
  <c r="Z24" i="73"/>
  <c r="M19" i="70" s="1"/>
  <c r="Z26" i="73"/>
  <c r="M21" i="70" s="1"/>
  <c r="Z28" i="73"/>
  <c r="M23" i="70" s="1"/>
  <c r="Z30" i="73"/>
  <c r="M25" i="70" s="1"/>
  <c r="Z32" i="73"/>
  <c r="M27" i="70" s="1"/>
  <c r="Z34" i="73"/>
  <c r="M29" i="70" s="1"/>
  <c r="Z36" i="73"/>
  <c r="M31" i="70" s="1"/>
  <c r="Z38" i="73"/>
  <c r="M33" i="70" s="1"/>
  <c r="Z40" i="73"/>
  <c r="M35" i="70" s="1"/>
  <c r="Z42" i="73"/>
  <c r="M37" i="70" s="1"/>
  <c r="Z44" i="73"/>
  <c r="M39" i="70" s="1"/>
  <c r="Z46" i="73"/>
  <c r="M41" i="70" s="1"/>
  <c r="Z48" i="73"/>
  <c r="M43" i="70" s="1"/>
  <c r="Z50" i="73"/>
  <c r="M45" i="70" s="1"/>
  <c r="Z52" i="73"/>
  <c r="M47" i="70" s="1"/>
  <c r="Z54" i="73"/>
  <c r="M49" i="70" s="1"/>
  <c r="AB18" i="73"/>
  <c r="N13" i="70" s="1"/>
  <c r="AB16" i="73"/>
  <c r="N11" i="70" s="1"/>
  <c r="AB19" i="73"/>
  <c r="N14" i="70" s="1"/>
  <c r="AB21" i="73"/>
  <c r="N16" i="70" s="1"/>
  <c r="AB23" i="73"/>
  <c r="N18" i="70" s="1"/>
  <c r="AB25" i="73"/>
  <c r="N20" i="70" s="1"/>
  <c r="AB27" i="73"/>
  <c r="N22" i="70" s="1"/>
  <c r="AB29" i="73"/>
  <c r="N24" i="70" s="1"/>
  <c r="AB31" i="73"/>
  <c r="N26" i="70" s="1"/>
  <c r="AB33" i="73"/>
  <c r="N28" i="70" s="1"/>
  <c r="AB35" i="73"/>
  <c r="N30" i="70" s="1"/>
  <c r="AB37" i="73"/>
  <c r="N32" i="70" s="1"/>
  <c r="AB39" i="73"/>
  <c r="N34" i="70" s="1"/>
  <c r="AB41" i="73"/>
  <c r="N36" i="70" s="1"/>
  <c r="AB43" i="73"/>
  <c r="N38" i="70" s="1"/>
  <c r="AB45" i="73"/>
  <c r="N40" i="70" s="1"/>
  <c r="AB47" i="73"/>
  <c r="N42" i="70" s="1"/>
  <c r="AB49" i="73"/>
  <c r="N44" i="70" s="1"/>
  <c r="AB51" i="73"/>
  <c r="N46" i="70" s="1"/>
  <c r="AB53" i="73"/>
  <c r="N48" i="70" s="1"/>
  <c r="AB55" i="73"/>
  <c r="N50" i="70" s="1"/>
  <c r="Z17" i="73"/>
  <c r="M12" i="70" s="1"/>
  <c r="Z19" i="73"/>
  <c r="M14" i="70" s="1"/>
  <c r="Z21" i="73"/>
  <c r="M16" i="70" s="1"/>
  <c r="Z23" i="73"/>
  <c r="M18" i="70" s="1"/>
  <c r="Z25" i="73"/>
  <c r="M20" i="70" s="1"/>
  <c r="Z27" i="73"/>
  <c r="M22" i="70" s="1"/>
  <c r="Z29" i="73"/>
  <c r="M24" i="70" s="1"/>
  <c r="Z31" i="73"/>
  <c r="M26" i="70" s="1"/>
  <c r="Z33" i="73"/>
  <c r="M28" i="70" s="1"/>
  <c r="Z35" i="73"/>
  <c r="M30" i="70" s="1"/>
  <c r="Z37" i="73"/>
  <c r="M32" i="70" s="1"/>
  <c r="Z39" i="73"/>
  <c r="M34" i="70" s="1"/>
  <c r="Z41" i="73"/>
  <c r="M36" i="70" s="1"/>
  <c r="Z43" i="73"/>
  <c r="M38" i="70" s="1"/>
  <c r="Z45" i="73"/>
  <c r="M40" i="70" s="1"/>
  <c r="Z47" i="73"/>
  <c r="M42" i="70" s="1"/>
  <c r="Z49" i="73"/>
  <c r="M44" i="70" s="1"/>
  <c r="Z51" i="73"/>
  <c r="M46" i="70" s="1"/>
  <c r="Z53" i="73"/>
  <c r="M48" i="70" s="1"/>
  <c r="Z55" i="73"/>
  <c r="M50" i="70" s="1"/>
  <c r="AL52" i="71"/>
  <c r="J50" i="70" s="1"/>
  <c r="AL50" i="71"/>
  <c r="J48" i="70" s="1"/>
  <c r="AL48" i="71"/>
  <c r="J46" i="70" s="1"/>
  <c r="AL46" i="71"/>
  <c r="J44" i="70" s="1"/>
  <c r="AL44" i="71"/>
  <c r="J42" i="70" s="1"/>
  <c r="AL42" i="71"/>
  <c r="J40" i="70" s="1"/>
  <c r="AL40" i="71"/>
  <c r="J38" i="70" s="1"/>
  <c r="AL38" i="71"/>
  <c r="J36" i="70" s="1"/>
  <c r="AL36" i="71"/>
  <c r="J34" i="70" s="1"/>
  <c r="AL34" i="71"/>
  <c r="J32" i="70" s="1"/>
  <c r="AL32" i="71"/>
  <c r="J30" i="70" s="1"/>
  <c r="AL30" i="71"/>
  <c r="J28" i="70" s="1"/>
  <c r="AL28" i="71"/>
  <c r="J26" i="70" s="1"/>
  <c r="AL26" i="71"/>
  <c r="J24" i="70" s="1"/>
  <c r="AL24" i="71"/>
  <c r="J22" i="70" s="1"/>
  <c r="AL22" i="71"/>
  <c r="J20" i="70" s="1"/>
  <c r="AL20" i="71"/>
  <c r="J18" i="70" s="1"/>
  <c r="AL18" i="71"/>
  <c r="J16" i="70" s="1"/>
  <c r="AL16" i="71"/>
  <c r="J14" i="70" s="1"/>
  <c r="AL14" i="71"/>
  <c r="J12" i="70" s="1"/>
  <c r="AL51" i="71"/>
  <c r="J49" i="70" s="1"/>
  <c r="AL49" i="71"/>
  <c r="J47" i="70" s="1"/>
  <c r="AL47" i="71"/>
  <c r="J45" i="70" s="1"/>
  <c r="AL45" i="71"/>
  <c r="J43" i="70" s="1"/>
  <c r="AL43" i="71"/>
  <c r="J41" i="70" s="1"/>
  <c r="AL41" i="71"/>
  <c r="J39" i="70" s="1"/>
  <c r="AL39" i="71"/>
  <c r="J37" i="70" s="1"/>
  <c r="AL37" i="71"/>
  <c r="J35" i="70" s="1"/>
  <c r="AL35" i="71"/>
  <c r="J33" i="70" s="1"/>
  <c r="AL33" i="71"/>
  <c r="J31" i="70" s="1"/>
  <c r="AL31" i="71"/>
  <c r="J29" i="70" s="1"/>
  <c r="AL29" i="71"/>
  <c r="J27" i="70" s="1"/>
  <c r="AL27" i="71"/>
  <c r="J25" i="70" s="1"/>
  <c r="AL25" i="71"/>
  <c r="J23" i="70" s="1"/>
  <c r="AL23" i="71"/>
  <c r="J21" i="70" s="1"/>
  <c r="AL21" i="71"/>
  <c r="J19" i="70" s="1"/>
  <c r="AL19" i="71"/>
  <c r="J17" i="70" s="1"/>
  <c r="AL17" i="71"/>
  <c r="J15" i="70" s="1"/>
  <c r="AL15" i="71"/>
  <c r="J13" i="70" s="1"/>
  <c r="AK52" i="71"/>
  <c r="I50" i="70" s="1"/>
  <c r="AK50" i="71"/>
  <c r="I48" i="70" s="1"/>
  <c r="AK48" i="71"/>
  <c r="I46" i="70" s="1"/>
  <c r="AK46" i="71"/>
  <c r="I44" i="70" s="1"/>
  <c r="AK44" i="71"/>
  <c r="I42" i="70" s="1"/>
  <c r="AK42" i="71"/>
  <c r="I40" i="70" s="1"/>
  <c r="AK40" i="71"/>
  <c r="I38" i="70" s="1"/>
  <c r="AK38" i="71"/>
  <c r="I36" i="70" s="1"/>
  <c r="AK36" i="71"/>
  <c r="I34" i="70" s="1"/>
  <c r="AK34" i="71"/>
  <c r="I32" i="70" s="1"/>
  <c r="AK32" i="71"/>
  <c r="I30" i="70" s="1"/>
  <c r="AK30" i="71"/>
  <c r="I28" i="70" s="1"/>
  <c r="AK28" i="71"/>
  <c r="I26" i="70" s="1"/>
  <c r="AK26" i="71"/>
  <c r="I24" i="70" s="1"/>
  <c r="AK24" i="71"/>
  <c r="I22" i="70" s="1"/>
  <c r="AK22" i="71"/>
  <c r="I20" i="70" s="1"/>
  <c r="AK20" i="71"/>
  <c r="I18" i="70" s="1"/>
  <c r="AK18" i="71"/>
  <c r="I16" i="70" s="1"/>
  <c r="AK14" i="71"/>
  <c r="I12" i="70" s="1"/>
  <c r="AK51" i="71"/>
  <c r="I49" i="70" s="1"/>
  <c r="AK49" i="71"/>
  <c r="I47" i="70" s="1"/>
  <c r="AK47" i="71"/>
  <c r="I45" i="70" s="1"/>
  <c r="AK45" i="71"/>
  <c r="I43" i="70" s="1"/>
  <c r="AK43" i="71"/>
  <c r="I41" i="70" s="1"/>
  <c r="AK41" i="71"/>
  <c r="I39" i="70" s="1"/>
  <c r="AK39" i="71"/>
  <c r="I37" i="70" s="1"/>
  <c r="AK37" i="71"/>
  <c r="I35" i="70" s="1"/>
  <c r="AK35" i="71"/>
  <c r="I33" i="70" s="1"/>
  <c r="AK33" i="71"/>
  <c r="I31" i="70" s="1"/>
  <c r="AK31" i="71"/>
  <c r="I29" i="70" s="1"/>
  <c r="AK29" i="71"/>
  <c r="I27" i="70" s="1"/>
  <c r="AK27" i="71"/>
  <c r="I25" i="70" s="1"/>
  <c r="AK25" i="71"/>
  <c r="I23" i="70" s="1"/>
  <c r="AK23" i="71"/>
  <c r="I21" i="70" s="1"/>
  <c r="AK21" i="71"/>
  <c r="I19" i="70" s="1"/>
  <c r="AK19" i="71"/>
  <c r="I17" i="70" s="1"/>
  <c r="AK17" i="71"/>
  <c r="I15" i="70" s="1"/>
  <c r="AK15" i="71"/>
  <c r="I13" i="70" s="1"/>
  <c r="AB29" i="68"/>
  <c r="F24" i="70" s="1"/>
  <c r="AB16" i="68"/>
  <c r="F11" i="70" s="1"/>
  <c r="AB21" i="68"/>
  <c r="F16" i="70" s="1"/>
  <c r="AB33" i="68"/>
  <c r="F28" i="70" s="1"/>
  <c r="AB45" i="68"/>
  <c r="F40" i="70" s="1"/>
  <c r="AB19" i="68"/>
  <c r="F14" i="70" s="1"/>
  <c r="AB23" i="68"/>
  <c r="F18" i="70" s="1"/>
  <c r="AB27" i="68"/>
  <c r="F22" i="70" s="1"/>
  <c r="AB31" i="68"/>
  <c r="F26" i="70" s="1"/>
  <c r="AB35" i="68"/>
  <c r="F30" i="70" s="1"/>
  <c r="AB39" i="68"/>
  <c r="F34" i="70" s="1"/>
  <c r="AB43" i="68"/>
  <c r="F38" i="70" s="1"/>
  <c r="AB55" i="68"/>
  <c r="F50" i="70" s="1"/>
  <c r="AB25" i="68"/>
  <c r="F20" i="70" s="1"/>
  <c r="AB37" i="68"/>
  <c r="F32" i="70" s="1"/>
  <c r="AB53" i="68"/>
  <c r="F48" i="70" s="1"/>
  <c r="AB22" i="68"/>
  <c r="F17" i="70" s="1"/>
  <c r="AB30" i="68"/>
  <c r="F25" i="70" s="1"/>
  <c r="AB38" i="68"/>
  <c r="F33" i="70" s="1"/>
  <c r="AB42" i="68"/>
  <c r="F37" i="70" s="1"/>
  <c r="AB50" i="68"/>
  <c r="F45" i="70" s="1"/>
  <c r="Z16" i="68"/>
  <c r="AQ20" i="52" s="1"/>
  <c r="AB17" i="68"/>
  <c r="F12" i="70" s="1"/>
  <c r="AB49" i="68"/>
  <c r="F44" i="70" s="1"/>
  <c r="Z53" i="68"/>
  <c r="AQ57" i="52" s="1"/>
  <c r="Z49" i="68"/>
  <c r="AQ53" i="52" s="1"/>
  <c r="Z45" i="68"/>
  <c r="E40" i="70" s="1"/>
  <c r="Z41" i="68"/>
  <c r="AQ45" i="52" s="1"/>
  <c r="Z37" i="68"/>
  <c r="AQ41" i="52" s="1"/>
  <c r="Z33" i="68"/>
  <c r="E28" i="70" s="1"/>
  <c r="Z29" i="68"/>
  <c r="E24" i="70" s="1"/>
  <c r="Z25" i="68"/>
  <c r="E20" i="70" s="1"/>
  <c r="Z21" i="68"/>
  <c r="AQ25" i="52" s="1"/>
  <c r="Z17" i="68"/>
  <c r="AQ21" i="52" s="1"/>
  <c r="AB47" i="68"/>
  <c r="F42" i="70" s="1"/>
  <c r="AB51" i="68"/>
  <c r="F46" i="70" s="1"/>
  <c r="Z54" i="68"/>
  <c r="E49" i="70" s="1"/>
  <c r="Z50" i="68"/>
  <c r="E45" i="70" s="1"/>
  <c r="Z46" i="68"/>
  <c r="E41" i="70" s="1"/>
  <c r="Z42" i="68"/>
  <c r="E37" i="70" s="1"/>
  <c r="Z38" i="68"/>
  <c r="E33" i="70" s="1"/>
  <c r="Z34" i="68"/>
  <c r="AQ38" i="52" s="1"/>
  <c r="Z30" i="68"/>
  <c r="E25" i="70" s="1"/>
  <c r="Z26" i="68"/>
  <c r="E21" i="70" s="1"/>
  <c r="Z22" i="68"/>
  <c r="E17" i="70" s="1"/>
  <c r="Z18" i="68"/>
  <c r="E13" i="70" s="1"/>
  <c r="Z55" i="68"/>
  <c r="AQ59" i="52" s="1"/>
  <c r="Z51" i="68"/>
  <c r="AQ55" i="52" s="1"/>
  <c r="Z47" i="68"/>
  <c r="AQ51" i="52" s="1"/>
  <c r="Z43" i="68"/>
  <c r="AQ47" i="52" s="1"/>
  <c r="Z39" i="68"/>
  <c r="AQ43" i="52" s="1"/>
  <c r="Z35" i="68"/>
  <c r="AQ39" i="52" s="1"/>
  <c r="Z31" i="68"/>
  <c r="AQ35" i="52" s="1"/>
  <c r="Z27" i="68"/>
  <c r="AQ31" i="52" s="1"/>
  <c r="Z23" i="68"/>
  <c r="AQ27" i="52" s="1"/>
  <c r="Z19" i="68"/>
  <c r="E14" i="70" s="1"/>
  <c r="AQ50" i="52"/>
  <c r="E38" i="70"/>
  <c r="E44" i="70"/>
  <c r="AQ49" i="52"/>
  <c r="AQ37" i="52"/>
  <c r="E43" i="70"/>
  <c r="E39" i="70"/>
  <c r="E35" i="70"/>
  <c r="E27" i="70"/>
  <c r="E23" i="70"/>
  <c r="E19" i="70"/>
  <c r="A4" i="70"/>
  <c r="AD78" i="56"/>
  <c r="AD79" i="56" s="1"/>
  <c r="AD81" i="56" s="1"/>
  <c r="K34" i="56"/>
  <c r="AD38" i="56" s="1"/>
  <c r="AD39" i="56" s="1"/>
  <c r="AD82" i="56"/>
  <c r="AD83" i="56" s="1"/>
  <c r="H42" i="56"/>
  <c r="AD42" i="56" s="1"/>
  <c r="AD43" i="56" s="1"/>
  <c r="AD45" i="56" s="1"/>
  <c r="AD294" i="56"/>
  <c r="AD295" i="56" s="1"/>
  <c r="AD198" i="56"/>
  <c r="AD199" i="56" s="1"/>
  <c r="AD166" i="56"/>
  <c r="AD167" i="56" s="1"/>
  <c r="AD169" i="56" s="1"/>
  <c r="K70" i="56"/>
  <c r="AH70" i="56" s="1"/>
  <c r="AH71" i="56" s="1"/>
  <c r="AH73" i="56" s="1"/>
  <c r="AD90" i="56"/>
  <c r="H50" i="56"/>
  <c r="AD50" i="56" s="1"/>
  <c r="AD51" i="56" s="1"/>
  <c r="AD53" i="56" s="1"/>
  <c r="AD238" i="56"/>
  <c r="AD239" i="56" s="1"/>
  <c r="AD241" i="56" s="1"/>
  <c r="AD110" i="56"/>
  <c r="AD111" i="56" s="1"/>
  <c r="AD113" i="56" s="1"/>
  <c r="AI154" i="56"/>
  <c r="AI155" i="56" s="1"/>
  <c r="AI186" i="56"/>
  <c r="AI187" i="56" s="1"/>
  <c r="AD98" i="56"/>
  <c r="H58" i="56"/>
  <c r="AD58" i="56" s="1"/>
  <c r="H26" i="56"/>
  <c r="AD26" i="56" s="1"/>
  <c r="AD258" i="56"/>
  <c r="AD259" i="56" s="1"/>
  <c r="AD226" i="56"/>
  <c r="AD227" i="56" s="1"/>
  <c r="AD130" i="56"/>
  <c r="AD131" i="56" s="1"/>
  <c r="AD298" i="56"/>
  <c r="AD299" i="56" s="1"/>
  <c r="AD301" i="56" s="1"/>
  <c r="AD266" i="56"/>
  <c r="AD267" i="56" s="1"/>
  <c r="AD202" i="56"/>
  <c r="AD203" i="56" s="1"/>
  <c r="AD170" i="56"/>
  <c r="AD171" i="56" s="1"/>
  <c r="AD173" i="56" s="1"/>
  <c r="AD138" i="56"/>
  <c r="AG178" i="56"/>
  <c r="AG179" i="56" s="1"/>
  <c r="AD174" i="56"/>
  <c r="AD175" i="56" s="1"/>
  <c r="AD177" i="56" s="1"/>
  <c r="AG150" i="56"/>
  <c r="AG151" i="56" s="1"/>
  <c r="AD86" i="56"/>
  <c r="H21" i="56"/>
  <c r="AG18" i="56" s="1"/>
  <c r="AG19" i="56" s="1"/>
  <c r="AG318" i="56"/>
  <c r="AG319" i="56" s="1"/>
  <c r="AG321" i="56" s="1"/>
  <c r="AD194" i="56"/>
  <c r="AD195" i="56" s="1"/>
  <c r="AG190" i="56"/>
  <c r="AG191" i="56" s="1"/>
  <c r="AG193" i="56" s="1"/>
  <c r="AG118" i="56"/>
  <c r="AG119" i="56" s="1"/>
  <c r="K50" i="56"/>
  <c r="AD54" i="56" s="1"/>
  <c r="H53" i="56"/>
  <c r="AG50" i="56" s="1"/>
  <c r="AG51" i="56" s="1"/>
  <c r="AG53" i="56" s="1"/>
  <c r="AI262" i="56"/>
  <c r="AI263" i="56" s="1"/>
  <c r="AI265" i="56" s="1"/>
  <c r="AD262" i="56"/>
  <c r="AD263" i="56" s="1"/>
  <c r="AD234" i="56"/>
  <c r="AD235" i="56" s="1"/>
  <c r="AD237" i="56" s="1"/>
  <c r="AD134" i="56"/>
  <c r="AD106" i="56"/>
  <c r="AD107" i="56" s="1"/>
  <c r="K45" i="56"/>
  <c r="AG46" i="56" s="1"/>
  <c r="AG47" i="56" s="1"/>
  <c r="AG49" i="56" s="1"/>
  <c r="AG286" i="56"/>
  <c r="AG287" i="56" s="1"/>
  <c r="AI230" i="56"/>
  <c r="AI231" i="56" s="1"/>
  <c r="AI233" i="56" s="1"/>
  <c r="AD270" i="56"/>
  <c r="AD271" i="56" s="1"/>
  <c r="AD142" i="56"/>
  <c r="AD143" i="56" s="1"/>
  <c r="AD145" i="56" s="1"/>
  <c r="AG126" i="56"/>
  <c r="AG127" i="56" s="1"/>
  <c r="AG129" i="56" s="1"/>
  <c r="AI94" i="56"/>
  <c r="AI95" i="56" s="1"/>
  <c r="AI97" i="56" s="1"/>
  <c r="AD94" i="56"/>
  <c r="AD95" i="56" s="1"/>
  <c r="AD97" i="56" s="1"/>
  <c r="AD230" i="56"/>
  <c r="AD231" i="56" s="1"/>
  <c r="AG158" i="56"/>
  <c r="AG159" i="56" s="1"/>
  <c r="AG161" i="56" s="1"/>
  <c r="AI102" i="56"/>
  <c r="AI103" i="56" s="1"/>
  <c r="AI105" i="56" s="1"/>
  <c r="AI294" i="56"/>
  <c r="AI295" i="56" s="1"/>
  <c r="AI297" i="56" s="1"/>
  <c r="AG222" i="56"/>
  <c r="AG223" i="56" s="1"/>
  <c r="AI166" i="56"/>
  <c r="AI167" i="56" s="1"/>
  <c r="AI169" i="56" s="1"/>
  <c r="AD310" i="56"/>
  <c r="AD311" i="56" s="1"/>
  <c r="AD278" i="56"/>
  <c r="AD246" i="56"/>
  <c r="AD247" i="56" s="1"/>
  <c r="AD249" i="56" s="1"/>
  <c r="AD214" i="56"/>
  <c r="AD215" i="56" s="1"/>
  <c r="AD217" i="56" s="1"/>
  <c r="AD182" i="56"/>
  <c r="AD183" i="56" s="1"/>
  <c r="AD150" i="56"/>
  <c r="AD151" i="56" s="1"/>
  <c r="AD153" i="56" s="1"/>
  <c r="AD118" i="56"/>
  <c r="AD119" i="56" s="1"/>
  <c r="AG78" i="56"/>
  <c r="AG79" i="56" s="1"/>
  <c r="AG81" i="56" s="1"/>
  <c r="K47" i="56"/>
  <c r="AI46" i="56" s="1"/>
  <c r="AI47" i="56" s="1"/>
  <c r="AI49" i="56" s="1"/>
  <c r="AI310" i="56"/>
  <c r="AI311" i="56" s="1"/>
  <c r="AI313" i="56" s="1"/>
  <c r="AI278" i="56"/>
  <c r="AI279" i="56" s="1"/>
  <c r="AI281" i="56" s="1"/>
  <c r="AI246" i="56"/>
  <c r="AI247" i="56" s="1"/>
  <c r="AI249" i="56" s="1"/>
  <c r="AI182" i="56"/>
  <c r="AI183" i="56" s="1"/>
  <c r="AI185" i="56" s="1"/>
  <c r="AI150" i="56"/>
  <c r="AI151" i="56" s="1"/>
  <c r="AI153" i="56" s="1"/>
  <c r="AI118" i="56"/>
  <c r="AI119" i="56" s="1"/>
  <c r="AI121" i="56" s="1"/>
  <c r="AI86" i="56"/>
  <c r="AI87" i="56" s="1"/>
  <c r="AI89" i="56" s="1"/>
  <c r="AG94" i="56"/>
  <c r="AG95" i="56" s="1"/>
  <c r="K63" i="56"/>
  <c r="AI62" i="56" s="1"/>
  <c r="AI63" i="56" s="1"/>
  <c r="AI65" i="56" s="1"/>
  <c r="K42" i="56"/>
  <c r="AD46" i="56" s="1"/>
  <c r="AD47" i="56" s="1"/>
  <c r="AJ47" i="56" s="1"/>
  <c r="K31" i="56"/>
  <c r="AI30" i="56" s="1"/>
  <c r="AI31" i="56" s="1"/>
  <c r="AI33" i="56" s="1"/>
  <c r="AI78" i="56"/>
  <c r="AI79" i="56" s="1"/>
  <c r="AI81" i="56" s="1"/>
  <c r="AI286" i="56"/>
  <c r="AI287" i="56" s="1"/>
  <c r="AI289" i="56" s="1"/>
  <c r="AI254" i="56"/>
  <c r="AI255" i="56" s="1"/>
  <c r="AI257" i="56" s="1"/>
  <c r="AI190" i="56"/>
  <c r="AI191" i="56" s="1"/>
  <c r="AI193" i="56" s="1"/>
  <c r="AI158" i="56"/>
  <c r="AI159" i="56" s="1"/>
  <c r="AI161" i="56" s="1"/>
  <c r="AI126" i="56"/>
  <c r="AI127" i="56" s="1"/>
  <c r="AI129" i="56" s="1"/>
  <c r="AG298" i="56"/>
  <c r="AG299" i="56" s="1"/>
  <c r="AG270" i="56"/>
  <c r="AG271" i="56" s="1"/>
  <c r="AG273" i="56" s="1"/>
  <c r="AG262" i="56"/>
  <c r="AG263" i="56" s="1"/>
  <c r="AG238" i="56"/>
  <c r="AG239" i="56" s="1"/>
  <c r="AG241" i="56" s="1"/>
  <c r="AG230" i="56"/>
  <c r="AG231" i="56" s="1"/>
  <c r="AG174" i="56"/>
  <c r="AG175" i="56" s="1"/>
  <c r="AG166" i="56"/>
  <c r="AG167" i="56" s="1"/>
  <c r="AG142" i="56"/>
  <c r="AG143" i="56" s="1"/>
  <c r="AG134" i="56"/>
  <c r="AG135" i="56" s="1"/>
  <c r="AG137" i="56" s="1"/>
  <c r="AG110" i="56"/>
  <c r="AG111" i="56" s="1"/>
  <c r="AG102" i="56"/>
  <c r="AG103" i="56" s="1"/>
  <c r="K37" i="56"/>
  <c r="AG38" i="56" s="1"/>
  <c r="AG39" i="56" s="1"/>
  <c r="K29" i="56"/>
  <c r="AG30" i="56" s="1"/>
  <c r="AG31" i="56" s="1"/>
  <c r="AG32" i="56" s="1"/>
  <c r="AG294" i="56"/>
  <c r="AG295" i="56" s="1"/>
  <c r="AD102" i="56"/>
  <c r="AD103" i="56" s="1"/>
  <c r="K58" i="56"/>
  <c r="AD62" i="56" s="1"/>
  <c r="AD63" i="56" s="1"/>
  <c r="AD65" i="56" s="1"/>
  <c r="K26" i="56"/>
  <c r="AD30" i="56" s="1"/>
  <c r="AD31" i="56" s="1"/>
  <c r="AD33" i="56" s="1"/>
  <c r="K66" i="56"/>
  <c r="AD70" i="56" s="1"/>
  <c r="AD71" i="56" s="1"/>
  <c r="H18" i="56"/>
  <c r="AD18" i="56" s="1"/>
  <c r="AD19" i="56" s="1"/>
  <c r="AD74" i="56"/>
  <c r="AD75" i="56" s="1"/>
  <c r="K67" i="56"/>
  <c r="AE70" i="56" s="1"/>
  <c r="AE71" i="56" s="1"/>
  <c r="H67" i="56"/>
  <c r="AE66" i="56" s="1"/>
  <c r="AE67" i="56" s="1"/>
  <c r="AE69" i="56" s="1"/>
  <c r="AF78" i="56"/>
  <c r="AF79" i="56" s="1"/>
  <c r="AF81" i="56" s="1"/>
  <c r="AI218" i="56"/>
  <c r="AI219" i="56" s="1"/>
  <c r="H47" i="56"/>
  <c r="AI42" i="56" s="1"/>
  <c r="AI43" i="56" s="1"/>
  <c r="H63" i="56"/>
  <c r="AI58" i="56" s="1"/>
  <c r="AI59" i="56" s="1"/>
  <c r="AI74" i="56"/>
  <c r="AI75" i="56" s="1"/>
  <c r="AI90" i="56"/>
  <c r="AI91" i="56" s="1"/>
  <c r="AI106" i="56"/>
  <c r="AI107" i="56" s="1"/>
  <c r="AI138" i="56"/>
  <c r="AI139" i="56" s="1"/>
  <c r="AH140" i="56" s="1"/>
  <c r="AI202" i="56"/>
  <c r="AI203" i="56" s="1"/>
  <c r="AI234" i="56"/>
  <c r="AI235" i="56" s="1"/>
  <c r="AI282" i="56"/>
  <c r="AI283" i="56" s="1"/>
  <c r="H22" i="56"/>
  <c r="AH18" i="56" s="1"/>
  <c r="AH19" i="56" s="1"/>
  <c r="H46" i="56"/>
  <c r="AH42" i="56" s="1"/>
  <c r="AH43" i="56" s="1"/>
  <c r="AH45" i="56" s="1"/>
  <c r="H62" i="56"/>
  <c r="AH58" i="56" s="1"/>
  <c r="AH59" i="56" s="1"/>
  <c r="AH61" i="56" s="1"/>
  <c r="AH74" i="56"/>
  <c r="AH75" i="56" s="1"/>
  <c r="AH90" i="56"/>
  <c r="AH91" i="56" s="1"/>
  <c r="AH93" i="56" s="1"/>
  <c r="AH154" i="56"/>
  <c r="AH155" i="56" s="1"/>
  <c r="AH186" i="56"/>
  <c r="AH187" i="56" s="1"/>
  <c r="AH234" i="56"/>
  <c r="AH235" i="56" s="1"/>
  <c r="AH237" i="56" s="1"/>
  <c r="H20" i="56"/>
  <c r="AF18" i="56" s="1"/>
  <c r="AF19" i="56" s="1"/>
  <c r="H39" i="56"/>
  <c r="AI34" i="56" s="1"/>
  <c r="AI35" i="56" s="1"/>
  <c r="H55" i="56"/>
  <c r="AI50" i="56" s="1"/>
  <c r="AI51" i="56" s="1"/>
  <c r="H71" i="56"/>
  <c r="AI66" i="56" s="1"/>
  <c r="AI67" i="56" s="1"/>
  <c r="AI82" i="56"/>
  <c r="AI83" i="56" s="1"/>
  <c r="AI98" i="56"/>
  <c r="AI99" i="56" s="1"/>
  <c r="AI114" i="56"/>
  <c r="AI115" i="56" s="1"/>
  <c r="AI146" i="56"/>
  <c r="AI147" i="56" s="1"/>
  <c r="AI178" i="56"/>
  <c r="AI179" i="56" s="1"/>
  <c r="AI194" i="56"/>
  <c r="AI195" i="56" s="1"/>
  <c r="AI210" i="56"/>
  <c r="AI211" i="56" s="1"/>
  <c r="AI226" i="56"/>
  <c r="AI227" i="56" s="1"/>
  <c r="AI242" i="56"/>
  <c r="AI243" i="56" s="1"/>
  <c r="AI274" i="56"/>
  <c r="AI275" i="56" s="1"/>
  <c r="AI290" i="56"/>
  <c r="AI291" i="56" s="1"/>
  <c r="AI306" i="56"/>
  <c r="AI307" i="56" s="1"/>
  <c r="H54" i="56"/>
  <c r="AH50" i="56" s="1"/>
  <c r="AH51" i="56" s="1"/>
  <c r="AH82" i="56"/>
  <c r="AH83" i="56" s="1"/>
  <c r="AH130" i="56"/>
  <c r="AH131" i="56" s="1"/>
  <c r="AH146" i="56"/>
  <c r="AH147" i="56" s="1"/>
  <c r="AH162" i="56"/>
  <c r="AH163" i="56" s="1"/>
  <c r="AH165" i="56" s="1"/>
  <c r="AH178" i="56"/>
  <c r="AH179" i="56" s="1"/>
  <c r="AH181" i="56" s="1"/>
  <c r="AH194" i="56"/>
  <c r="AH195" i="56" s="1"/>
  <c r="AH210" i="56"/>
  <c r="AH211" i="56" s="1"/>
  <c r="AH242" i="56"/>
  <c r="AH243" i="56" s="1"/>
  <c r="AH245" i="56" s="1"/>
  <c r="F19" i="56"/>
  <c r="M18" i="56" s="1"/>
  <c r="M19" i="56" s="1"/>
  <c r="I20" i="56"/>
  <c r="N22" i="56" s="1"/>
  <c r="N23" i="56" s="1"/>
  <c r="F22" i="56"/>
  <c r="I21" i="56"/>
  <c r="O22" i="56" s="1"/>
  <c r="O23" i="56" s="1"/>
  <c r="L8" i="3"/>
  <c r="AD162" i="56" l="1"/>
  <c r="H154" i="56"/>
  <c r="AD290" i="56"/>
  <c r="H282" i="56"/>
  <c r="AD322" i="56"/>
  <c r="AD323" i="56" s="1"/>
  <c r="H314" i="56"/>
  <c r="K195" i="56"/>
  <c r="AE198" i="56" s="1"/>
  <c r="AE199" i="56" s="1"/>
  <c r="AE201" i="56" s="1"/>
  <c r="AE254" i="56"/>
  <c r="AE255" i="56" s="1"/>
  <c r="AE257" i="56" s="1"/>
  <c r="K243" i="56"/>
  <c r="AE246" i="56" s="1"/>
  <c r="AE247" i="56" s="1"/>
  <c r="AE249" i="56" s="1"/>
  <c r="AE114" i="56"/>
  <c r="AE115" i="56" s="1"/>
  <c r="H107" i="56"/>
  <c r="AE106" i="56" s="1"/>
  <c r="AE107" i="56" s="1"/>
  <c r="AE109" i="56" s="1"/>
  <c r="H163" i="56"/>
  <c r="AE242" i="56"/>
  <c r="AE243" i="56" s="1"/>
  <c r="H235" i="56"/>
  <c r="AE234" i="56" s="1"/>
  <c r="AE235" i="56" s="1"/>
  <c r="AE237" i="56" s="1"/>
  <c r="H291" i="56"/>
  <c r="AE146" i="56"/>
  <c r="AE147" i="56" s="1"/>
  <c r="AE149" i="56" s="1"/>
  <c r="H139" i="56"/>
  <c r="AE274" i="56"/>
  <c r="AE275" i="56" s="1"/>
  <c r="AE277" i="56" s="1"/>
  <c r="H267" i="56"/>
  <c r="AF238" i="56"/>
  <c r="AF239" i="56" s="1"/>
  <c r="K228" i="56"/>
  <c r="AF138" i="56"/>
  <c r="AF139" i="56" s="1"/>
  <c r="AF141" i="56" s="1"/>
  <c r="H132" i="56"/>
  <c r="AF130" i="56" s="1"/>
  <c r="AF131" i="56" s="1"/>
  <c r="AF133" i="56" s="1"/>
  <c r="H180" i="56"/>
  <c r="AF178" i="56" s="1"/>
  <c r="AF179" i="56" s="1"/>
  <c r="AF181" i="56" s="1"/>
  <c r="H284" i="56"/>
  <c r="AF282" i="56" s="1"/>
  <c r="AF283" i="56" s="1"/>
  <c r="AF285" i="56" s="1"/>
  <c r="K100" i="56"/>
  <c r="AF102" i="56" s="1"/>
  <c r="AF103" i="56" s="1"/>
  <c r="AF105" i="56" s="1"/>
  <c r="AF298" i="56"/>
  <c r="AF299" i="56" s="1"/>
  <c r="H292" i="56"/>
  <c r="AF290" i="56" s="1"/>
  <c r="AF174" i="56"/>
  <c r="AF175" i="56" s="1"/>
  <c r="AF177" i="56" s="1"/>
  <c r="K164" i="56"/>
  <c r="AF166" i="56" s="1"/>
  <c r="AF167" i="56" s="1"/>
  <c r="AF169" i="56" s="1"/>
  <c r="AF330" i="56"/>
  <c r="AF331" i="56" s="1"/>
  <c r="AF333" i="56" s="1"/>
  <c r="H324" i="56"/>
  <c r="H318" i="56"/>
  <c r="AH314" i="56" s="1"/>
  <c r="AH315" i="56" s="1"/>
  <c r="AH317" i="56" s="1"/>
  <c r="H254" i="56"/>
  <c r="AH250" i="56" s="1"/>
  <c r="AH251" i="56" s="1"/>
  <c r="AH226" i="56"/>
  <c r="AH227" i="56" s="1"/>
  <c r="H222" i="56"/>
  <c r="AH218" i="56" s="1"/>
  <c r="AH219" i="56" s="1"/>
  <c r="K174" i="56"/>
  <c r="AH174" i="56" s="1"/>
  <c r="AH175" i="56" s="1"/>
  <c r="AH177" i="56" s="1"/>
  <c r="AH122" i="56"/>
  <c r="AH123" i="56" s="1"/>
  <c r="H118" i="56"/>
  <c r="AH114" i="56" s="1"/>
  <c r="AH115" i="56" s="1"/>
  <c r="AH117" i="56" s="1"/>
  <c r="AI206" i="56"/>
  <c r="AI207" i="56" s="1"/>
  <c r="K199" i="56"/>
  <c r="AI198" i="56" s="1"/>
  <c r="AI199" i="56" s="1"/>
  <c r="AI201" i="56" s="1"/>
  <c r="AI170" i="56"/>
  <c r="AI171" i="56" s="1"/>
  <c r="H167" i="56"/>
  <c r="AI162" i="56" s="1"/>
  <c r="AI163" i="56" s="1"/>
  <c r="AH328" i="56"/>
  <c r="K238" i="56"/>
  <c r="AH238" i="56" s="1"/>
  <c r="AH239" i="56" s="1"/>
  <c r="AH241" i="56" s="1"/>
  <c r="AH118" i="56"/>
  <c r="AH119" i="56" s="1"/>
  <c r="AH121" i="56" s="1"/>
  <c r="K110" i="56"/>
  <c r="AH110" i="56" s="1"/>
  <c r="AH111" i="56" s="1"/>
  <c r="AE190" i="56"/>
  <c r="AE191" i="56" s="1"/>
  <c r="AE193" i="56" s="1"/>
  <c r="K179" i="56"/>
  <c r="AE182" i="56" s="1"/>
  <c r="AE183" i="56" s="1"/>
  <c r="AE185" i="56" s="1"/>
  <c r="AE110" i="56"/>
  <c r="AE111" i="56" s="1"/>
  <c r="AE113" i="56" s="1"/>
  <c r="K99" i="56"/>
  <c r="AE102" i="56" s="1"/>
  <c r="AE103" i="56" s="1"/>
  <c r="AE105" i="56" s="1"/>
  <c r="AF286" i="56"/>
  <c r="AF287" i="56" s="1"/>
  <c r="AF289" i="56" s="1"/>
  <c r="K276" i="56"/>
  <c r="AF278" i="56" s="1"/>
  <c r="AF279" i="56" s="1"/>
  <c r="AF281" i="56" s="1"/>
  <c r="K244" i="56"/>
  <c r="AF246" i="56" s="1"/>
  <c r="AF247" i="56" s="1"/>
  <c r="AF94" i="56"/>
  <c r="AF95" i="56" s="1"/>
  <c r="AF97" i="56" s="1"/>
  <c r="K84" i="56"/>
  <c r="AF86" i="56" s="1"/>
  <c r="AF87" i="56" s="1"/>
  <c r="AF89" i="56" s="1"/>
  <c r="K315" i="56"/>
  <c r="AE318" i="56" s="1"/>
  <c r="AE319" i="56" s="1"/>
  <c r="AE321" i="56" s="1"/>
  <c r="AE226" i="56"/>
  <c r="AE227" i="56" s="1"/>
  <c r="AE229" i="56" s="1"/>
  <c r="H219" i="56"/>
  <c r="AE218" i="56" s="1"/>
  <c r="AE219" i="56" s="1"/>
  <c r="AE221" i="56" s="1"/>
  <c r="AE98" i="56"/>
  <c r="AE99" i="56" s="1"/>
  <c r="AE101" i="56" s="1"/>
  <c r="H91" i="56"/>
  <c r="AE90" i="56" s="1"/>
  <c r="AE91" i="56" s="1"/>
  <c r="AE93" i="56" s="1"/>
  <c r="AI326" i="56"/>
  <c r="AI327" i="56" s="1"/>
  <c r="AI329" i="56" s="1"/>
  <c r="K319" i="56"/>
  <c r="AI318" i="56" s="1"/>
  <c r="AI319" i="56" s="1"/>
  <c r="AI321" i="56" s="1"/>
  <c r="AH190" i="56"/>
  <c r="AH191" i="56" s="1"/>
  <c r="AH193" i="56" s="1"/>
  <c r="K182" i="56"/>
  <c r="AH182" i="56" s="1"/>
  <c r="U189" i="56"/>
  <c r="U188" i="56"/>
  <c r="U212" i="56"/>
  <c r="W232" i="56"/>
  <c r="V232" i="56"/>
  <c r="AB314" i="56"/>
  <c r="AB315" i="56" s="1"/>
  <c r="AC314" i="56" s="1"/>
  <c r="AD122" i="56"/>
  <c r="AD123" i="56" s="1"/>
  <c r="AD125" i="56" s="1"/>
  <c r="H114" i="56"/>
  <c r="AD114" i="56" s="1"/>
  <c r="AD115" i="56" s="1"/>
  <c r="AD117" i="56" s="1"/>
  <c r="AD154" i="56"/>
  <c r="AD155" i="56" s="1"/>
  <c r="H146" i="56"/>
  <c r="AD146" i="56" s="1"/>
  <c r="AD147" i="56" s="1"/>
  <c r="AD186" i="56"/>
  <c r="AD187" i="56" s="1"/>
  <c r="AD189" i="56" s="1"/>
  <c r="H178" i="56"/>
  <c r="AD178" i="56" s="1"/>
  <c r="AD179" i="56" s="1"/>
  <c r="AD181" i="56" s="1"/>
  <c r="AD218" i="56"/>
  <c r="AD219" i="56" s="1"/>
  <c r="AD221" i="56" s="1"/>
  <c r="H210" i="56"/>
  <c r="AD210" i="56" s="1"/>
  <c r="AD250" i="56"/>
  <c r="AD251" i="56" s="1"/>
  <c r="AD253" i="56" s="1"/>
  <c r="H242" i="56"/>
  <c r="AD242" i="56" s="1"/>
  <c r="AD243" i="56" s="1"/>
  <c r="AD245" i="56" s="1"/>
  <c r="AD282" i="56"/>
  <c r="AD283" i="56" s="1"/>
  <c r="AD285" i="56" s="1"/>
  <c r="H274" i="56"/>
  <c r="AD274" i="56" s="1"/>
  <c r="AD314" i="56"/>
  <c r="H306" i="56"/>
  <c r="AD306" i="56" s="1"/>
  <c r="AD307" i="56" s="1"/>
  <c r="AD309" i="56" s="1"/>
  <c r="AE126" i="56"/>
  <c r="AE127" i="56" s="1"/>
  <c r="AE129" i="56" s="1"/>
  <c r="K115" i="56"/>
  <c r="AE118" i="56" s="1"/>
  <c r="AE119" i="56" s="1"/>
  <c r="AE121" i="56" s="1"/>
  <c r="AE214" i="56"/>
  <c r="AE215" i="56" s="1"/>
  <c r="AE217" i="56" s="1"/>
  <c r="K203" i="56"/>
  <c r="AE206" i="56" s="1"/>
  <c r="AE207" i="56" s="1"/>
  <c r="AE209" i="56" s="1"/>
  <c r="AE334" i="56"/>
  <c r="AE335" i="56" s="1"/>
  <c r="K323" i="56"/>
  <c r="AE326" i="56" s="1"/>
  <c r="AE82" i="56"/>
  <c r="AE83" i="56" s="1"/>
  <c r="AE85" i="56" s="1"/>
  <c r="H75" i="56"/>
  <c r="AE74" i="56" s="1"/>
  <c r="AE75" i="56" s="1"/>
  <c r="AE77" i="56" s="1"/>
  <c r="AE162" i="56"/>
  <c r="AE163" i="56" s="1"/>
  <c r="H155" i="56"/>
  <c r="AE154" i="56" s="1"/>
  <c r="AE155" i="56" s="1"/>
  <c r="AE157" i="56" s="1"/>
  <c r="AE178" i="56"/>
  <c r="AE179" i="56" s="1"/>
  <c r="H171" i="56"/>
  <c r="AE170" i="56" s="1"/>
  <c r="AE171" i="56" s="1"/>
  <c r="AE290" i="56"/>
  <c r="AE291" i="56" s="1"/>
  <c r="H283" i="56"/>
  <c r="AE282" i="56" s="1"/>
  <c r="AE283" i="56" s="1"/>
  <c r="AE285" i="56" s="1"/>
  <c r="H299" i="56"/>
  <c r="AE298" i="56" s="1"/>
  <c r="AE138" i="56"/>
  <c r="AE139" i="56" s="1"/>
  <c r="AE141" i="56" s="1"/>
  <c r="H131" i="56"/>
  <c r="AE130" i="56" s="1"/>
  <c r="AE131" i="56" s="1"/>
  <c r="AE133" i="56" s="1"/>
  <c r="AE266" i="56"/>
  <c r="AE267" i="56" s="1"/>
  <c r="AE269" i="56" s="1"/>
  <c r="H259" i="56"/>
  <c r="AE258" i="56" s="1"/>
  <c r="AE259" i="56" s="1"/>
  <c r="AE261" i="56" s="1"/>
  <c r="AF162" i="56"/>
  <c r="AF163" i="56" s="1"/>
  <c r="H156" i="56"/>
  <c r="AF154" i="56" s="1"/>
  <c r="AF155" i="56" s="1"/>
  <c r="AF157" i="56" s="1"/>
  <c r="AF266" i="56"/>
  <c r="AF267" i="56" s="1"/>
  <c r="AF269" i="56" s="1"/>
  <c r="H260" i="56"/>
  <c r="AF258" i="56" s="1"/>
  <c r="AF259" i="56" s="1"/>
  <c r="AF261" i="56" s="1"/>
  <c r="H308" i="56"/>
  <c r="AF306" i="56" s="1"/>
  <c r="AF307" i="56" s="1"/>
  <c r="AF262" i="56"/>
  <c r="AF263" i="56" s="1"/>
  <c r="AF265" i="56" s="1"/>
  <c r="K252" i="56"/>
  <c r="AF254" i="56" s="1"/>
  <c r="H188" i="56"/>
  <c r="AF186" i="56" s="1"/>
  <c r="AF322" i="56"/>
  <c r="AF323" i="56" s="1"/>
  <c r="AF325" i="56" s="1"/>
  <c r="H316" i="56"/>
  <c r="AF314" i="56" s="1"/>
  <c r="AF202" i="56"/>
  <c r="AF203" i="56" s="1"/>
  <c r="AF205" i="56" s="1"/>
  <c r="H196" i="56"/>
  <c r="AF194" i="56" s="1"/>
  <c r="AH266" i="56"/>
  <c r="AH267" i="56" s="1"/>
  <c r="H262" i="56"/>
  <c r="AH258" i="56" s="1"/>
  <c r="AH158" i="56"/>
  <c r="AH159" i="56" s="1"/>
  <c r="AH161" i="56" s="1"/>
  <c r="K150" i="56"/>
  <c r="AH150" i="56" s="1"/>
  <c r="AH151" i="56" s="1"/>
  <c r="AH153" i="56" s="1"/>
  <c r="H286" i="56"/>
  <c r="AH282" i="56" s="1"/>
  <c r="AH283" i="56" s="1"/>
  <c r="AH106" i="56"/>
  <c r="AH107" i="56" s="1"/>
  <c r="AH109" i="56" s="1"/>
  <c r="H102" i="56"/>
  <c r="AH98" i="56" s="1"/>
  <c r="AH99" i="56" s="1"/>
  <c r="AH330" i="56"/>
  <c r="AH331" i="56" s="1"/>
  <c r="H326" i="56"/>
  <c r="AH322" i="56" s="1"/>
  <c r="AH323" i="56" s="1"/>
  <c r="AI222" i="56"/>
  <c r="K215" i="56"/>
  <c r="AI214" i="56" s="1"/>
  <c r="AI215" i="56" s="1"/>
  <c r="AI217" i="56" s="1"/>
  <c r="AI142" i="56"/>
  <c r="AI143" i="56" s="1"/>
  <c r="K135" i="56"/>
  <c r="AI134" i="56" s="1"/>
  <c r="AI135" i="56" s="1"/>
  <c r="AI137" i="56" s="1"/>
  <c r="AI130" i="56"/>
  <c r="AI131" i="56" s="1"/>
  <c r="H127" i="56"/>
  <c r="AI122" i="56" s="1"/>
  <c r="AI123" i="56" s="1"/>
  <c r="AI330" i="56"/>
  <c r="AI331" i="56" s="1"/>
  <c r="H327" i="56"/>
  <c r="AI322" i="56" s="1"/>
  <c r="AI323" i="56" s="1"/>
  <c r="AI258" i="56"/>
  <c r="AI259" i="56" s="1"/>
  <c r="H255" i="56"/>
  <c r="AI250" i="56" s="1"/>
  <c r="AI251" i="56" s="1"/>
  <c r="AF310" i="56"/>
  <c r="AF311" i="56" s="1"/>
  <c r="AF313" i="56" s="1"/>
  <c r="K300" i="56"/>
  <c r="AF302" i="56" s="1"/>
  <c r="AF303" i="56" s="1"/>
  <c r="AF305" i="56" s="1"/>
  <c r="AF230" i="56"/>
  <c r="AF231" i="56" s="1"/>
  <c r="AF233" i="56" s="1"/>
  <c r="K220" i="56"/>
  <c r="AF222" i="56" s="1"/>
  <c r="AF223" i="56" s="1"/>
  <c r="AF225" i="56" s="1"/>
  <c r="AF118" i="56"/>
  <c r="AF119" i="56" s="1"/>
  <c r="AF121" i="56" s="1"/>
  <c r="K108" i="56"/>
  <c r="AF110" i="56" s="1"/>
  <c r="AE314" i="56"/>
  <c r="AE315" i="56" s="1"/>
  <c r="AE317" i="56" s="1"/>
  <c r="H307" i="56"/>
  <c r="AE306" i="56" s="1"/>
  <c r="AH298" i="56"/>
  <c r="AH299" i="56" s="1"/>
  <c r="AH301" i="56" s="1"/>
  <c r="H294" i="56"/>
  <c r="AH290" i="56" s="1"/>
  <c r="AH291" i="56" s="1"/>
  <c r="H319" i="56"/>
  <c r="AI314" i="56" s="1"/>
  <c r="AI315" i="56" s="1"/>
  <c r="AH254" i="56"/>
  <c r="AH255" i="56" s="1"/>
  <c r="AH257" i="56" s="1"/>
  <c r="K246" i="56"/>
  <c r="AH246" i="56" s="1"/>
  <c r="AH247" i="56" s="1"/>
  <c r="AH142" i="56"/>
  <c r="AH143" i="56" s="1"/>
  <c r="AH145" i="56" s="1"/>
  <c r="K134" i="56"/>
  <c r="AH134" i="56" s="1"/>
  <c r="AH135" i="56" s="1"/>
  <c r="AH137" i="56" s="1"/>
  <c r="AB126" i="56"/>
  <c r="AA155" i="56"/>
  <c r="AA207" i="56"/>
  <c r="U213" i="56"/>
  <c r="AA239" i="56"/>
  <c r="AC254" i="56"/>
  <c r="AB278" i="56"/>
  <c r="U240" i="56"/>
  <c r="AB98" i="56"/>
  <c r="W136" i="56"/>
  <c r="AA135" i="56"/>
  <c r="AA143" i="56"/>
  <c r="V172" i="56"/>
  <c r="W208" i="56"/>
  <c r="U208" i="56"/>
  <c r="AA223" i="56"/>
  <c r="AC222" i="56"/>
  <c r="W244" i="56"/>
  <c r="AB246" i="56"/>
  <c r="AA267" i="56"/>
  <c r="AF328" i="56"/>
  <c r="AF84" i="56"/>
  <c r="L52" i="56"/>
  <c r="U132" i="56"/>
  <c r="U136" i="56"/>
  <c r="W144" i="56"/>
  <c r="V144" i="56"/>
  <c r="AA171" i="56"/>
  <c r="U268" i="56"/>
  <c r="W288" i="56"/>
  <c r="AA327" i="56"/>
  <c r="U80" i="56"/>
  <c r="U144" i="56"/>
  <c r="AB187" i="56"/>
  <c r="AC186" i="56" s="1"/>
  <c r="AJ22" i="56"/>
  <c r="AF44" i="56"/>
  <c r="V208" i="56"/>
  <c r="AB123" i="56"/>
  <c r="AC122" i="56" s="1"/>
  <c r="AH172" i="56"/>
  <c r="S58" i="56"/>
  <c r="AF276" i="56"/>
  <c r="AD64" i="56"/>
  <c r="AG60" i="56"/>
  <c r="AH152" i="56"/>
  <c r="AH64" i="56"/>
  <c r="AG40" i="56"/>
  <c r="L68" i="56"/>
  <c r="AB42" i="56"/>
  <c r="AB43" i="56" s="1"/>
  <c r="AC42" i="56" s="1"/>
  <c r="U149" i="56"/>
  <c r="U148" i="56"/>
  <c r="AC78" i="56"/>
  <c r="U72" i="56"/>
  <c r="AJ62" i="56"/>
  <c r="AK63" i="56" s="1"/>
  <c r="AL62" i="56" s="1"/>
  <c r="AH40" i="56"/>
  <c r="U56" i="56"/>
  <c r="W80" i="56"/>
  <c r="V80" i="56"/>
  <c r="U101" i="56"/>
  <c r="AA103" i="56"/>
  <c r="AA167" i="56"/>
  <c r="V196" i="56"/>
  <c r="AB258" i="56"/>
  <c r="U120" i="56"/>
  <c r="V168" i="56"/>
  <c r="AD24" i="56"/>
  <c r="AD25" i="56" s="1"/>
  <c r="AH60" i="56"/>
  <c r="AG64" i="56"/>
  <c r="AG24" i="56"/>
  <c r="AG25" i="56" s="1"/>
  <c r="AG112" i="56"/>
  <c r="N40" i="56"/>
  <c r="AB38" i="56"/>
  <c r="W56" i="56"/>
  <c r="V112" i="56"/>
  <c r="AA119" i="56"/>
  <c r="U168" i="56"/>
  <c r="U181" i="56"/>
  <c r="AA195" i="56"/>
  <c r="AB194" i="56"/>
  <c r="AB214" i="56"/>
  <c r="U264" i="56"/>
  <c r="AB266" i="56"/>
  <c r="AB267" i="56" s="1"/>
  <c r="AC266" i="56" s="1"/>
  <c r="AE64" i="56"/>
  <c r="AG113" i="56"/>
  <c r="AH336" i="56"/>
  <c r="AD327" i="56"/>
  <c r="U328" i="56"/>
  <c r="AH329" i="56"/>
  <c r="W328" i="56"/>
  <c r="V328" i="56"/>
  <c r="AG336" i="56"/>
  <c r="AG206" i="56"/>
  <c r="AG207" i="56" s="1"/>
  <c r="K197" i="56"/>
  <c r="AG198" i="56" s="1"/>
  <c r="AG199" i="56" s="1"/>
  <c r="AG201" i="56" s="1"/>
  <c r="AG330" i="56"/>
  <c r="AG331" i="56" s="1"/>
  <c r="AG333" i="56" s="1"/>
  <c r="H325" i="56"/>
  <c r="AG322" i="56" s="1"/>
  <c r="AG323" i="56" s="1"/>
  <c r="AG325" i="56" s="1"/>
  <c r="AG170" i="56"/>
  <c r="AG171" i="56" s="1"/>
  <c r="H165" i="56"/>
  <c r="AG162" i="56" s="1"/>
  <c r="AG163" i="56" s="1"/>
  <c r="AG165" i="56" s="1"/>
  <c r="AG314" i="56"/>
  <c r="AG315" i="56" s="1"/>
  <c r="H309" i="56"/>
  <c r="AG306" i="56" s="1"/>
  <c r="AG307" i="56" s="1"/>
  <c r="AG154" i="56"/>
  <c r="AG155" i="56" s="1"/>
  <c r="H149" i="56"/>
  <c r="AG146" i="56" s="1"/>
  <c r="AG147" i="56" s="1"/>
  <c r="AG149" i="56" s="1"/>
  <c r="AG254" i="56"/>
  <c r="K245" i="56"/>
  <c r="AG246" i="56" s="1"/>
  <c r="AG247" i="56" s="1"/>
  <c r="AF24" i="56"/>
  <c r="AF25" i="56" s="1"/>
  <c r="AF36" i="56"/>
  <c r="AF252" i="56"/>
  <c r="AG44" i="56"/>
  <c r="AG41" i="56"/>
  <c r="AG328" i="56"/>
  <c r="AG337" i="56"/>
  <c r="AF336" i="56"/>
  <c r="AE336" i="56"/>
  <c r="AD336" i="56"/>
  <c r="AJ335" i="56"/>
  <c r="AG312" i="56"/>
  <c r="AH296" i="56"/>
  <c r="AJ286" i="56"/>
  <c r="AK287" i="56" s="1"/>
  <c r="AD287" i="56"/>
  <c r="AD288" i="56" s="1"/>
  <c r="AH280" i="56"/>
  <c r="AE280" i="56"/>
  <c r="AG281" i="56"/>
  <c r="AH272" i="56"/>
  <c r="AJ271" i="56"/>
  <c r="AE272" i="56"/>
  <c r="AH256" i="56"/>
  <c r="AH240" i="56"/>
  <c r="AD185" i="56"/>
  <c r="AG152" i="56"/>
  <c r="AJ151" i="56"/>
  <c r="AH128" i="56"/>
  <c r="AH112" i="56"/>
  <c r="AH113" i="56"/>
  <c r="AC102" i="56"/>
  <c r="AH308" i="56"/>
  <c r="AC302" i="56"/>
  <c r="AH276" i="56"/>
  <c r="T270" i="56"/>
  <c r="AF268" i="56"/>
  <c r="AC262" i="56"/>
  <c r="AH253" i="56"/>
  <c r="AE252" i="56"/>
  <c r="AH252" i="56"/>
  <c r="AE253" i="56"/>
  <c r="AE236" i="56"/>
  <c r="AD236" i="56"/>
  <c r="AF236" i="56"/>
  <c r="AC230" i="56"/>
  <c r="AD220" i="56"/>
  <c r="AF212" i="56"/>
  <c r="AF213" i="56"/>
  <c r="AG204" i="56"/>
  <c r="AH196" i="56"/>
  <c r="AC190" i="56"/>
  <c r="AC166" i="56"/>
  <c r="AH164" i="56"/>
  <c r="AC158" i="56"/>
  <c r="AC150" i="56"/>
  <c r="AH149" i="56"/>
  <c r="AC142" i="56"/>
  <c r="AC134" i="56"/>
  <c r="AE108" i="56"/>
  <c r="AC30" i="56"/>
  <c r="AC54" i="56"/>
  <c r="AC86" i="56"/>
  <c r="AH92" i="56"/>
  <c r="AH84" i="56"/>
  <c r="AE84" i="56"/>
  <c r="AJ83" i="56"/>
  <c r="AH76" i="56"/>
  <c r="AH268" i="56"/>
  <c r="AH269" i="56" s="1"/>
  <c r="AD312" i="56"/>
  <c r="AD313" i="56" s="1"/>
  <c r="AI57" i="56"/>
  <c r="AH56" i="56"/>
  <c r="AF56" i="56"/>
  <c r="AE56" i="56"/>
  <c r="AG56" i="56"/>
  <c r="AI223" i="56"/>
  <c r="AD224" i="56" s="1"/>
  <c r="AJ222" i="56"/>
  <c r="AK223" i="56" s="1"/>
  <c r="AI209" i="56"/>
  <c r="AH208" i="56"/>
  <c r="AI145" i="56"/>
  <c r="AD144" i="56"/>
  <c r="AH144" i="56"/>
  <c r="AG144" i="56"/>
  <c r="AF144" i="56"/>
  <c r="AJ231" i="56"/>
  <c r="AH320" i="56"/>
  <c r="AF204" i="56"/>
  <c r="AH108" i="56"/>
  <c r="AE220" i="56"/>
  <c r="AH36" i="56"/>
  <c r="AH120" i="56"/>
  <c r="AH188" i="56"/>
  <c r="AG120" i="56"/>
  <c r="AJ202" i="56"/>
  <c r="AK202" i="56" s="1"/>
  <c r="AJ167" i="56"/>
  <c r="AH88" i="56"/>
  <c r="AE88" i="56"/>
  <c r="AG304" i="56"/>
  <c r="AF220" i="56"/>
  <c r="AE204" i="56"/>
  <c r="AH176" i="56"/>
  <c r="AJ302" i="56"/>
  <c r="AH304" i="56"/>
  <c r="AF304" i="56"/>
  <c r="AH264" i="56"/>
  <c r="AG192" i="56"/>
  <c r="AE216" i="56"/>
  <c r="AE104" i="56"/>
  <c r="AH132" i="56"/>
  <c r="AF52" i="56"/>
  <c r="AH220" i="56"/>
  <c r="AE176" i="56"/>
  <c r="AE96" i="56"/>
  <c r="AF104" i="56"/>
  <c r="AF48" i="56"/>
  <c r="AH44" i="56"/>
  <c r="AH80" i="56"/>
  <c r="AD48" i="56"/>
  <c r="AJ303" i="56"/>
  <c r="AJ310" i="56"/>
  <c r="AE288" i="56"/>
  <c r="AH216" i="56"/>
  <c r="AF192" i="56"/>
  <c r="AE312" i="56"/>
  <c r="AJ311" i="56"/>
  <c r="AF140" i="56"/>
  <c r="AJ106" i="56"/>
  <c r="AK110" i="56" s="1"/>
  <c r="AF216" i="56"/>
  <c r="AH204" i="56"/>
  <c r="AE304" i="56"/>
  <c r="AH96" i="56"/>
  <c r="AH312" i="56"/>
  <c r="AH32" i="56"/>
  <c r="AG20" i="56"/>
  <c r="AG21" i="56" s="1"/>
  <c r="AJ103" i="56"/>
  <c r="AD104" i="56"/>
  <c r="AF288" i="56"/>
  <c r="AD36" i="56"/>
  <c r="AG104" i="56"/>
  <c r="AG36" i="56"/>
  <c r="AH104" i="56"/>
  <c r="AF64" i="56"/>
  <c r="AH48" i="56"/>
  <c r="AD304" i="56"/>
  <c r="AD305" i="56" s="1"/>
  <c r="AG240" i="56"/>
  <c r="AG176" i="56"/>
  <c r="AH168" i="56"/>
  <c r="AH288" i="56"/>
  <c r="AG280" i="56"/>
  <c r="AG216" i="56"/>
  <c r="AH160" i="56"/>
  <c r="AH192" i="56"/>
  <c r="AH232" i="56"/>
  <c r="AF312" i="56"/>
  <c r="AH200" i="56"/>
  <c r="AF280" i="56"/>
  <c r="AH136" i="56"/>
  <c r="AH332" i="56"/>
  <c r="AH228" i="56"/>
  <c r="AH229" i="56"/>
  <c r="AH29" i="56"/>
  <c r="AH28" i="56"/>
  <c r="AF28" i="56"/>
  <c r="AE28" i="56"/>
  <c r="AE124" i="56"/>
  <c r="AG124" i="56"/>
  <c r="AF124" i="56"/>
  <c r="AH124" i="56"/>
  <c r="AH125" i="56"/>
  <c r="AH284" i="56"/>
  <c r="AH285" i="56"/>
  <c r="AH20" i="56"/>
  <c r="AG188" i="56"/>
  <c r="AH180" i="56"/>
  <c r="AH21" i="56"/>
  <c r="AH77" i="56"/>
  <c r="AH316" i="56"/>
  <c r="AF132" i="56"/>
  <c r="AG196" i="56"/>
  <c r="AJ219" i="56"/>
  <c r="AG132" i="56"/>
  <c r="AF20" i="56"/>
  <c r="AF21" i="56" s="1"/>
  <c r="AE44" i="56"/>
  <c r="AE45" i="56" s="1"/>
  <c r="AD44" i="56"/>
  <c r="AH85" i="56"/>
  <c r="AH53" i="56"/>
  <c r="AG252" i="56"/>
  <c r="AJ234" i="56"/>
  <c r="AK234" i="56" s="1"/>
  <c r="AH221" i="56"/>
  <c r="AE132" i="56"/>
  <c r="AH116" i="56"/>
  <c r="AH197" i="56"/>
  <c r="AJ130" i="56"/>
  <c r="AK130" i="56" s="1"/>
  <c r="AH333" i="56"/>
  <c r="AH148" i="56"/>
  <c r="AH133" i="56"/>
  <c r="AJ114" i="56"/>
  <c r="AK118" i="56" s="1"/>
  <c r="AF244" i="56"/>
  <c r="AH212" i="56"/>
  <c r="AH213" i="56"/>
  <c r="AH100" i="56"/>
  <c r="AH101" i="56"/>
  <c r="AH156" i="56"/>
  <c r="AH157" i="56"/>
  <c r="AH68" i="56"/>
  <c r="AH69" i="56"/>
  <c r="AH189" i="56"/>
  <c r="AF180" i="56"/>
  <c r="AH52" i="56"/>
  <c r="AF116" i="56"/>
  <c r="AJ107" i="56"/>
  <c r="AJ226" i="56"/>
  <c r="AK226" i="56" s="1"/>
  <c r="AJ235" i="56"/>
  <c r="AJ43" i="56"/>
  <c r="AG84" i="56"/>
  <c r="AF60" i="56"/>
  <c r="AE60" i="56"/>
  <c r="AE212" i="56"/>
  <c r="AG220" i="56"/>
  <c r="AD252" i="56"/>
  <c r="AH236" i="56"/>
  <c r="AG116" i="56"/>
  <c r="AJ218" i="56"/>
  <c r="AK222" i="56" s="1"/>
  <c r="AJ42" i="56"/>
  <c r="AK46" i="56" s="1"/>
  <c r="AF108" i="56"/>
  <c r="AH244" i="56"/>
  <c r="AG212" i="56"/>
  <c r="AG316" i="56"/>
  <c r="AG69" i="56"/>
  <c r="AG68" i="56"/>
  <c r="AG255" i="56"/>
  <c r="AF172" i="56"/>
  <c r="AG265" i="56"/>
  <c r="AG264" i="56"/>
  <c r="AG88" i="56"/>
  <c r="AG89" i="56"/>
  <c r="AG269" i="56"/>
  <c r="AG268" i="56"/>
  <c r="AG296" i="56"/>
  <c r="AG297" i="56"/>
  <c r="AG276" i="56"/>
  <c r="AG277" i="56"/>
  <c r="AG33" i="56"/>
  <c r="AF96" i="56"/>
  <c r="AG96" i="56"/>
  <c r="AF32" i="56"/>
  <c r="AF284" i="56"/>
  <c r="AJ158" i="56"/>
  <c r="AK159" i="56" s="1"/>
  <c r="AE160" i="56"/>
  <c r="AJ318" i="56"/>
  <c r="AK319" i="56" s="1"/>
  <c r="AG284" i="56"/>
  <c r="AE120" i="56"/>
  <c r="AE284" i="56"/>
  <c r="AG128" i="56"/>
  <c r="AG160" i="56"/>
  <c r="AG121" i="56"/>
  <c r="AD120" i="56"/>
  <c r="AG74" i="56"/>
  <c r="AG75" i="56" s="1"/>
  <c r="AJ75" i="56" s="1"/>
  <c r="AJ94" i="56"/>
  <c r="AK95" i="56" s="1"/>
  <c r="AG105" i="56"/>
  <c r="AE52" i="56"/>
  <c r="AG97" i="56"/>
  <c r="AD176" i="56"/>
  <c r="AE268" i="56"/>
  <c r="AG244" i="56"/>
  <c r="AG180" i="56"/>
  <c r="AD152" i="56"/>
  <c r="AF320" i="56"/>
  <c r="AG228" i="56"/>
  <c r="AG320" i="56"/>
  <c r="AF120" i="56"/>
  <c r="AG145" i="56"/>
  <c r="AG140" i="56"/>
  <c r="AD284" i="56"/>
  <c r="AE136" i="56"/>
  <c r="AG289" i="56"/>
  <c r="AF176" i="56"/>
  <c r="AE152" i="56"/>
  <c r="AJ174" i="56"/>
  <c r="AK175" i="56" s="1"/>
  <c r="AE320" i="56"/>
  <c r="AE192" i="56"/>
  <c r="AF240" i="56"/>
  <c r="AF241" i="56" s="1"/>
  <c r="AF300" i="56"/>
  <c r="AF228" i="56"/>
  <c r="AG168" i="56"/>
  <c r="AG169" i="56"/>
  <c r="AG232" i="56"/>
  <c r="AG233" i="56"/>
  <c r="AG300" i="56"/>
  <c r="AG301" i="56" s="1"/>
  <c r="AE100" i="56"/>
  <c r="AG80" i="56"/>
  <c r="AG52" i="56"/>
  <c r="AE32" i="56"/>
  <c r="AJ31" i="56"/>
  <c r="AF92" i="56"/>
  <c r="AF100" i="56"/>
  <c r="AG100" i="56"/>
  <c r="AE92" i="56"/>
  <c r="AG177" i="56"/>
  <c r="AD168" i="56"/>
  <c r="AG153" i="56"/>
  <c r="AJ294" i="56"/>
  <c r="AK295" i="56" s="1"/>
  <c r="AF264" i="56"/>
  <c r="AG245" i="56"/>
  <c r="AG181" i="56"/>
  <c r="AG272" i="56"/>
  <c r="AF272" i="56"/>
  <c r="AE232" i="56"/>
  <c r="AJ283" i="56"/>
  <c r="AG225" i="56"/>
  <c r="AG288" i="56"/>
  <c r="AF152" i="56"/>
  <c r="AF136" i="56"/>
  <c r="AG136" i="56"/>
  <c r="AJ126" i="56"/>
  <c r="AK127" i="56" s="1"/>
  <c r="AJ142" i="56"/>
  <c r="AK143" i="56" s="1"/>
  <c r="AD244" i="56"/>
  <c r="AE228" i="56"/>
  <c r="AF232" i="56"/>
  <c r="AG28" i="56"/>
  <c r="AG29" i="56"/>
  <c r="AG236" i="56"/>
  <c r="AG237" i="56"/>
  <c r="AG108" i="56"/>
  <c r="AG109" i="56"/>
  <c r="AD232" i="56"/>
  <c r="AJ134" i="56"/>
  <c r="AK135" i="56" s="1"/>
  <c r="AG48" i="56"/>
  <c r="AG92" i="56"/>
  <c r="AF88" i="56"/>
  <c r="AE48" i="56"/>
  <c r="AE264" i="56"/>
  <c r="AE296" i="56"/>
  <c r="AE168" i="56"/>
  <c r="AD272" i="56"/>
  <c r="AJ190" i="56"/>
  <c r="AK191" i="56" s="1"/>
  <c r="AF160" i="56"/>
  <c r="AJ143" i="56"/>
  <c r="AE140" i="56"/>
  <c r="AF128" i="56"/>
  <c r="AE144" i="56"/>
  <c r="AJ270" i="56"/>
  <c r="AK271" i="56" s="1"/>
  <c r="AE128" i="56"/>
  <c r="AJ178" i="56"/>
  <c r="AK178" i="56" s="1"/>
  <c r="AF168" i="56"/>
  <c r="AF296" i="56"/>
  <c r="H68" i="56"/>
  <c r="AF66" i="56" s="1"/>
  <c r="AF67" i="56" s="1"/>
  <c r="AJ39" i="56"/>
  <c r="AJ78" i="56"/>
  <c r="AK79" i="56" s="1"/>
  <c r="AL78" i="56" s="1"/>
  <c r="AF40" i="56"/>
  <c r="AD80" i="56"/>
  <c r="AE80" i="56"/>
  <c r="AF165" i="56"/>
  <c r="AE20" i="56"/>
  <c r="AE21" i="56" s="1"/>
  <c r="AJ79" i="56"/>
  <c r="AE76" i="56"/>
  <c r="AF80" i="56"/>
  <c r="AF301" i="56"/>
  <c r="AE240" i="56"/>
  <c r="AE40" i="56"/>
  <c r="AE165" i="56"/>
  <c r="AE293" i="56"/>
  <c r="AE73" i="56"/>
  <c r="AD20" i="56"/>
  <c r="AD21" i="56" s="1"/>
  <c r="AJ138" i="56"/>
  <c r="AE36" i="56"/>
  <c r="AJ242" i="56"/>
  <c r="AK246" i="56" s="1"/>
  <c r="AD84" i="56"/>
  <c r="AE276" i="56"/>
  <c r="AE337" i="56"/>
  <c r="AJ334" i="56"/>
  <c r="AK335" i="56" s="1"/>
  <c r="AD163" i="56"/>
  <c r="AJ162" i="56"/>
  <c r="AK162" i="56" s="1"/>
  <c r="AD291" i="56"/>
  <c r="AD315" i="56"/>
  <c r="AD99" i="56"/>
  <c r="AJ98" i="56"/>
  <c r="AJ274" i="56"/>
  <c r="AD275" i="56"/>
  <c r="AJ54" i="56"/>
  <c r="AK55" i="56" s="1"/>
  <c r="AD55" i="56"/>
  <c r="AJ58" i="56"/>
  <c r="AD59" i="56"/>
  <c r="AD67" i="56"/>
  <c r="AD279" i="56"/>
  <c r="AJ278" i="56"/>
  <c r="AK279" i="56" s="1"/>
  <c r="AJ86" i="56"/>
  <c r="AK87" i="56" s="1"/>
  <c r="AD87" i="56"/>
  <c r="AJ26" i="56"/>
  <c r="AD27" i="56"/>
  <c r="AJ90" i="56"/>
  <c r="AD91" i="56"/>
  <c r="AD211" i="56"/>
  <c r="AJ210" i="56"/>
  <c r="AD41" i="56"/>
  <c r="AD52" i="56"/>
  <c r="AJ118" i="56"/>
  <c r="AK119" i="56" s="1"/>
  <c r="AJ34" i="56"/>
  <c r="AK34" i="56" s="1"/>
  <c r="AJ46" i="56"/>
  <c r="AK47" i="56" s="1"/>
  <c r="AJ95" i="56"/>
  <c r="AD73" i="56"/>
  <c r="AD40" i="56"/>
  <c r="AD49" i="56"/>
  <c r="AD85" i="56"/>
  <c r="AJ51" i="56"/>
  <c r="AJ179" i="56"/>
  <c r="AJ214" i="56"/>
  <c r="AK215" i="56" s="1"/>
  <c r="AL214" i="56" s="1"/>
  <c r="AD121" i="56"/>
  <c r="AJ122" i="56"/>
  <c r="AK122" i="56" s="1"/>
  <c r="AJ215" i="56"/>
  <c r="AJ123" i="56"/>
  <c r="AJ38" i="56"/>
  <c r="AK39" i="56" s="1"/>
  <c r="AJ82" i="56"/>
  <c r="AK82" i="56" s="1"/>
  <c r="AJ50" i="56"/>
  <c r="AK54" i="56" s="1"/>
  <c r="AD96" i="56"/>
  <c r="AJ35" i="56"/>
  <c r="AD77" i="56"/>
  <c r="AD105" i="56"/>
  <c r="AJ239" i="56"/>
  <c r="AD233" i="56"/>
  <c r="AD180" i="56"/>
  <c r="AJ166" i="56"/>
  <c r="AK167" i="56" s="1"/>
  <c r="AD135" i="56"/>
  <c r="AD136" i="56" s="1"/>
  <c r="AJ266" i="56"/>
  <c r="AK270" i="56" s="1"/>
  <c r="AJ262" i="56"/>
  <c r="AK263" i="56" s="1"/>
  <c r="AD109" i="56"/>
  <c r="AD124" i="56"/>
  <c r="AJ119" i="56"/>
  <c r="AJ251" i="56"/>
  <c r="AD149" i="56"/>
  <c r="AD32" i="56"/>
  <c r="AJ30" i="56"/>
  <c r="AK31" i="56" s="1"/>
  <c r="AJ63" i="56"/>
  <c r="AD240" i="56"/>
  <c r="AJ175" i="56"/>
  <c r="AD273" i="56"/>
  <c r="AJ230" i="56"/>
  <c r="AK231" i="56" s="1"/>
  <c r="AD216" i="56"/>
  <c r="AD108" i="56"/>
  <c r="AJ250" i="56"/>
  <c r="AK250" i="56" s="1"/>
  <c r="AJ146" i="56"/>
  <c r="AK150" i="56" s="1"/>
  <c r="AD139" i="56"/>
  <c r="AD141" i="56" s="1"/>
  <c r="AJ238" i="56"/>
  <c r="AJ115" i="56"/>
  <c r="AD157" i="56"/>
  <c r="AJ150" i="56"/>
  <c r="AK151" i="56" s="1"/>
  <c r="AJ282" i="56"/>
  <c r="AJ102" i="56"/>
  <c r="AK103" i="56" s="1"/>
  <c r="AJ19" i="56"/>
  <c r="AJ18" i="56"/>
  <c r="AJ295" i="56"/>
  <c r="AD297" i="56"/>
  <c r="AD296" i="56"/>
  <c r="AD225" i="56"/>
  <c r="AD137" i="56"/>
  <c r="AJ267" i="56"/>
  <c r="AD269" i="56"/>
  <c r="AD268" i="56"/>
  <c r="AJ263" i="56"/>
  <c r="AD265" i="56"/>
  <c r="AD264" i="56"/>
  <c r="AD261" i="56"/>
  <c r="AD229" i="56"/>
  <c r="AD228" i="56"/>
  <c r="AJ227" i="56"/>
  <c r="AD321" i="56"/>
  <c r="AD320" i="56"/>
  <c r="AJ319" i="56"/>
  <c r="AJ139" i="56"/>
  <c r="AJ203" i="56"/>
  <c r="AD205" i="56"/>
  <c r="AD204" i="56"/>
  <c r="AD132" i="56"/>
  <c r="AD133" i="56"/>
  <c r="AJ131" i="56"/>
  <c r="AJ199" i="56"/>
  <c r="AD201" i="56"/>
  <c r="AE245" i="56"/>
  <c r="AE244" i="56"/>
  <c r="AJ287" i="56"/>
  <c r="AD161" i="56"/>
  <c r="AD160" i="56"/>
  <c r="AJ159" i="56"/>
  <c r="AD257" i="56"/>
  <c r="AJ331" i="56"/>
  <c r="AD333" i="56"/>
  <c r="AD325" i="56"/>
  <c r="AD165" i="56"/>
  <c r="AD193" i="56"/>
  <c r="AD192" i="56"/>
  <c r="AJ191" i="56"/>
  <c r="AE117" i="56"/>
  <c r="AE116" i="56"/>
  <c r="AE181" i="56"/>
  <c r="AE180" i="56"/>
  <c r="AD197" i="56"/>
  <c r="AD128" i="56"/>
  <c r="AD129" i="56"/>
  <c r="AJ127" i="56"/>
  <c r="AJ243" i="56"/>
  <c r="AD116" i="56"/>
  <c r="AE24" i="56"/>
  <c r="AE25" i="56" s="1"/>
  <c r="AJ23" i="56"/>
  <c r="AK23" i="56"/>
  <c r="S275" i="56"/>
  <c r="T274" i="56" s="1"/>
  <c r="T318" i="56"/>
  <c r="U104" i="56"/>
  <c r="AB118" i="56"/>
  <c r="AB146" i="56"/>
  <c r="AB147" i="56" s="1"/>
  <c r="AC146" i="56" s="1"/>
  <c r="AB171" i="56"/>
  <c r="AC170" i="56" s="1"/>
  <c r="AB174" i="56"/>
  <c r="AA179" i="56"/>
  <c r="AB179" i="56" s="1"/>
  <c r="AC214" i="56"/>
  <c r="AC238" i="56"/>
  <c r="AC318" i="56"/>
  <c r="M144" i="56"/>
  <c r="R187" i="56"/>
  <c r="S187" i="56" s="1"/>
  <c r="T186" i="56" s="1"/>
  <c r="M260" i="56"/>
  <c r="R271" i="56"/>
  <c r="AA35" i="56"/>
  <c r="AB35" i="56" s="1"/>
  <c r="V36" i="56"/>
  <c r="AC70" i="56"/>
  <c r="AA111" i="56"/>
  <c r="AC110" i="56"/>
  <c r="AC118" i="56"/>
  <c r="AC126" i="56"/>
  <c r="AN122" i="56" s="1"/>
  <c r="AB134" i="56"/>
  <c r="W172" i="56"/>
  <c r="AB206" i="56"/>
  <c r="AA203" i="56"/>
  <c r="AB203" i="56" s="1"/>
  <c r="AC202" i="56" s="1"/>
  <c r="AN202" i="56" s="1"/>
  <c r="W224" i="56"/>
  <c r="V224" i="56"/>
  <c r="U224" i="56"/>
  <c r="W240" i="56"/>
  <c r="V240" i="56"/>
  <c r="W245" i="56"/>
  <c r="AA263" i="56"/>
  <c r="AA275" i="56"/>
  <c r="AB275" i="56" s="1"/>
  <c r="AC274" i="56" s="1"/>
  <c r="AA287" i="56"/>
  <c r="AC286" i="56"/>
  <c r="AC294" i="56"/>
  <c r="AC310" i="56"/>
  <c r="AB326" i="56"/>
  <c r="AC326" i="56"/>
  <c r="AB323" i="56"/>
  <c r="AC322" i="56" s="1"/>
  <c r="U196" i="56"/>
  <c r="AA59" i="56"/>
  <c r="AB59" i="56" s="1"/>
  <c r="U61" i="56"/>
  <c r="AA115" i="56"/>
  <c r="AB115" i="56" s="1"/>
  <c r="U117" i="56"/>
  <c r="L56" i="56"/>
  <c r="U36" i="56"/>
  <c r="N32" i="56"/>
  <c r="N33" i="56" s="1"/>
  <c r="R203" i="56"/>
  <c r="S203" i="56" s="1"/>
  <c r="T202" i="56" s="1"/>
  <c r="S211" i="56"/>
  <c r="R251" i="56"/>
  <c r="S251" i="56" s="1"/>
  <c r="T250" i="56" s="1"/>
  <c r="W37" i="56"/>
  <c r="AA55" i="56"/>
  <c r="V104" i="56"/>
  <c r="AB99" i="56"/>
  <c r="AC98" i="56" s="1"/>
  <c r="AN98" i="56" s="1"/>
  <c r="U112" i="56"/>
  <c r="AB155" i="56"/>
  <c r="AC154" i="56" s="1"/>
  <c r="AC174" i="56"/>
  <c r="AC182" i="56"/>
  <c r="U204" i="56"/>
  <c r="AB243" i="56"/>
  <c r="AC278" i="56"/>
  <c r="AA295" i="56"/>
  <c r="U296" i="56"/>
  <c r="U172" i="56"/>
  <c r="AB330" i="56"/>
  <c r="AB331" i="56" s="1"/>
  <c r="AC330" i="56" s="1"/>
  <c r="AB334" i="56"/>
  <c r="AC334" i="56"/>
  <c r="AB310" i="56"/>
  <c r="AB306" i="56"/>
  <c r="AB307" i="56" s="1"/>
  <c r="AC306" i="56" s="1"/>
  <c r="AB298" i="56"/>
  <c r="AB299" i="56" s="1"/>
  <c r="AC298" i="56" s="1"/>
  <c r="AB302" i="56"/>
  <c r="AB290" i="56"/>
  <c r="AB291" i="56" s="1"/>
  <c r="AC290" i="56" s="1"/>
  <c r="AB294" i="56"/>
  <c r="AB282" i="56"/>
  <c r="AB283" i="56" s="1"/>
  <c r="AC282" i="56" s="1"/>
  <c r="AB286" i="56"/>
  <c r="W273" i="56"/>
  <c r="AC270" i="56" s="1"/>
  <c r="W272" i="56"/>
  <c r="AA271" i="56"/>
  <c r="V272" i="56"/>
  <c r="AB259" i="56"/>
  <c r="AC258" i="56" s="1"/>
  <c r="AB250" i="56"/>
  <c r="AB251" i="56" s="1"/>
  <c r="AC250" i="56" s="1"/>
  <c r="AN250" i="56" s="1"/>
  <c r="AB254" i="56"/>
  <c r="AC246" i="56"/>
  <c r="AB234" i="56"/>
  <c r="AB235" i="56" s="1"/>
  <c r="AC234" i="56" s="1"/>
  <c r="AB238" i="56"/>
  <c r="AB226" i="56"/>
  <c r="AB227" i="56" s="1"/>
  <c r="AC226" i="56" s="1"/>
  <c r="AB230" i="56"/>
  <c r="AB218" i="56"/>
  <c r="AB219" i="56" s="1"/>
  <c r="AC218" i="56" s="1"/>
  <c r="AN218" i="56" s="1"/>
  <c r="AB222" i="56"/>
  <c r="AB211" i="56"/>
  <c r="AC210" i="56" s="1"/>
  <c r="AB199" i="56"/>
  <c r="AC198" i="56" s="1"/>
  <c r="AC178" i="56"/>
  <c r="AB162" i="56"/>
  <c r="AB163" i="56" s="1"/>
  <c r="AC162" i="56" s="1"/>
  <c r="AB166" i="56"/>
  <c r="AB138" i="56"/>
  <c r="AB139" i="56" s="1"/>
  <c r="AC138" i="56" s="1"/>
  <c r="AN138" i="56" s="1"/>
  <c r="AB142" i="56"/>
  <c r="AC130" i="56"/>
  <c r="AB106" i="56"/>
  <c r="AB107" i="56" s="1"/>
  <c r="AC106" i="56" s="1"/>
  <c r="AB110" i="56"/>
  <c r="W97" i="56"/>
  <c r="AC94" i="56" s="1"/>
  <c r="W96" i="56"/>
  <c r="AB90" i="56"/>
  <c r="AB91" i="56" s="1"/>
  <c r="AC90" i="56" s="1"/>
  <c r="AB94" i="56"/>
  <c r="U96" i="56"/>
  <c r="AA95" i="56"/>
  <c r="V96" i="56"/>
  <c r="AB83" i="56"/>
  <c r="AC82" i="56" s="1"/>
  <c r="AB74" i="56"/>
  <c r="AB75" i="56" s="1"/>
  <c r="AC74" i="56" s="1"/>
  <c r="AN74" i="56" s="1"/>
  <c r="AB78" i="56"/>
  <c r="AB66" i="56"/>
  <c r="AB67" i="56" s="1"/>
  <c r="AC66" i="56" s="1"/>
  <c r="AB70" i="56"/>
  <c r="AC62" i="56"/>
  <c r="AB50" i="56"/>
  <c r="AB51" i="56" s="1"/>
  <c r="AC50" i="56" s="1"/>
  <c r="AB54" i="56"/>
  <c r="AC46" i="56"/>
  <c r="AC38" i="56"/>
  <c r="AB26" i="56"/>
  <c r="AB27" i="56" s="1"/>
  <c r="AC26" i="56" s="1"/>
  <c r="AN26" i="56" s="1"/>
  <c r="AB30" i="56"/>
  <c r="AB19" i="56"/>
  <c r="AB22" i="56"/>
  <c r="AB23" i="56" s="1"/>
  <c r="AC22" i="56" s="1"/>
  <c r="U20" i="56"/>
  <c r="U21" i="56" s="1"/>
  <c r="R215" i="56"/>
  <c r="T286" i="56"/>
  <c r="S310" i="56"/>
  <c r="T326" i="56"/>
  <c r="L224" i="56"/>
  <c r="T302" i="56"/>
  <c r="L184" i="56"/>
  <c r="R99" i="56"/>
  <c r="R183" i="56"/>
  <c r="T182" i="56"/>
  <c r="N240" i="56"/>
  <c r="M240" i="56"/>
  <c r="L248" i="56"/>
  <c r="S258" i="56"/>
  <c r="R287" i="56"/>
  <c r="S307" i="56"/>
  <c r="T306" i="56" s="1"/>
  <c r="L288" i="56"/>
  <c r="T310" i="56"/>
  <c r="T222" i="56"/>
  <c r="M168" i="56"/>
  <c r="R239" i="56"/>
  <c r="L280" i="56"/>
  <c r="R279" i="56"/>
  <c r="T230" i="56"/>
  <c r="R31" i="56"/>
  <c r="N128" i="56"/>
  <c r="R167" i="56"/>
  <c r="N184" i="56"/>
  <c r="M184" i="56"/>
  <c r="R223" i="56"/>
  <c r="L240" i="56"/>
  <c r="S254" i="56"/>
  <c r="T262" i="56"/>
  <c r="N288" i="56"/>
  <c r="M288" i="56"/>
  <c r="S46" i="56"/>
  <c r="L252" i="56"/>
  <c r="T278" i="56"/>
  <c r="L72" i="56"/>
  <c r="R83" i="56"/>
  <c r="S83" i="56" s="1"/>
  <c r="R147" i="56"/>
  <c r="S198" i="56"/>
  <c r="L204" i="56"/>
  <c r="S206" i="56"/>
  <c r="T214" i="56"/>
  <c r="T238" i="56"/>
  <c r="M248" i="56"/>
  <c r="N261" i="56"/>
  <c r="N272" i="56"/>
  <c r="M272" i="56"/>
  <c r="T294" i="56"/>
  <c r="R303" i="56"/>
  <c r="R319" i="56"/>
  <c r="M320" i="56"/>
  <c r="M304" i="56"/>
  <c r="L188" i="56"/>
  <c r="L260" i="56"/>
  <c r="T86" i="56"/>
  <c r="N188" i="56"/>
  <c r="R159" i="56"/>
  <c r="T158" i="56"/>
  <c r="T166" i="56"/>
  <c r="M188" i="56"/>
  <c r="L196" i="56"/>
  <c r="T198" i="56"/>
  <c r="R195" i="56"/>
  <c r="S195" i="56" s="1"/>
  <c r="T194" i="56" s="1"/>
  <c r="T254" i="56"/>
  <c r="R259" i="56"/>
  <c r="N304" i="56"/>
  <c r="N320" i="56"/>
  <c r="L320" i="56"/>
  <c r="L272" i="56"/>
  <c r="S330" i="56"/>
  <c r="R331" i="56"/>
  <c r="M332" i="56"/>
  <c r="M333" i="56" s="1"/>
  <c r="N332" i="56"/>
  <c r="N333" i="56" s="1"/>
  <c r="S322" i="56"/>
  <c r="S323" i="56" s="1"/>
  <c r="T322" i="56" s="1"/>
  <c r="S326" i="56"/>
  <c r="S314" i="56"/>
  <c r="S315" i="56" s="1"/>
  <c r="T314" i="56" s="1"/>
  <c r="S318" i="56"/>
  <c r="S298" i="56"/>
  <c r="S299" i="56" s="1"/>
  <c r="T298" i="56" s="1"/>
  <c r="S302" i="56"/>
  <c r="S290" i="56"/>
  <c r="S291" i="56" s="1"/>
  <c r="T290" i="56" s="1"/>
  <c r="S294" i="56"/>
  <c r="S282" i="56"/>
  <c r="S286" i="56"/>
  <c r="S283" i="56"/>
  <c r="T282" i="56" s="1"/>
  <c r="S266" i="56"/>
  <c r="S267" i="56" s="1"/>
  <c r="T266" i="56" s="1"/>
  <c r="S270" i="56"/>
  <c r="S242" i="56"/>
  <c r="S243" i="56" s="1"/>
  <c r="T242" i="56" s="1"/>
  <c r="S246" i="56"/>
  <c r="N249" i="56"/>
  <c r="T246" i="56" s="1"/>
  <c r="N248" i="56"/>
  <c r="S234" i="56"/>
  <c r="S235" i="56" s="1"/>
  <c r="T234" i="56" s="1"/>
  <c r="S238" i="56"/>
  <c r="S226" i="56"/>
  <c r="S227" i="56" s="1"/>
  <c r="T226" i="56" s="1"/>
  <c r="S230" i="56"/>
  <c r="S218" i="56"/>
  <c r="S219" i="56" s="1"/>
  <c r="T218" i="56" s="1"/>
  <c r="S222" i="56"/>
  <c r="T210" i="56"/>
  <c r="N209" i="56"/>
  <c r="T206" i="56" s="1"/>
  <c r="N208" i="56"/>
  <c r="R207" i="56"/>
  <c r="L208" i="56"/>
  <c r="T190" i="56"/>
  <c r="S178" i="56"/>
  <c r="S179" i="56" s="1"/>
  <c r="T178" i="56" s="1"/>
  <c r="S182" i="56"/>
  <c r="O24" i="56"/>
  <c r="O25" i="56" s="1"/>
  <c r="L69" i="56"/>
  <c r="S70" i="56"/>
  <c r="R111" i="56"/>
  <c r="M128" i="56"/>
  <c r="S146" i="56"/>
  <c r="M32" i="56"/>
  <c r="L40" i="56"/>
  <c r="L41" i="56" s="1"/>
  <c r="L45" i="56"/>
  <c r="S50" i="56"/>
  <c r="L61" i="56"/>
  <c r="R59" i="56"/>
  <c r="L120" i="56"/>
  <c r="N144" i="56"/>
  <c r="L152" i="56"/>
  <c r="N168" i="56"/>
  <c r="L160" i="56"/>
  <c r="L144" i="56"/>
  <c r="L44" i="56"/>
  <c r="T70" i="56"/>
  <c r="L85" i="56"/>
  <c r="S86" i="56"/>
  <c r="L100" i="56"/>
  <c r="S98" i="56"/>
  <c r="R119" i="56"/>
  <c r="T110" i="56"/>
  <c r="L128" i="56"/>
  <c r="T150" i="56"/>
  <c r="R175" i="56"/>
  <c r="L176" i="56"/>
  <c r="L177" i="56" s="1"/>
  <c r="M176" i="56"/>
  <c r="M177" i="56" s="1"/>
  <c r="N120" i="56"/>
  <c r="M120" i="56"/>
  <c r="T134" i="56"/>
  <c r="L112" i="56"/>
  <c r="R143" i="56"/>
  <c r="T142" i="56"/>
  <c r="S170" i="56"/>
  <c r="S171" i="56" s="1"/>
  <c r="T170" i="56" s="1"/>
  <c r="S174" i="56"/>
  <c r="S175" i="56" s="1"/>
  <c r="S162" i="56"/>
  <c r="S163" i="56" s="1"/>
  <c r="T162" i="56" s="1"/>
  <c r="S166" i="56"/>
  <c r="S154" i="56"/>
  <c r="S155" i="56" s="1"/>
  <c r="T154" i="56" s="1"/>
  <c r="S158" i="56"/>
  <c r="S138" i="56"/>
  <c r="S139" i="56" s="1"/>
  <c r="T138" i="56" s="1"/>
  <c r="S142" i="56"/>
  <c r="S67" i="56"/>
  <c r="T66" i="56" s="1"/>
  <c r="S43" i="56"/>
  <c r="O21" i="56"/>
  <c r="L23" i="56"/>
  <c r="R22" i="56"/>
  <c r="N25" i="56"/>
  <c r="N24" i="56"/>
  <c r="L57" i="56"/>
  <c r="M24" i="56"/>
  <c r="M25" i="56" s="1"/>
  <c r="T46" i="56"/>
  <c r="R51" i="56"/>
  <c r="T62" i="56"/>
  <c r="T118" i="56"/>
  <c r="R39" i="56"/>
  <c r="M40" i="56"/>
  <c r="R71" i="56"/>
  <c r="T78" i="56"/>
  <c r="T102" i="56"/>
  <c r="N112" i="56"/>
  <c r="M112" i="56"/>
  <c r="R127" i="56"/>
  <c r="T126" i="56"/>
  <c r="S130" i="56"/>
  <c r="S131" i="56" s="1"/>
  <c r="T130" i="56" s="1"/>
  <c r="S134" i="56"/>
  <c r="S122" i="56"/>
  <c r="S123" i="56" s="1"/>
  <c r="T122" i="56" s="1"/>
  <c r="S126" i="56"/>
  <c r="S114" i="56"/>
  <c r="S115" i="56" s="1"/>
  <c r="T114" i="56" s="1"/>
  <c r="S118" i="56"/>
  <c r="S106" i="56"/>
  <c r="S107" i="56" s="1"/>
  <c r="T106" i="56" s="1"/>
  <c r="S110" i="56"/>
  <c r="S90" i="56"/>
  <c r="S91" i="56" s="1"/>
  <c r="T90" i="56" s="1"/>
  <c r="S94" i="56"/>
  <c r="T94" i="56"/>
  <c r="S74" i="56"/>
  <c r="S75" i="56" s="1"/>
  <c r="T74" i="56" s="1"/>
  <c r="S78" i="56"/>
  <c r="N57" i="56"/>
  <c r="N56" i="56"/>
  <c r="R55" i="56"/>
  <c r="M56" i="56"/>
  <c r="S34" i="56"/>
  <c r="S35" i="56" s="1"/>
  <c r="T34" i="56" s="1"/>
  <c r="S38" i="56"/>
  <c r="S26" i="56"/>
  <c r="S27" i="56" s="1"/>
  <c r="T26" i="56" s="1"/>
  <c r="S30" i="56"/>
  <c r="S31" i="56" s="1"/>
  <c r="P24" i="56"/>
  <c r="P18" i="56"/>
  <c r="P19" i="56" s="1"/>
  <c r="E36" i="70"/>
  <c r="W36" i="70" s="1"/>
  <c r="AQ29" i="52"/>
  <c r="AQ23" i="52"/>
  <c r="E15" i="70"/>
  <c r="W15" i="70" s="1"/>
  <c r="E31" i="70"/>
  <c r="W31" i="70" s="1"/>
  <c r="E47" i="70"/>
  <c r="W47" i="70" s="1"/>
  <c r="AQ58" i="52"/>
  <c r="AQ33" i="52"/>
  <c r="E29" i="70"/>
  <c r="E42" i="70"/>
  <c r="W42" i="70" s="1"/>
  <c r="E12" i="70"/>
  <c r="W12" i="70" s="1"/>
  <c r="E11" i="70"/>
  <c r="W11" i="70" s="1"/>
  <c r="E16" i="70"/>
  <c r="W16" i="70" s="1"/>
  <c r="E32" i="70"/>
  <c r="E48" i="70"/>
  <c r="W48" i="70" s="1"/>
  <c r="E22" i="70"/>
  <c r="W22" i="70" s="1"/>
  <c r="AQ30" i="52"/>
  <c r="AQ46" i="52"/>
  <c r="AQ34" i="52"/>
  <c r="E50" i="70"/>
  <c r="W50" i="70" s="1"/>
  <c r="AQ26" i="52"/>
  <c r="E18" i="70"/>
  <c r="W18" i="70" s="1"/>
  <c r="E30" i="70"/>
  <c r="W30" i="70" s="1"/>
  <c r="E46" i="70"/>
  <c r="E34" i="70"/>
  <c r="W34" i="70" s="1"/>
  <c r="AQ22" i="52"/>
  <c r="AQ42" i="52"/>
  <c r="AQ54" i="52"/>
  <c r="E26" i="70"/>
  <c r="W26" i="70" s="1"/>
  <c r="W19" i="70"/>
  <c r="W35" i="70"/>
  <c r="W46" i="70"/>
  <c r="W24" i="70"/>
  <c r="W32" i="70"/>
  <c r="W40" i="70"/>
  <c r="W21" i="70"/>
  <c r="W37" i="70"/>
  <c r="W13" i="70"/>
  <c r="W33" i="70"/>
  <c r="W45" i="70"/>
  <c r="X15" i="70"/>
  <c r="X19" i="70"/>
  <c r="X23" i="70"/>
  <c r="X27" i="70"/>
  <c r="X31" i="70"/>
  <c r="X35" i="70"/>
  <c r="X39" i="70"/>
  <c r="X43" i="70"/>
  <c r="X47" i="70"/>
  <c r="X11" i="70"/>
  <c r="X14" i="70"/>
  <c r="X18" i="70"/>
  <c r="X22" i="70"/>
  <c r="X26" i="70"/>
  <c r="X30" i="70"/>
  <c r="X34" i="70"/>
  <c r="X38" i="70"/>
  <c r="X42" i="70"/>
  <c r="X46" i="70"/>
  <c r="X50" i="70"/>
  <c r="X13" i="70"/>
  <c r="X17" i="70"/>
  <c r="X21" i="70"/>
  <c r="X25" i="70"/>
  <c r="X29" i="70"/>
  <c r="X33" i="70"/>
  <c r="X37" i="70"/>
  <c r="X41" i="70"/>
  <c r="X45" i="70"/>
  <c r="X49" i="70"/>
  <c r="X12" i="70"/>
  <c r="X16" i="70"/>
  <c r="X20" i="70"/>
  <c r="X24" i="70"/>
  <c r="X28" i="70"/>
  <c r="X32" i="70"/>
  <c r="X36" i="70"/>
  <c r="X40" i="70"/>
  <c r="X44" i="70"/>
  <c r="X48" i="70"/>
  <c r="W27" i="70"/>
  <c r="W43" i="70"/>
  <c r="W38" i="70"/>
  <c r="W14" i="70"/>
  <c r="W23" i="70"/>
  <c r="W39" i="70"/>
  <c r="W20" i="70"/>
  <c r="W28" i="70"/>
  <c r="W44" i="70"/>
  <c r="W17" i="70"/>
  <c r="W29" i="70"/>
  <c r="W49" i="70"/>
  <c r="W25" i="70"/>
  <c r="W41" i="70"/>
  <c r="K69" i="56"/>
  <c r="AG70" i="56" s="1"/>
  <c r="AG71" i="56" s="1"/>
  <c r="K71" i="56"/>
  <c r="AI70" i="56" s="1"/>
  <c r="AI71" i="56" s="1"/>
  <c r="AI73" i="56" s="1"/>
  <c r="AP23" i="52"/>
  <c r="AP20" i="52"/>
  <c r="AP61" i="52"/>
  <c r="AP59" i="52"/>
  <c r="AP24" i="52"/>
  <c r="AP27" i="52"/>
  <c r="AP62" i="52"/>
  <c r="AP30" i="52"/>
  <c r="AP47" i="52"/>
  <c r="AP37" i="52"/>
  <c r="AP60" i="52"/>
  <c r="AP50" i="52"/>
  <c r="AP49" i="52"/>
  <c r="AP64" i="52"/>
  <c r="AP43" i="52"/>
  <c r="AP29" i="52"/>
  <c r="AP52" i="52"/>
  <c r="AP46" i="52"/>
  <c r="AP41" i="52"/>
  <c r="AP56" i="52"/>
  <c r="AP31" i="52"/>
  <c r="AP63" i="52"/>
  <c r="AP28" i="52"/>
  <c r="AP34" i="52"/>
  <c r="AP66" i="52"/>
  <c r="AP32" i="52"/>
  <c r="AP39" i="52"/>
  <c r="AP55" i="52"/>
  <c r="AP21" i="52"/>
  <c r="AP53" i="52"/>
  <c r="AP44" i="52"/>
  <c r="AP26" i="52"/>
  <c r="AP42" i="52"/>
  <c r="AP58" i="52"/>
  <c r="AP33" i="52"/>
  <c r="AP65" i="52"/>
  <c r="AP48" i="52"/>
  <c r="AP35" i="52"/>
  <c r="AP51" i="52"/>
  <c r="AP45" i="52"/>
  <c r="AP36" i="52"/>
  <c r="AP22" i="52"/>
  <c r="AP38" i="52"/>
  <c r="AP54" i="52"/>
  <c r="AP25" i="52"/>
  <c r="AP57" i="52"/>
  <c r="AP40" i="52"/>
  <c r="AD17" i="3"/>
  <c r="AD21" i="3"/>
  <c r="AD25" i="3"/>
  <c r="AD29" i="3"/>
  <c r="AD33" i="3"/>
  <c r="AD37" i="3"/>
  <c r="AD41" i="3"/>
  <c r="AD45" i="3"/>
  <c r="AD49" i="3"/>
  <c r="AD53" i="3"/>
  <c r="AD57" i="3"/>
  <c r="AD61" i="3"/>
  <c r="AD16" i="3"/>
  <c r="AD20" i="3"/>
  <c r="AD24" i="3"/>
  <c r="AD28" i="3"/>
  <c r="AD32" i="3"/>
  <c r="AD36" i="3"/>
  <c r="AD40" i="3"/>
  <c r="AD44" i="3"/>
  <c r="AD48" i="3"/>
  <c r="AD52" i="3"/>
  <c r="AD56" i="3"/>
  <c r="AD60" i="3"/>
  <c r="AD19" i="3"/>
  <c r="AD23" i="3"/>
  <c r="AD27" i="3"/>
  <c r="AD31" i="3"/>
  <c r="AD35" i="3"/>
  <c r="AD39" i="3"/>
  <c r="AD43" i="3"/>
  <c r="AD47" i="3"/>
  <c r="AD51" i="3"/>
  <c r="AD55" i="3"/>
  <c r="AD59" i="3"/>
  <c r="AD18" i="3"/>
  <c r="AD22" i="3"/>
  <c r="AD26" i="3"/>
  <c r="AD30" i="3"/>
  <c r="AD34" i="3"/>
  <c r="AD38" i="3"/>
  <c r="AD42" i="3"/>
  <c r="AD46" i="3"/>
  <c r="AD50" i="3"/>
  <c r="AD54" i="3"/>
  <c r="AD58" i="3"/>
  <c r="AD15" i="3"/>
  <c r="J22" i="60"/>
  <c r="B15" i="60"/>
  <c r="B27" i="60"/>
  <c r="B26" i="60"/>
  <c r="B25" i="60"/>
  <c r="E9" i="60"/>
  <c r="J24" i="60"/>
  <c r="C5" i="60"/>
  <c r="H1" i="60"/>
  <c r="C4" i="60" s="1"/>
  <c r="BW5" i="20"/>
  <c r="B1" i="20" s="1"/>
  <c r="T25" i="13"/>
  <c r="T23" i="13"/>
  <c r="B59" i="19"/>
  <c r="X59" i="19"/>
  <c r="G58" i="10"/>
  <c r="J9" i="16" s="1"/>
  <c r="H58" i="10"/>
  <c r="J10" i="16" s="1"/>
  <c r="I58" i="10"/>
  <c r="J11" i="16" s="1"/>
  <c r="J58" i="10"/>
  <c r="J12" i="16" s="1"/>
  <c r="K58" i="10"/>
  <c r="J13" i="16" s="1"/>
  <c r="L58" i="10"/>
  <c r="J14" i="16" s="1"/>
  <c r="M58" i="10"/>
  <c r="J15" i="16" s="1"/>
  <c r="N58" i="10"/>
  <c r="J16" i="16" s="1"/>
  <c r="O58" i="10"/>
  <c r="J17" i="16" s="1"/>
  <c r="P58" i="10"/>
  <c r="J18" i="16" s="1"/>
  <c r="Q58" i="10"/>
  <c r="J19" i="16" s="1"/>
  <c r="R58" i="10"/>
  <c r="J20" i="16" s="1"/>
  <c r="S58" i="10"/>
  <c r="J21" i="16" s="1"/>
  <c r="T58" i="10"/>
  <c r="J22" i="16" s="1"/>
  <c r="U58" i="10"/>
  <c r="J23" i="16" s="1"/>
  <c r="V58" i="10"/>
  <c r="J24" i="16" s="1"/>
  <c r="W58" i="10"/>
  <c r="J25" i="16" s="1"/>
  <c r="X58" i="10"/>
  <c r="Y58" i="10"/>
  <c r="F58" i="10"/>
  <c r="J8" i="16" s="1"/>
  <c r="H68" i="10"/>
  <c r="I68" i="10"/>
  <c r="J68" i="10"/>
  <c r="K68" i="10"/>
  <c r="L68" i="10"/>
  <c r="M68" i="10"/>
  <c r="N68" i="10"/>
  <c r="O68" i="10"/>
  <c r="P68" i="10"/>
  <c r="Q68" i="10"/>
  <c r="R68" i="10"/>
  <c r="S68" i="10"/>
  <c r="T68" i="10"/>
  <c r="U68" i="10"/>
  <c r="V68" i="10"/>
  <c r="W68" i="10"/>
  <c r="X68" i="10"/>
  <c r="Y68" i="10"/>
  <c r="G69" i="10"/>
  <c r="H69" i="10"/>
  <c r="I69" i="10"/>
  <c r="J69" i="10"/>
  <c r="K69" i="10"/>
  <c r="L69" i="10"/>
  <c r="M69" i="10"/>
  <c r="N69" i="10"/>
  <c r="O69" i="10"/>
  <c r="P69" i="10"/>
  <c r="Q69" i="10"/>
  <c r="R69" i="10"/>
  <c r="S69" i="10"/>
  <c r="T69" i="10"/>
  <c r="U69" i="10"/>
  <c r="V69" i="10"/>
  <c r="W69" i="10"/>
  <c r="X69" i="10"/>
  <c r="Y69" i="10"/>
  <c r="G70" i="10"/>
  <c r="H70" i="10"/>
  <c r="I70" i="10"/>
  <c r="J70" i="10"/>
  <c r="K70" i="10"/>
  <c r="L70" i="10"/>
  <c r="M70" i="10"/>
  <c r="N70" i="10"/>
  <c r="O70" i="10"/>
  <c r="P70" i="10"/>
  <c r="Q70" i="10"/>
  <c r="R70" i="10"/>
  <c r="S70" i="10"/>
  <c r="T70" i="10"/>
  <c r="U70" i="10"/>
  <c r="V70" i="10"/>
  <c r="W70" i="10"/>
  <c r="X70" i="10"/>
  <c r="Y70" i="10"/>
  <c r="G71" i="10"/>
  <c r="H71" i="10"/>
  <c r="I71" i="10"/>
  <c r="J71" i="10"/>
  <c r="K71" i="10"/>
  <c r="L71" i="10"/>
  <c r="M71" i="10"/>
  <c r="N71" i="10"/>
  <c r="O71" i="10"/>
  <c r="P71" i="10"/>
  <c r="Q71" i="10"/>
  <c r="R71" i="10"/>
  <c r="S71" i="10"/>
  <c r="T71" i="10"/>
  <c r="U71" i="10"/>
  <c r="V71" i="10"/>
  <c r="W71" i="10"/>
  <c r="X71" i="10"/>
  <c r="Y71" i="10"/>
  <c r="G72" i="10"/>
  <c r="H72" i="10"/>
  <c r="I72" i="10"/>
  <c r="J72" i="10"/>
  <c r="K72" i="10"/>
  <c r="L72" i="10"/>
  <c r="M72" i="10"/>
  <c r="N72" i="10"/>
  <c r="O72" i="10"/>
  <c r="P72" i="10"/>
  <c r="Q72" i="10"/>
  <c r="R72" i="10"/>
  <c r="S72" i="10"/>
  <c r="T72" i="10"/>
  <c r="U72" i="10"/>
  <c r="V72" i="10"/>
  <c r="W72" i="10"/>
  <c r="X72" i="10"/>
  <c r="Y72" i="10"/>
  <c r="G73" i="10"/>
  <c r="H73" i="10"/>
  <c r="I73" i="10"/>
  <c r="J73" i="10"/>
  <c r="K73" i="10"/>
  <c r="L73" i="10"/>
  <c r="M73" i="10"/>
  <c r="N73" i="10"/>
  <c r="O73" i="10"/>
  <c r="P73" i="10"/>
  <c r="Q73" i="10"/>
  <c r="R73" i="10"/>
  <c r="T73" i="10"/>
  <c r="U73" i="10"/>
  <c r="V73" i="10"/>
  <c r="W73" i="10"/>
  <c r="X73" i="10"/>
  <c r="Y73" i="10"/>
  <c r="G74" i="10"/>
  <c r="H74" i="10"/>
  <c r="I74" i="10"/>
  <c r="J74" i="10"/>
  <c r="K74" i="10"/>
  <c r="L74" i="10"/>
  <c r="M74" i="10"/>
  <c r="N74" i="10"/>
  <c r="O74" i="10"/>
  <c r="P74" i="10"/>
  <c r="Q74" i="10"/>
  <c r="R74" i="10"/>
  <c r="S74" i="10"/>
  <c r="T74" i="10"/>
  <c r="U74" i="10"/>
  <c r="V74" i="10"/>
  <c r="W74" i="10"/>
  <c r="X74" i="10"/>
  <c r="Y74" i="10"/>
  <c r="G75" i="10"/>
  <c r="I75" i="10"/>
  <c r="J75" i="10"/>
  <c r="K75" i="10"/>
  <c r="L75" i="10"/>
  <c r="M75" i="10"/>
  <c r="N75" i="10"/>
  <c r="O75" i="10"/>
  <c r="P75" i="10"/>
  <c r="Q75" i="10"/>
  <c r="R75" i="10"/>
  <c r="S75" i="10"/>
  <c r="T75" i="10"/>
  <c r="U75" i="10"/>
  <c r="V75" i="10"/>
  <c r="W75" i="10"/>
  <c r="X75" i="10"/>
  <c r="Y75" i="10"/>
  <c r="G76" i="10"/>
  <c r="I76" i="10"/>
  <c r="J76" i="10"/>
  <c r="K76" i="10"/>
  <c r="L76" i="10"/>
  <c r="M76" i="10"/>
  <c r="N76" i="10"/>
  <c r="O76" i="10"/>
  <c r="P76" i="10"/>
  <c r="Q76" i="10"/>
  <c r="R76" i="10"/>
  <c r="T76" i="10"/>
  <c r="U76" i="10"/>
  <c r="V76" i="10"/>
  <c r="W76" i="10"/>
  <c r="X76" i="10"/>
  <c r="Y76" i="10"/>
  <c r="G77" i="10"/>
  <c r="H77" i="10"/>
  <c r="I77" i="10"/>
  <c r="J77" i="10"/>
  <c r="K77" i="10"/>
  <c r="L77" i="10"/>
  <c r="M77" i="10"/>
  <c r="N77" i="10"/>
  <c r="O77" i="10"/>
  <c r="P77" i="10"/>
  <c r="Q77" i="10"/>
  <c r="R77" i="10"/>
  <c r="S77" i="10"/>
  <c r="T77" i="10"/>
  <c r="U77" i="10"/>
  <c r="V77" i="10"/>
  <c r="W77" i="10"/>
  <c r="X77" i="10"/>
  <c r="Y77" i="10"/>
  <c r="G78" i="10"/>
  <c r="H78" i="10"/>
  <c r="I78" i="10"/>
  <c r="J78" i="10"/>
  <c r="K78" i="10"/>
  <c r="L78" i="10"/>
  <c r="M78" i="10"/>
  <c r="N78" i="10"/>
  <c r="O78" i="10"/>
  <c r="P78" i="10"/>
  <c r="Q78" i="10"/>
  <c r="R78" i="10"/>
  <c r="S78" i="10"/>
  <c r="T78" i="10"/>
  <c r="U78" i="10"/>
  <c r="V78" i="10"/>
  <c r="W78" i="10"/>
  <c r="X78" i="10"/>
  <c r="Y78" i="10"/>
  <c r="G79" i="10"/>
  <c r="I79" i="10"/>
  <c r="J79" i="10"/>
  <c r="K79" i="10"/>
  <c r="L79" i="10"/>
  <c r="M79" i="10"/>
  <c r="N79" i="10"/>
  <c r="O79" i="10"/>
  <c r="P79" i="10"/>
  <c r="Q79" i="10"/>
  <c r="R79" i="10"/>
  <c r="S79" i="10"/>
  <c r="T79" i="10"/>
  <c r="U79" i="10"/>
  <c r="V79" i="10"/>
  <c r="W79" i="10"/>
  <c r="X79" i="10"/>
  <c r="Y79" i="10"/>
  <c r="G80" i="10"/>
  <c r="I80" i="10"/>
  <c r="J80" i="10"/>
  <c r="K80" i="10"/>
  <c r="L80" i="10"/>
  <c r="M80" i="10"/>
  <c r="N80" i="10"/>
  <c r="O80" i="10"/>
  <c r="P80" i="10"/>
  <c r="Q80" i="10"/>
  <c r="R80" i="10"/>
  <c r="S80" i="10"/>
  <c r="T80" i="10"/>
  <c r="U80" i="10"/>
  <c r="V80" i="10"/>
  <c r="W80" i="10"/>
  <c r="X80" i="10"/>
  <c r="Y80" i="10"/>
  <c r="G81" i="10"/>
  <c r="H81" i="10"/>
  <c r="I81" i="10"/>
  <c r="J81" i="10"/>
  <c r="K81" i="10"/>
  <c r="L81" i="10"/>
  <c r="M81" i="10"/>
  <c r="N81" i="10"/>
  <c r="O81" i="10"/>
  <c r="P81" i="10"/>
  <c r="Q81" i="10"/>
  <c r="R81" i="10"/>
  <c r="S81" i="10"/>
  <c r="T81" i="10"/>
  <c r="U81" i="10"/>
  <c r="V81" i="10"/>
  <c r="W81" i="10"/>
  <c r="X81" i="10"/>
  <c r="Y81" i="10"/>
  <c r="G82" i="10"/>
  <c r="H82" i="10"/>
  <c r="I82" i="10"/>
  <c r="J82" i="10"/>
  <c r="K82" i="10"/>
  <c r="L82" i="10"/>
  <c r="M82" i="10"/>
  <c r="N82" i="10"/>
  <c r="O82" i="10"/>
  <c r="P82" i="10"/>
  <c r="Q82" i="10"/>
  <c r="R82" i="10"/>
  <c r="S82" i="10"/>
  <c r="T82" i="10"/>
  <c r="U82" i="10"/>
  <c r="V82" i="10"/>
  <c r="W82" i="10"/>
  <c r="X82" i="10"/>
  <c r="Y82" i="10"/>
  <c r="G83" i="10"/>
  <c r="H83" i="10"/>
  <c r="I83" i="10"/>
  <c r="J83" i="10"/>
  <c r="K83" i="10"/>
  <c r="L83" i="10"/>
  <c r="M83" i="10"/>
  <c r="N83" i="10"/>
  <c r="O83" i="10"/>
  <c r="P83" i="10"/>
  <c r="Q83" i="10"/>
  <c r="R83" i="10"/>
  <c r="S83" i="10"/>
  <c r="T83" i="10"/>
  <c r="U83" i="10"/>
  <c r="V83" i="10"/>
  <c r="W83" i="10"/>
  <c r="X83" i="10"/>
  <c r="Y83" i="10"/>
  <c r="G84" i="10"/>
  <c r="H84" i="10"/>
  <c r="I84" i="10"/>
  <c r="J84" i="10"/>
  <c r="K84" i="10"/>
  <c r="L84" i="10"/>
  <c r="M84" i="10"/>
  <c r="N84" i="10"/>
  <c r="O84" i="10"/>
  <c r="P84" i="10"/>
  <c r="Q84" i="10"/>
  <c r="R84" i="10"/>
  <c r="T84" i="10"/>
  <c r="U84" i="10"/>
  <c r="V84" i="10"/>
  <c r="W84" i="10"/>
  <c r="X84" i="10"/>
  <c r="Y84" i="10"/>
  <c r="G85" i="10"/>
  <c r="H85" i="10"/>
  <c r="I85" i="10"/>
  <c r="J85" i="10"/>
  <c r="K85" i="10"/>
  <c r="L85" i="10"/>
  <c r="M85" i="10"/>
  <c r="N85" i="10"/>
  <c r="O85" i="10"/>
  <c r="P85" i="10"/>
  <c r="Q85" i="10"/>
  <c r="R85" i="10"/>
  <c r="S85" i="10"/>
  <c r="T85" i="10"/>
  <c r="U85" i="10"/>
  <c r="V85" i="10"/>
  <c r="W85" i="10"/>
  <c r="X85" i="10"/>
  <c r="Y85" i="10"/>
  <c r="G86" i="10"/>
  <c r="H86" i="10"/>
  <c r="I86" i="10"/>
  <c r="J86" i="10"/>
  <c r="K86" i="10"/>
  <c r="L86" i="10"/>
  <c r="M86" i="10"/>
  <c r="N86" i="10"/>
  <c r="O86" i="10"/>
  <c r="P86" i="10"/>
  <c r="Q86" i="10"/>
  <c r="R86" i="10"/>
  <c r="S86" i="10"/>
  <c r="T86" i="10"/>
  <c r="U86" i="10"/>
  <c r="V86" i="10"/>
  <c r="W86" i="10"/>
  <c r="X86" i="10"/>
  <c r="Y86" i="10"/>
  <c r="G87" i="10"/>
  <c r="H87" i="10"/>
  <c r="I87" i="10"/>
  <c r="J87" i="10"/>
  <c r="K87" i="10"/>
  <c r="L87" i="10"/>
  <c r="M87" i="10"/>
  <c r="N87" i="10"/>
  <c r="O87" i="10"/>
  <c r="P87" i="10"/>
  <c r="Q87" i="10"/>
  <c r="R87" i="10"/>
  <c r="S87" i="10"/>
  <c r="T87" i="10"/>
  <c r="U87" i="10"/>
  <c r="V87" i="10"/>
  <c r="W87" i="10"/>
  <c r="X87" i="10"/>
  <c r="Y87" i="10"/>
  <c r="G88" i="10"/>
  <c r="H88" i="10"/>
  <c r="I88" i="10"/>
  <c r="J88" i="10"/>
  <c r="K88" i="10"/>
  <c r="L88" i="10"/>
  <c r="M88" i="10"/>
  <c r="N88" i="10"/>
  <c r="O88" i="10"/>
  <c r="P88" i="10"/>
  <c r="Q88" i="10"/>
  <c r="R88" i="10"/>
  <c r="S88" i="10"/>
  <c r="T88" i="10"/>
  <c r="U88" i="10"/>
  <c r="V88" i="10"/>
  <c r="W88" i="10"/>
  <c r="X88" i="10"/>
  <c r="Y88" i="10"/>
  <c r="G89" i="10"/>
  <c r="H89" i="10"/>
  <c r="I89" i="10"/>
  <c r="J89" i="10"/>
  <c r="K89" i="10"/>
  <c r="L89" i="10"/>
  <c r="M89" i="10"/>
  <c r="N89" i="10"/>
  <c r="O89" i="10"/>
  <c r="P89" i="10"/>
  <c r="Q89" i="10"/>
  <c r="R89" i="10"/>
  <c r="S89" i="10"/>
  <c r="T89" i="10"/>
  <c r="U89" i="10"/>
  <c r="V89" i="10"/>
  <c r="W89" i="10"/>
  <c r="X89" i="10"/>
  <c r="Y89" i="10"/>
  <c r="G90" i="10"/>
  <c r="H90" i="10"/>
  <c r="I90" i="10"/>
  <c r="J90" i="10"/>
  <c r="K90" i="10"/>
  <c r="L90" i="10"/>
  <c r="M90" i="10"/>
  <c r="N90" i="10"/>
  <c r="O90" i="10"/>
  <c r="P90" i="10"/>
  <c r="Q90" i="10"/>
  <c r="R90" i="10"/>
  <c r="S90" i="10"/>
  <c r="T90" i="10"/>
  <c r="U90" i="10"/>
  <c r="V90" i="10"/>
  <c r="W90" i="10"/>
  <c r="X90" i="10"/>
  <c r="Y90" i="10"/>
  <c r="G91" i="10"/>
  <c r="H91" i="10"/>
  <c r="I91" i="10"/>
  <c r="J91" i="10"/>
  <c r="K91" i="10"/>
  <c r="L91" i="10"/>
  <c r="M91" i="10"/>
  <c r="N91" i="10"/>
  <c r="O91" i="10"/>
  <c r="P91" i="10"/>
  <c r="Q91" i="10"/>
  <c r="R91" i="10"/>
  <c r="S91" i="10"/>
  <c r="T91" i="10"/>
  <c r="U91" i="10"/>
  <c r="V91" i="10"/>
  <c r="W91" i="10"/>
  <c r="X91" i="10"/>
  <c r="Y91" i="10"/>
  <c r="G92" i="10"/>
  <c r="H92" i="10"/>
  <c r="I92" i="10"/>
  <c r="J92" i="10"/>
  <c r="K92" i="10"/>
  <c r="L92" i="10"/>
  <c r="M92" i="10"/>
  <c r="N92" i="10"/>
  <c r="O92" i="10"/>
  <c r="P92" i="10"/>
  <c r="Q92" i="10"/>
  <c r="R92" i="10"/>
  <c r="S92" i="10"/>
  <c r="T92" i="10"/>
  <c r="U92" i="10"/>
  <c r="V92" i="10"/>
  <c r="W92" i="10"/>
  <c r="X92" i="10"/>
  <c r="Y92" i="10"/>
  <c r="G93" i="10"/>
  <c r="H93" i="10"/>
  <c r="I93" i="10"/>
  <c r="J93" i="10"/>
  <c r="K93" i="10"/>
  <c r="L93" i="10"/>
  <c r="M93" i="10"/>
  <c r="N93" i="10"/>
  <c r="O93" i="10"/>
  <c r="P93" i="10"/>
  <c r="Q93" i="10"/>
  <c r="R93" i="10"/>
  <c r="S93" i="10"/>
  <c r="T93" i="10"/>
  <c r="U93" i="10"/>
  <c r="V93" i="10"/>
  <c r="W93" i="10"/>
  <c r="X93" i="10"/>
  <c r="Y93" i="10"/>
  <c r="G94" i="10"/>
  <c r="H94" i="10"/>
  <c r="I94" i="10"/>
  <c r="J94" i="10"/>
  <c r="K94" i="10"/>
  <c r="L94" i="10"/>
  <c r="M94" i="10"/>
  <c r="N94" i="10"/>
  <c r="O94" i="10"/>
  <c r="P94" i="10"/>
  <c r="Q94" i="10"/>
  <c r="R94" i="10"/>
  <c r="S94" i="10"/>
  <c r="T94" i="10"/>
  <c r="U94" i="10"/>
  <c r="V94" i="10"/>
  <c r="W94" i="10"/>
  <c r="X94" i="10"/>
  <c r="Y94" i="10"/>
  <c r="G95" i="10"/>
  <c r="H95" i="10"/>
  <c r="I95" i="10"/>
  <c r="J95" i="10"/>
  <c r="K95" i="10"/>
  <c r="L95" i="10"/>
  <c r="M95" i="10"/>
  <c r="N95" i="10"/>
  <c r="O95" i="10"/>
  <c r="P95" i="10"/>
  <c r="Q95" i="10"/>
  <c r="R95" i="10"/>
  <c r="S95" i="10"/>
  <c r="T95" i="10"/>
  <c r="U95" i="10"/>
  <c r="V95" i="10"/>
  <c r="W95" i="10"/>
  <c r="X95" i="10"/>
  <c r="Y95" i="10"/>
  <c r="G96" i="10"/>
  <c r="H96" i="10"/>
  <c r="I96" i="10"/>
  <c r="J96" i="10"/>
  <c r="K96" i="10"/>
  <c r="L96" i="10"/>
  <c r="M96" i="10"/>
  <c r="N96" i="10"/>
  <c r="O96" i="10"/>
  <c r="P96" i="10"/>
  <c r="Q96" i="10"/>
  <c r="R96" i="10"/>
  <c r="S96" i="10"/>
  <c r="T96" i="10"/>
  <c r="U96" i="10"/>
  <c r="V96" i="10"/>
  <c r="W96" i="10"/>
  <c r="X96" i="10"/>
  <c r="Y96" i="10"/>
  <c r="G97" i="10"/>
  <c r="H97" i="10"/>
  <c r="I97" i="10"/>
  <c r="J97" i="10"/>
  <c r="K97" i="10"/>
  <c r="L97" i="10"/>
  <c r="M97" i="10"/>
  <c r="N97" i="10"/>
  <c r="O97" i="10"/>
  <c r="P97" i="10"/>
  <c r="Q97" i="10"/>
  <c r="R97" i="10"/>
  <c r="S97" i="10"/>
  <c r="T97" i="10"/>
  <c r="U97" i="10"/>
  <c r="V97" i="10"/>
  <c r="W97" i="10"/>
  <c r="X97" i="10"/>
  <c r="Y97" i="10"/>
  <c r="G98" i="10"/>
  <c r="H98" i="10"/>
  <c r="I98" i="10"/>
  <c r="J98" i="10"/>
  <c r="K98" i="10"/>
  <c r="L98" i="10"/>
  <c r="M98" i="10"/>
  <c r="N98" i="10"/>
  <c r="O98" i="10"/>
  <c r="P98" i="10"/>
  <c r="Q98" i="10"/>
  <c r="R98" i="10"/>
  <c r="S98" i="10"/>
  <c r="T98" i="10"/>
  <c r="U98" i="10"/>
  <c r="V98" i="10"/>
  <c r="W98" i="10"/>
  <c r="X98" i="10"/>
  <c r="Y98" i="10"/>
  <c r="F69" i="10"/>
  <c r="F70" i="10"/>
  <c r="F71" i="10"/>
  <c r="F73" i="10"/>
  <c r="F74" i="10"/>
  <c r="F75" i="10"/>
  <c r="F76" i="10"/>
  <c r="F78" i="10"/>
  <c r="F79" i="10"/>
  <c r="F81" i="10"/>
  <c r="F82" i="10"/>
  <c r="F83" i="10"/>
  <c r="F84" i="10"/>
  <c r="F85" i="10"/>
  <c r="F86" i="10"/>
  <c r="F87" i="10"/>
  <c r="F88" i="10"/>
  <c r="F89" i="10"/>
  <c r="F90" i="10"/>
  <c r="F91" i="10"/>
  <c r="F92" i="10"/>
  <c r="F93" i="10"/>
  <c r="F94" i="10"/>
  <c r="F95" i="10"/>
  <c r="F96" i="10"/>
  <c r="F97" i="10"/>
  <c r="F98" i="10"/>
  <c r="A31" i="56"/>
  <c r="A34" i="56"/>
  <c r="A35" i="56"/>
  <c r="A36" i="56"/>
  <c r="A37" i="56"/>
  <c r="A38" i="56"/>
  <c r="A39" i="56"/>
  <c r="A41" i="56"/>
  <c r="A42" i="56"/>
  <c r="A43" i="56"/>
  <c r="A44" i="56"/>
  <c r="A45" i="56"/>
  <c r="A46" i="56"/>
  <c r="A47" i="56"/>
  <c r="A49" i="56"/>
  <c r="A50" i="56"/>
  <c r="A51" i="56"/>
  <c r="A52" i="56"/>
  <c r="A53" i="56"/>
  <c r="A54" i="56"/>
  <c r="A55" i="56"/>
  <c r="A58" i="56"/>
  <c r="A59" i="56"/>
  <c r="A60" i="56"/>
  <c r="A61" i="56"/>
  <c r="A62" i="56"/>
  <c r="A63" i="56"/>
  <c r="A66" i="56"/>
  <c r="A67" i="56"/>
  <c r="A68" i="56"/>
  <c r="A69" i="56"/>
  <c r="A70" i="56"/>
  <c r="A71" i="56"/>
  <c r="A74" i="56"/>
  <c r="A75" i="56"/>
  <c r="A76" i="56"/>
  <c r="A77" i="56"/>
  <c r="A78" i="56"/>
  <c r="A79" i="56"/>
  <c r="A82" i="56"/>
  <c r="A83" i="56"/>
  <c r="A84" i="56"/>
  <c r="A85" i="56"/>
  <c r="A86" i="56"/>
  <c r="A87" i="56"/>
  <c r="A90" i="56"/>
  <c r="A91" i="56"/>
  <c r="A92" i="56"/>
  <c r="A93" i="56"/>
  <c r="A94" i="56"/>
  <c r="A95" i="56"/>
  <c r="A97" i="56"/>
  <c r="A98" i="56"/>
  <c r="A99" i="56"/>
  <c r="A100" i="56"/>
  <c r="A101" i="56"/>
  <c r="A102" i="56"/>
  <c r="A103" i="56"/>
  <c r="A105" i="56"/>
  <c r="A106" i="56"/>
  <c r="A107" i="56"/>
  <c r="A108" i="56"/>
  <c r="F82" i="52"/>
  <c r="F81" i="52"/>
  <c r="R81" i="52" s="1"/>
  <c r="A29" i="56" s="1"/>
  <c r="F80" i="52"/>
  <c r="R80" i="52" s="1"/>
  <c r="A28" i="56" s="1"/>
  <c r="F79" i="52"/>
  <c r="R79" i="52" s="1"/>
  <c r="A27" i="56" s="1"/>
  <c r="F78" i="52"/>
  <c r="R78" i="52" s="1"/>
  <c r="A26" i="56" s="1"/>
  <c r="F77" i="52"/>
  <c r="R77" i="52" s="1"/>
  <c r="F76" i="52"/>
  <c r="R76" i="52" s="1"/>
  <c r="A23" i="56" s="1"/>
  <c r="F75" i="52"/>
  <c r="R75" i="52" s="1"/>
  <c r="A22" i="56" s="1"/>
  <c r="F74" i="52"/>
  <c r="R74" i="52" s="1"/>
  <c r="A21" i="56" s="1"/>
  <c r="F73" i="52"/>
  <c r="R73" i="52" s="1"/>
  <c r="A20" i="56" s="1"/>
  <c r="F72" i="52"/>
  <c r="R72" i="52" s="1"/>
  <c r="A19" i="56" s="1"/>
  <c r="F71" i="52"/>
  <c r="AH249" i="56" l="1"/>
  <c r="AH248" i="56"/>
  <c r="AH259" i="56"/>
  <c r="AJ258" i="56"/>
  <c r="AK258" i="56" s="1"/>
  <c r="AF195" i="56"/>
  <c r="AJ194" i="56"/>
  <c r="AK194" i="56" s="1"/>
  <c r="AF315" i="56"/>
  <c r="AF317" i="56" s="1"/>
  <c r="AJ314" i="56"/>
  <c r="AF187" i="56"/>
  <c r="AJ186" i="56"/>
  <c r="AK186" i="56" s="1"/>
  <c r="AE299" i="56"/>
  <c r="AJ298" i="56"/>
  <c r="AK302" i="56" s="1"/>
  <c r="AF291" i="56"/>
  <c r="AJ290" i="56"/>
  <c r="AK290" i="56" s="1"/>
  <c r="AG292" i="56"/>
  <c r="AH292" i="56"/>
  <c r="AH293" i="56"/>
  <c r="AE307" i="56"/>
  <c r="AE309" i="56" s="1"/>
  <c r="AJ306" i="56"/>
  <c r="AK306" i="56" s="1"/>
  <c r="AF111" i="56"/>
  <c r="AJ110" i="56"/>
  <c r="AK111" i="56" s="1"/>
  <c r="AH325" i="56"/>
  <c r="AH324" i="56"/>
  <c r="AF255" i="56"/>
  <c r="AF257" i="56" s="1"/>
  <c r="AJ254" i="56"/>
  <c r="AK255" i="56" s="1"/>
  <c r="AE173" i="56"/>
  <c r="AE172" i="56"/>
  <c r="AE327" i="56"/>
  <c r="AJ326" i="56"/>
  <c r="AK327" i="56" s="1"/>
  <c r="AH183" i="56"/>
  <c r="AJ182" i="56"/>
  <c r="AK183" i="56" s="1"/>
  <c r="AN178" i="56"/>
  <c r="AD292" i="56"/>
  <c r="AD256" i="56"/>
  <c r="AE316" i="56"/>
  <c r="AD172" i="56"/>
  <c r="AH300" i="56"/>
  <c r="S99" i="56"/>
  <c r="T98" i="56" s="1"/>
  <c r="AF248" i="56"/>
  <c r="AF249" i="56" s="1"/>
  <c r="AJ307" i="56"/>
  <c r="AD328" i="56"/>
  <c r="AN282" i="56"/>
  <c r="AC114" i="56"/>
  <c r="AD329" i="56"/>
  <c r="AF164" i="56"/>
  <c r="AE200" i="56"/>
  <c r="AG148" i="56"/>
  <c r="AF148" i="56"/>
  <c r="AG248" i="56"/>
  <c r="AN186" i="56"/>
  <c r="AN50" i="56"/>
  <c r="AD200" i="56"/>
  <c r="AE164" i="56"/>
  <c r="AJ198" i="56"/>
  <c r="AK199" i="56" s="1"/>
  <c r="AL198" i="56" s="1"/>
  <c r="AD148" i="56"/>
  <c r="AJ147" i="56"/>
  <c r="AN90" i="56"/>
  <c r="AB195" i="56"/>
  <c r="AC194" i="56" s="1"/>
  <c r="AN194" i="56" s="1"/>
  <c r="AL46" i="56"/>
  <c r="AK303" i="56"/>
  <c r="AL302" i="56" s="1"/>
  <c r="AH72" i="56"/>
  <c r="AN42" i="56"/>
  <c r="AM178" i="56"/>
  <c r="AM282" i="56"/>
  <c r="AM130" i="56"/>
  <c r="S51" i="56"/>
  <c r="T50" i="56" s="1"/>
  <c r="S59" i="56"/>
  <c r="T58" i="56" s="1"/>
  <c r="AM58" i="56" s="1"/>
  <c r="AM266" i="56"/>
  <c r="S259" i="56"/>
  <c r="AM306" i="56"/>
  <c r="AN210" i="56"/>
  <c r="T42" i="56"/>
  <c r="AM42" i="56" s="1"/>
  <c r="AC18" i="56"/>
  <c r="AN18" i="56" s="1"/>
  <c r="AN82" i="56"/>
  <c r="AN234" i="56"/>
  <c r="AN258" i="56"/>
  <c r="AK206" i="56"/>
  <c r="AD308" i="56"/>
  <c r="AJ206" i="56"/>
  <c r="AK207" i="56" s="1"/>
  <c r="AM138" i="56"/>
  <c r="AM322" i="56"/>
  <c r="AN314" i="56"/>
  <c r="AC34" i="56"/>
  <c r="AN34" i="56" s="1"/>
  <c r="AJ170" i="56"/>
  <c r="AK174" i="56" s="1"/>
  <c r="AL30" i="56"/>
  <c r="AJ247" i="56"/>
  <c r="AK83" i="56"/>
  <c r="AL82" i="56" s="1"/>
  <c r="AD164" i="56"/>
  <c r="AF200" i="56"/>
  <c r="AG172" i="56"/>
  <c r="AJ154" i="56"/>
  <c r="AK158" i="56" s="1"/>
  <c r="AE148" i="56"/>
  <c r="AG164" i="56"/>
  <c r="AG332" i="56"/>
  <c r="AD332" i="56"/>
  <c r="AF316" i="56"/>
  <c r="AE324" i="56"/>
  <c r="AE332" i="56"/>
  <c r="AG317" i="56"/>
  <c r="AJ323" i="56"/>
  <c r="AJ330" i="56"/>
  <c r="AK330" i="56" s="1"/>
  <c r="AF332" i="56"/>
  <c r="AF308" i="56"/>
  <c r="AF309" i="56" s="1"/>
  <c r="AD208" i="56"/>
  <c r="AJ207" i="56"/>
  <c r="AG324" i="56"/>
  <c r="AF76" i="56"/>
  <c r="AJ171" i="56"/>
  <c r="AG173" i="56"/>
  <c r="AG308" i="56"/>
  <c r="AG309" i="56" s="1"/>
  <c r="AE308" i="56"/>
  <c r="AE248" i="56"/>
  <c r="AD324" i="56"/>
  <c r="AJ74" i="56"/>
  <c r="AK74" i="56" s="1"/>
  <c r="AK75" i="56" s="1"/>
  <c r="AJ246" i="56"/>
  <c r="AK247" i="56" s="1"/>
  <c r="AD248" i="56"/>
  <c r="AD76" i="56"/>
  <c r="AG200" i="56"/>
  <c r="AG249" i="56"/>
  <c r="AF324" i="56"/>
  <c r="AJ322" i="56"/>
  <c r="AK322" i="56" s="1"/>
  <c r="AD289" i="56"/>
  <c r="AL286" i="56" s="1"/>
  <c r="AJ255" i="56"/>
  <c r="AL174" i="56"/>
  <c r="AL150" i="56"/>
  <c r="AL142" i="56"/>
  <c r="AM98" i="56"/>
  <c r="AM314" i="56"/>
  <c r="AL318" i="56"/>
  <c r="AN306" i="56"/>
  <c r="AN298" i="56"/>
  <c r="AN290" i="56"/>
  <c r="AM290" i="56"/>
  <c r="AD293" i="56"/>
  <c r="AN274" i="56"/>
  <c r="AM274" i="56"/>
  <c r="AN266" i="56"/>
  <c r="AK266" i="56"/>
  <c r="AK267" i="56" s="1"/>
  <c r="AL266" i="56" s="1"/>
  <c r="AK254" i="56"/>
  <c r="AM234" i="56"/>
  <c r="AK238" i="56"/>
  <c r="AK239" i="56" s="1"/>
  <c r="AL238" i="56" s="1"/>
  <c r="AK235" i="56"/>
  <c r="AL234" i="56" s="1"/>
  <c r="AM226" i="56"/>
  <c r="AN226" i="56"/>
  <c r="AM218" i="56"/>
  <c r="AK218" i="56"/>
  <c r="AK219" i="56" s="1"/>
  <c r="AL218" i="56" s="1"/>
  <c r="AM194" i="56"/>
  <c r="AK198" i="56"/>
  <c r="AN162" i="56"/>
  <c r="AN154" i="56"/>
  <c r="AM154" i="56"/>
  <c r="AN146" i="56"/>
  <c r="AD140" i="56"/>
  <c r="AN130" i="56"/>
  <c r="AM122" i="56"/>
  <c r="AN114" i="56"/>
  <c r="AK114" i="56"/>
  <c r="AK115" i="56" s="1"/>
  <c r="AL114" i="56" s="1"/>
  <c r="AM106" i="56"/>
  <c r="AN106" i="56"/>
  <c r="AK106" i="56"/>
  <c r="AK107" i="56" s="1"/>
  <c r="AL106" i="56" s="1"/>
  <c r="T30" i="56"/>
  <c r="AM26" i="56" s="1"/>
  <c r="AN66" i="56"/>
  <c r="AL270" i="56"/>
  <c r="AK307" i="56"/>
  <c r="AK190" i="56"/>
  <c r="AK262" i="56"/>
  <c r="AK182" i="56"/>
  <c r="AK42" i="56"/>
  <c r="AK43" i="56" s="1"/>
  <c r="AL42" i="56" s="1"/>
  <c r="AI225" i="56"/>
  <c r="AH224" i="56"/>
  <c r="AF224" i="56"/>
  <c r="AJ223" i="56"/>
  <c r="AL94" i="56"/>
  <c r="AG224" i="56"/>
  <c r="AD72" i="56"/>
  <c r="AL126" i="56"/>
  <c r="AL190" i="56"/>
  <c r="AK242" i="56"/>
  <c r="AK243" i="56" s="1"/>
  <c r="AL242" i="56" s="1"/>
  <c r="AL134" i="56"/>
  <c r="AE224" i="56"/>
  <c r="AK134" i="56"/>
  <c r="AL158" i="56"/>
  <c r="AK86" i="56"/>
  <c r="AK294" i="56"/>
  <c r="AK230" i="56"/>
  <c r="AL166" i="56"/>
  <c r="AG77" i="56"/>
  <c r="AG76" i="56"/>
  <c r="AG257" i="56"/>
  <c r="AL254" i="56" s="1"/>
  <c r="AG256" i="56"/>
  <c r="AE256" i="56"/>
  <c r="AF256" i="56"/>
  <c r="AK170" i="56"/>
  <c r="AL222" i="56"/>
  <c r="AG73" i="56"/>
  <c r="AG72" i="56"/>
  <c r="AF72" i="56"/>
  <c r="AE208" i="56"/>
  <c r="AF208" i="56"/>
  <c r="AG209" i="56"/>
  <c r="AG208" i="56"/>
  <c r="AD156" i="56"/>
  <c r="AE156" i="56"/>
  <c r="AG156" i="56"/>
  <c r="AF156" i="56"/>
  <c r="AG157" i="56"/>
  <c r="AL294" i="56"/>
  <c r="AJ70" i="56"/>
  <c r="AK71" i="56" s="1"/>
  <c r="AL118" i="56"/>
  <c r="AJ71" i="56"/>
  <c r="AK50" i="56"/>
  <c r="AK51" i="56" s="1"/>
  <c r="AL50" i="56" s="1"/>
  <c r="AK331" i="56"/>
  <c r="AL330" i="56" s="1"/>
  <c r="AK298" i="56"/>
  <c r="AE72" i="56"/>
  <c r="AJ155" i="56"/>
  <c r="AF69" i="56"/>
  <c r="AF68" i="56"/>
  <c r="AK166" i="56"/>
  <c r="AL230" i="56"/>
  <c r="AK35" i="56"/>
  <c r="AL34" i="56" s="1"/>
  <c r="AL334" i="56"/>
  <c r="AE68" i="56"/>
  <c r="AJ66" i="56"/>
  <c r="AK66" i="56" s="1"/>
  <c r="AL262" i="56"/>
  <c r="AK38" i="56"/>
  <c r="AK179" i="56"/>
  <c r="AL178" i="56" s="1"/>
  <c r="AK310" i="56"/>
  <c r="AK311" i="56" s="1"/>
  <c r="AL310" i="56" s="1"/>
  <c r="AK123" i="56"/>
  <c r="AL122" i="56" s="1"/>
  <c r="AK138" i="56"/>
  <c r="AK139" i="56" s="1"/>
  <c r="AL138" i="56" s="1"/>
  <c r="AK142" i="56"/>
  <c r="AK251" i="56"/>
  <c r="AL250" i="56" s="1"/>
  <c r="AK286" i="56"/>
  <c r="AK282" i="56"/>
  <c r="AK283" i="56" s="1"/>
  <c r="AL282" i="56" s="1"/>
  <c r="AD93" i="56"/>
  <c r="AD92" i="56"/>
  <c r="AJ91" i="56"/>
  <c r="AD57" i="56"/>
  <c r="AL54" i="56" s="1"/>
  <c r="AJ55" i="56"/>
  <c r="AD56" i="56"/>
  <c r="AK98" i="56"/>
  <c r="AK102" i="56"/>
  <c r="AD212" i="56"/>
  <c r="AD213" i="56"/>
  <c r="AJ211" i="56"/>
  <c r="AK26" i="56"/>
  <c r="AK30" i="56"/>
  <c r="AK62" i="56"/>
  <c r="AK58" i="56"/>
  <c r="AK274" i="56"/>
  <c r="AK278" i="56"/>
  <c r="AD317" i="56"/>
  <c r="AJ315" i="56"/>
  <c r="AD316" i="56"/>
  <c r="AK210" i="56"/>
  <c r="AK214" i="56"/>
  <c r="AD29" i="56"/>
  <c r="AD28" i="56"/>
  <c r="AJ27" i="56"/>
  <c r="AD61" i="56"/>
  <c r="AD60" i="56"/>
  <c r="AJ59" i="56"/>
  <c r="AD277" i="56"/>
  <c r="AJ275" i="56"/>
  <c r="AD276" i="56"/>
  <c r="AK318" i="56"/>
  <c r="AK314" i="56"/>
  <c r="AK227" i="56"/>
  <c r="AL226" i="56" s="1"/>
  <c r="AK126" i="56"/>
  <c r="AJ163" i="56"/>
  <c r="AK163" i="56" s="1"/>
  <c r="AL162" i="56" s="1"/>
  <c r="AK146" i="56"/>
  <c r="AK147" i="56" s="1"/>
  <c r="AL146" i="56" s="1"/>
  <c r="AJ135" i="56"/>
  <c r="AD89" i="56"/>
  <c r="AL86" i="56" s="1"/>
  <c r="AJ87" i="56"/>
  <c r="AD88" i="56"/>
  <c r="AD281" i="56"/>
  <c r="AL278" i="56" s="1"/>
  <c r="AJ279" i="56"/>
  <c r="AD280" i="56"/>
  <c r="AK90" i="56"/>
  <c r="AK94" i="56"/>
  <c r="AD69" i="56"/>
  <c r="AJ67" i="56"/>
  <c r="AD68" i="56"/>
  <c r="AD101" i="56"/>
  <c r="AD100" i="56"/>
  <c r="AJ99" i="56"/>
  <c r="AL38" i="56"/>
  <c r="AL102" i="56"/>
  <c r="AK18" i="56"/>
  <c r="AK19" i="56" s="1"/>
  <c r="AL18" i="56" s="1"/>
  <c r="AK22" i="56"/>
  <c r="AK131" i="56"/>
  <c r="AL130" i="56" s="1"/>
  <c r="AK203" i="56"/>
  <c r="AL202" i="56" s="1"/>
  <c r="AL22" i="56"/>
  <c r="S147" i="56"/>
  <c r="T146" i="56" s="1"/>
  <c r="AM146" i="56" s="1"/>
  <c r="AM186" i="56"/>
  <c r="AN322" i="56"/>
  <c r="AC242" i="56"/>
  <c r="AN242" i="56" s="1"/>
  <c r="AM114" i="56"/>
  <c r="AM66" i="56"/>
  <c r="AN330" i="56"/>
  <c r="AN170" i="56"/>
  <c r="AM74" i="56"/>
  <c r="AC58" i="56"/>
  <c r="AN58" i="56" s="1"/>
  <c r="AM90" i="56"/>
  <c r="AM202" i="56"/>
  <c r="AM298" i="56"/>
  <c r="T258" i="56"/>
  <c r="AM258" i="56" s="1"/>
  <c r="AM210" i="56"/>
  <c r="AM250" i="56"/>
  <c r="AM162" i="56"/>
  <c r="AM242" i="56"/>
  <c r="S331" i="56"/>
  <c r="T330" i="56" s="1"/>
  <c r="AM330" i="56" s="1"/>
  <c r="T54" i="56"/>
  <c r="AM50" i="56" s="1"/>
  <c r="T82" i="56"/>
  <c r="AM82" i="56" s="1"/>
  <c r="T174" i="56"/>
  <c r="AM170" i="56" s="1"/>
  <c r="R23" i="56"/>
  <c r="M20" i="56"/>
  <c r="R19" i="56"/>
  <c r="L24" i="56"/>
  <c r="L25" i="56" s="1"/>
  <c r="N20" i="56"/>
  <c r="S39" i="56"/>
  <c r="T38" i="56" s="1"/>
  <c r="AM34" i="56" s="1"/>
  <c r="O20" i="56"/>
  <c r="R18" i="56"/>
  <c r="B1" i="2"/>
  <c r="R71" i="52"/>
  <c r="R82" i="52"/>
  <c r="A30" i="56" s="1"/>
  <c r="AH184" i="56" l="1"/>
  <c r="AH185" i="56"/>
  <c r="AE184" i="56"/>
  <c r="AF184" i="56"/>
  <c r="AG184" i="56"/>
  <c r="AD184" i="56"/>
  <c r="AJ183" i="56"/>
  <c r="AE329" i="56"/>
  <c r="AL326" i="56" s="1"/>
  <c r="AE328" i="56"/>
  <c r="AJ327" i="56"/>
  <c r="AF113" i="56"/>
  <c r="AL110" i="56" s="1"/>
  <c r="AD112" i="56"/>
  <c r="AE112" i="56"/>
  <c r="AF112" i="56"/>
  <c r="AJ111" i="56"/>
  <c r="AL182" i="56"/>
  <c r="AO178" i="56" s="1"/>
  <c r="AF293" i="56"/>
  <c r="AF292" i="56"/>
  <c r="AE292" i="56"/>
  <c r="AJ291" i="56"/>
  <c r="AK291" i="56" s="1"/>
  <c r="AE301" i="56"/>
  <c r="AJ299" i="56"/>
  <c r="AK299" i="56" s="1"/>
  <c r="AL298" i="56" s="1"/>
  <c r="AO298" i="56" s="1"/>
  <c r="AE300" i="56"/>
  <c r="AD300" i="56"/>
  <c r="AF189" i="56"/>
  <c r="AE188" i="56"/>
  <c r="AD188" i="56"/>
  <c r="AF188" i="56"/>
  <c r="AJ187" i="56"/>
  <c r="AK187" i="56" s="1"/>
  <c r="AL186" i="56" s="1"/>
  <c r="AF197" i="56"/>
  <c r="AE196" i="56"/>
  <c r="AJ195" i="56"/>
  <c r="AK195" i="56" s="1"/>
  <c r="AL194" i="56" s="1"/>
  <c r="AF196" i="56"/>
  <c r="AD196" i="56"/>
  <c r="AF260" i="56"/>
  <c r="AG260" i="56"/>
  <c r="AD260" i="56"/>
  <c r="AE260" i="56"/>
  <c r="AH260" i="56"/>
  <c r="AH261" i="56" s="1"/>
  <c r="AJ259" i="56"/>
  <c r="AK259" i="56" s="1"/>
  <c r="AL258" i="56" s="1"/>
  <c r="AK334" i="56"/>
  <c r="AK154" i="56"/>
  <c r="AL206" i="56"/>
  <c r="AO202" i="56" s="1"/>
  <c r="AO42" i="56"/>
  <c r="AK323" i="56"/>
  <c r="AL322" i="56" s="1"/>
  <c r="AO322" i="56" s="1"/>
  <c r="AL246" i="56"/>
  <c r="AO242" i="56" s="1"/>
  <c r="AL70" i="56"/>
  <c r="AK78" i="56"/>
  <c r="AL306" i="56"/>
  <c r="AO306" i="56" s="1"/>
  <c r="AK326" i="56"/>
  <c r="AK171" i="56"/>
  <c r="AL170" i="56" s="1"/>
  <c r="AO170" i="56" s="1"/>
  <c r="AO282" i="56"/>
  <c r="AO234" i="56"/>
  <c r="AO146" i="56"/>
  <c r="AO138" i="56"/>
  <c r="AO130" i="56"/>
  <c r="AO122" i="56"/>
  <c r="AO106" i="56"/>
  <c r="AL290" i="56"/>
  <c r="AO290" i="56" s="1"/>
  <c r="AO266" i="56"/>
  <c r="AO218" i="56"/>
  <c r="AO194" i="56"/>
  <c r="AO186" i="56"/>
  <c r="AK155" i="56"/>
  <c r="AL154" i="56" s="1"/>
  <c r="AO154" i="56" s="1"/>
  <c r="AO82" i="56"/>
  <c r="AL74" i="56"/>
  <c r="AO74" i="56" s="1"/>
  <c r="AO330" i="56"/>
  <c r="AK315" i="56"/>
  <c r="AL314" i="56" s="1"/>
  <c r="AO314" i="56" s="1"/>
  <c r="AK211" i="56"/>
  <c r="AL210" i="56" s="1"/>
  <c r="AO210" i="56" s="1"/>
  <c r="AO162" i="56"/>
  <c r="AO250" i="56"/>
  <c r="AO50" i="56"/>
  <c r="AO34" i="56"/>
  <c r="AO226" i="56"/>
  <c r="AO114" i="56"/>
  <c r="AK70" i="56"/>
  <c r="AO18" i="56"/>
  <c r="AO258" i="56"/>
  <c r="AK27" i="56"/>
  <c r="AL26" i="56" s="1"/>
  <c r="AO26" i="56" s="1"/>
  <c r="AK275" i="56"/>
  <c r="AL274" i="56" s="1"/>
  <c r="AO274" i="56" s="1"/>
  <c r="AK59" i="56"/>
  <c r="AL58" i="56" s="1"/>
  <c r="AO58" i="56" s="1"/>
  <c r="AK99" i="56"/>
  <c r="AL98" i="56" s="1"/>
  <c r="AO98" i="56" s="1"/>
  <c r="AK67" i="56"/>
  <c r="AL66" i="56" s="1"/>
  <c r="AK91" i="56"/>
  <c r="AL90" i="56" s="1"/>
  <c r="AO90" i="56" s="1"/>
  <c r="S18" i="56"/>
  <c r="S19" i="56" s="1"/>
  <c r="S22" i="56"/>
  <c r="S23" i="56" s="1"/>
  <c r="T22" i="56" s="1"/>
  <c r="P20" i="56"/>
  <c r="P21" i="56" s="1"/>
  <c r="L20" i="56"/>
  <c r="L21" i="56" s="1"/>
  <c r="A18" i="56"/>
  <c r="AO66" i="56" l="1"/>
  <c r="M21" i="56"/>
  <c r="N21" i="56"/>
  <c r="K43" i="54" l="1"/>
  <c r="K42" i="54"/>
  <c r="K41" i="54"/>
  <c r="K40" i="54"/>
  <c r="K39" i="54"/>
  <c r="K15" i="54"/>
  <c r="E1" i="17"/>
  <c r="G5" i="24"/>
  <c r="B1" i="16" s="1"/>
  <c r="E69" i="3"/>
  <c r="E68" i="53" s="1"/>
  <c r="E98" i="52" s="1"/>
  <c r="D12" i="10"/>
  <c r="D13" i="10"/>
  <c r="D14" i="10"/>
  <c r="D15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29" i="10"/>
  <c r="D30" i="10"/>
  <c r="D31" i="10"/>
  <c r="D32" i="10"/>
  <c r="D33" i="10"/>
  <c r="D34" i="10"/>
  <c r="D35" i="10"/>
  <c r="D36" i="10"/>
  <c r="D37" i="10"/>
  <c r="D38" i="10"/>
  <c r="D39" i="10"/>
  <c r="D40" i="10"/>
  <c r="D41" i="10"/>
  <c r="D42" i="10"/>
  <c r="D43" i="10"/>
  <c r="D44" i="10"/>
  <c r="D45" i="10"/>
  <c r="D46" i="10"/>
  <c r="D47" i="10"/>
  <c r="D48" i="10"/>
  <c r="D49" i="10"/>
  <c r="D50" i="10"/>
  <c r="D51" i="10"/>
  <c r="D52" i="10"/>
  <c r="D53" i="10"/>
  <c r="D54" i="10"/>
  <c r="D55" i="10"/>
  <c r="D56" i="10"/>
  <c r="D57" i="10"/>
  <c r="D32" i="29"/>
  <c r="D33" i="29"/>
  <c r="D34" i="29"/>
  <c r="D35" i="29"/>
  <c r="D36" i="29"/>
  <c r="D37" i="29"/>
  <c r="D38" i="29"/>
  <c r="D39" i="29"/>
  <c r="D40" i="29"/>
  <c r="D41" i="29"/>
  <c r="D42" i="29"/>
  <c r="D43" i="29"/>
  <c r="D44" i="29"/>
  <c r="D45" i="29"/>
  <c r="D46" i="29"/>
  <c r="D47" i="29"/>
  <c r="D48" i="29"/>
  <c r="D49" i="29"/>
  <c r="D50" i="29"/>
  <c r="D51" i="29"/>
  <c r="D52" i="29"/>
  <c r="D53" i="29"/>
  <c r="D54" i="29"/>
  <c r="D55" i="29"/>
  <c r="D56" i="29"/>
  <c r="D57" i="29"/>
  <c r="D58" i="29"/>
  <c r="D59" i="29"/>
  <c r="D60" i="29"/>
  <c r="D61" i="29"/>
  <c r="D62" i="29"/>
  <c r="D63" i="29"/>
  <c r="D64" i="29"/>
  <c r="D65" i="29"/>
  <c r="D66" i="29"/>
  <c r="D67" i="29"/>
  <c r="D68" i="29"/>
  <c r="D69" i="29"/>
  <c r="D70" i="29"/>
  <c r="D71" i="29"/>
  <c r="D72" i="29"/>
  <c r="D73" i="29"/>
  <c r="D74" i="29"/>
  <c r="I8" i="14"/>
  <c r="I7" i="14"/>
  <c r="E8" i="14"/>
  <c r="E7" i="14"/>
  <c r="H5" i="14"/>
  <c r="C5" i="14"/>
  <c r="F8" i="53"/>
  <c r="G8" i="53"/>
  <c r="H8" i="53"/>
  <c r="K8" i="53"/>
  <c r="L8" i="53"/>
  <c r="E8" i="53"/>
  <c r="BB66" i="52"/>
  <c r="BA66" i="52"/>
  <c r="AZ66" i="52"/>
  <c r="AY66" i="52"/>
  <c r="AX66" i="52"/>
  <c r="C66" i="52"/>
  <c r="BB65" i="52"/>
  <c r="BA65" i="52"/>
  <c r="AZ65" i="52"/>
  <c r="AY65" i="52"/>
  <c r="AX65" i="52"/>
  <c r="C65" i="52"/>
  <c r="BB64" i="52"/>
  <c r="BA64" i="52"/>
  <c r="AZ64" i="52"/>
  <c r="AY64" i="52"/>
  <c r="AX64" i="52"/>
  <c r="C64" i="52"/>
  <c r="BB63" i="52"/>
  <c r="BA63" i="52"/>
  <c r="AZ63" i="52"/>
  <c r="AY63" i="52"/>
  <c r="AX63" i="52"/>
  <c r="C63" i="52"/>
  <c r="BB62" i="52"/>
  <c r="BA62" i="52"/>
  <c r="AZ62" i="52"/>
  <c r="AY62" i="52"/>
  <c r="AX62" i="52"/>
  <c r="C62" i="52"/>
  <c r="BB61" i="52"/>
  <c r="BA61" i="52"/>
  <c r="AZ61" i="52"/>
  <c r="AY61" i="52"/>
  <c r="AX61" i="52"/>
  <c r="C61" i="52"/>
  <c r="BB60" i="52"/>
  <c r="BA60" i="52"/>
  <c r="AZ60" i="52"/>
  <c r="AY60" i="52"/>
  <c r="AX60" i="52"/>
  <c r="C60" i="52"/>
  <c r="BB59" i="52"/>
  <c r="BA59" i="52"/>
  <c r="AZ59" i="52"/>
  <c r="AY59" i="52"/>
  <c r="AX59" i="52"/>
  <c r="C59" i="52"/>
  <c r="BB58" i="52"/>
  <c r="BA58" i="52"/>
  <c r="AZ58" i="52"/>
  <c r="AY58" i="52"/>
  <c r="AX58" i="52"/>
  <c r="C58" i="52"/>
  <c r="BB57" i="52"/>
  <c r="BA57" i="52"/>
  <c r="AZ57" i="52"/>
  <c r="AY57" i="52"/>
  <c r="AX57" i="52"/>
  <c r="C57" i="52"/>
  <c r="BB56" i="52"/>
  <c r="BA56" i="52"/>
  <c r="AZ56" i="52"/>
  <c r="AY56" i="52"/>
  <c r="AX56" i="52"/>
  <c r="C56" i="52"/>
  <c r="BB55" i="52"/>
  <c r="BA55" i="52"/>
  <c r="AZ55" i="52"/>
  <c r="AY55" i="52"/>
  <c r="AX55" i="52"/>
  <c r="C55" i="52"/>
  <c r="BB54" i="52"/>
  <c r="BA54" i="52"/>
  <c r="AZ54" i="52"/>
  <c r="AY54" i="52"/>
  <c r="AX54" i="52"/>
  <c r="C54" i="52"/>
  <c r="BB53" i="52"/>
  <c r="BA53" i="52"/>
  <c r="AZ53" i="52"/>
  <c r="AY53" i="52"/>
  <c r="AX53" i="52"/>
  <c r="C53" i="52"/>
  <c r="BB52" i="52"/>
  <c r="BA52" i="52"/>
  <c r="AZ52" i="52"/>
  <c r="AY52" i="52"/>
  <c r="AX52" i="52"/>
  <c r="C52" i="52"/>
  <c r="BB51" i="52"/>
  <c r="BA51" i="52"/>
  <c r="AZ51" i="52"/>
  <c r="AY51" i="52"/>
  <c r="AX51" i="52"/>
  <c r="C51" i="52"/>
  <c r="BB50" i="52"/>
  <c r="BA50" i="52"/>
  <c r="AZ50" i="52"/>
  <c r="AY50" i="52"/>
  <c r="AX50" i="52"/>
  <c r="C50" i="52"/>
  <c r="BB49" i="52"/>
  <c r="BA49" i="52"/>
  <c r="AZ49" i="52"/>
  <c r="AY49" i="52"/>
  <c r="AX49" i="52"/>
  <c r="C49" i="52"/>
  <c r="BB48" i="52"/>
  <c r="BA48" i="52"/>
  <c r="AZ48" i="52"/>
  <c r="AY48" i="52"/>
  <c r="AX48" i="52"/>
  <c r="C48" i="52"/>
  <c r="BB47" i="52"/>
  <c r="BA47" i="52"/>
  <c r="AZ47" i="52"/>
  <c r="AY47" i="52"/>
  <c r="AX47" i="52"/>
  <c r="C47" i="52"/>
  <c r="BB46" i="52"/>
  <c r="BA46" i="52"/>
  <c r="AZ46" i="52"/>
  <c r="AY46" i="52"/>
  <c r="AX46" i="52"/>
  <c r="C46" i="52"/>
  <c r="BB45" i="52"/>
  <c r="BA45" i="52"/>
  <c r="AZ45" i="52"/>
  <c r="AY45" i="52"/>
  <c r="AX45" i="52"/>
  <c r="C45" i="52"/>
  <c r="BB44" i="52"/>
  <c r="BA44" i="52"/>
  <c r="AZ44" i="52"/>
  <c r="AY44" i="52"/>
  <c r="AX44" i="52"/>
  <c r="C44" i="52"/>
  <c r="BB43" i="52"/>
  <c r="BA43" i="52"/>
  <c r="AZ43" i="52"/>
  <c r="AY43" i="52"/>
  <c r="AX43" i="52"/>
  <c r="C43" i="52"/>
  <c r="BB42" i="52"/>
  <c r="BA42" i="52"/>
  <c r="AZ42" i="52"/>
  <c r="AY42" i="52"/>
  <c r="AX42" i="52"/>
  <c r="C42" i="52"/>
  <c r="BB41" i="52"/>
  <c r="BA41" i="52"/>
  <c r="AZ41" i="52"/>
  <c r="AY41" i="52"/>
  <c r="AX41" i="52"/>
  <c r="C41" i="52"/>
  <c r="BB40" i="52"/>
  <c r="BA40" i="52"/>
  <c r="AZ40" i="52"/>
  <c r="AY40" i="52"/>
  <c r="AX40" i="52"/>
  <c r="C40" i="52"/>
  <c r="BB39" i="52"/>
  <c r="BA39" i="52"/>
  <c r="AZ39" i="52"/>
  <c r="AY39" i="52"/>
  <c r="AX39" i="52"/>
  <c r="C39" i="52"/>
  <c r="BB38" i="52"/>
  <c r="BA38" i="52"/>
  <c r="AZ38" i="52"/>
  <c r="AY38" i="52"/>
  <c r="AX38" i="52"/>
  <c r="C38" i="52"/>
  <c r="BB37" i="52"/>
  <c r="BA37" i="52"/>
  <c r="AZ37" i="52"/>
  <c r="AY37" i="52"/>
  <c r="AX37" i="52"/>
  <c r="C37" i="52"/>
  <c r="BB36" i="52"/>
  <c r="BA36" i="52"/>
  <c r="AZ36" i="52"/>
  <c r="AY36" i="52"/>
  <c r="AX36" i="52"/>
  <c r="C36" i="52"/>
  <c r="BB35" i="52"/>
  <c r="BA35" i="52"/>
  <c r="AZ35" i="52"/>
  <c r="AY35" i="52"/>
  <c r="AX35" i="52"/>
  <c r="C35" i="52"/>
  <c r="BB34" i="52"/>
  <c r="BA34" i="52"/>
  <c r="AZ34" i="52"/>
  <c r="AY34" i="52"/>
  <c r="AX34" i="52"/>
  <c r="C34" i="52"/>
  <c r="BB33" i="52"/>
  <c r="BA33" i="52"/>
  <c r="AZ33" i="52"/>
  <c r="AY33" i="52"/>
  <c r="AX33" i="52"/>
  <c r="C33" i="52"/>
  <c r="BB32" i="52"/>
  <c r="BA32" i="52"/>
  <c r="AZ32" i="52"/>
  <c r="AY32" i="52"/>
  <c r="AX32" i="52"/>
  <c r="C32" i="52"/>
  <c r="BB31" i="52"/>
  <c r="BA31" i="52"/>
  <c r="AZ31" i="52"/>
  <c r="AY31" i="52"/>
  <c r="AX31" i="52"/>
  <c r="C31" i="52"/>
  <c r="BB30" i="52"/>
  <c r="BA30" i="52"/>
  <c r="AZ30" i="52"/>
  <c r="AY30" i="52"/>
  <c r="AX30" i="52"/>
  <c r="C30" i="52"/>
  <c r="BB29" i="52"/>
  <c r="BA29" i="52"/>
  <c r="AZ29" i="52"/>
  <c r="AY29" i="52"/>
  <c r="AX29" i="52"/>
  <c r="C29" i="52"/>
  <c r="BB28" i="52"/>
  <c r="BA28" i="52"/>
  <c r="AZ28" i="52"/>
  <c r="AY28" i="52"/>
  <c r="AX28" i="52"/>
  <c r="C28" i="52"/>
  <c r="BB27" i="52"/>
  <c r="BA27" i="52"/>
  <c r="AZ27" i="52"/>
  <c r="AY27" i="52"/>
  <c r="AX27" i="52"/>
  <c r="C27" i="52"/>
  <c r="BB26" i="52"/>
  <c r="BA26" i="52"/>
  <c r="AZ26" i="52"/>
  <c r="AY26" i="52"/>
  <c r="AX26" i="52"/>
  <c r="C26" i="52"/>
  <c r="BB25" i="52"/>
  <c r="BA25" i="52"/>
  <c r="AZ25" i="52"/>
  <c r="AY25" i="52"/>
  <c r="AX25" i="52"/>
  <c r="C25" i="52"/>
  <c r="BB24" i="52"/>
  <c r="BA24" i="52"/>
  <c r="AZ24" i="52"/>
  <c r="AY24" i="52"/>
  <c r="AX24" i="52"/>
  <c r="C24" i="52"/>
  <c r="BB23" i="52"/>
  <c r="BA23" i="52"/>
  <c r="AZ23" i="52"/>
  <c r="AY23" i="52"/>
  <c r="AX23" i="52"/>
  <c r="C23" i="52"/>
  <c r="BB22" i="52"/>
  <c r="BA22" i="52"/>
  <c r="AZ22" i="52"/>
  <c r="AY22" i="52"/>
  <c r="AX22" i="52"/>
  <c r="C22" i="52"/>
  <c r="BB21" i="52"/>
  <c r="BA21" i="52"/>
  <c r="AZ21" i="52"/>
  <c r="AY21" i="52"/>
  <c r="AX21" i="52"/>
  <c r="C21" i="52"/>
  <c r="AW17" i="52"/>
  <c r="AW20" i="52" s="1"/>
  <c r="BB20" i="52" s="1"/>
  <c r="AV17" i="52"/>
  <c r="AV20" i="52" s="1"/>
  <c r="BA20" i="52" s="1"/>
  <c r="AU17" i="52"/>
  <c r="AU20" i="52" s="1"/>
  <c r="AZ20" i="52" s="1"/>
  <c r="AT17" i="52"/>
  <c r="AY17" i="52" s="1"/>
  <c r="AP8" i="52"/>
  <c r="AG13" i="53"/>
  <c r="AG15" i="53" s="1"/>
  <c r="AK15" i="53" s="1"/>
  <c r="AH13" i="53"/>
  <c r="AL13" i="53" s="1"/>
  <c r="AF13" i="53"/>
  <c r="AJ13" i="53" s="1"/>
  <c r="AG13" i="3"/>
  <c r="AK13" i="3" s="1"/>
  <c r="AH13" i="3"/>
  <c r="AI13" i="3"/>
  <c r="T18" i="56" l="1"/>
  <c r="AM18" i="56" s="1"/>
  <c r="M34" i="54"/>
  <c r="K17" i="54"/>
  <c r="M40" i="54"/>
  <c r="M36" i="54"/>
  <c r="M26" i="54"/>
  <c r="M30" i="54"/>
  <c r="M33" i="54"/>
  <c r="M39" i="54"/>
  <c r="M45" i="54"/>
  <c r="M35" i="54"/>
  <c r="M46" i="54"/>
  <c r="M25" i="54"/>
  <c r="M29" i="54"/>
  <c r="M32" i="54"/>
  <c r="M38" i="54"/>
  <c r="M47" i="54"/>
  <c r="M48" i="54"/>
  <c r="M42" i="54"/>
  <c r="M49" i="54"/>
  <c r="M27" i="54"/>
  <c r="M28" i="54"/>
  <c r="M31" i="54"/>
  <c r="M37" i="54"/>
  <c r="M44" i="54"/>
  <c r="M41" i="54"/>
  <c r="K16" i="54"/>
  <c r="K13" i="54"/>
  <c r="M43" i="54"/>
  <c r="AH33" i="53"/>
  <c r="AL33" i="53" s="1"/>
  <c r="AH52" i="53"/>
  <c r="AL52" i="53" s="1"/>
  <c r="AH36" i="53"/>
  <c r="AL36" i="53" s="1"/>
  <c r="AH56" i="53"/>
  <c r="AL56" i="53" s="1"/>
  <c r="AH24" i="53"/>
  <c r="AL24" i="53" s="1"/>
  <c r="AH49" i="53"/>
  <c r="AL49" i="53" s="1"/>
  <c r="AH17" i="53"/>
  <c r="AL17" i="53" s="1"/>
  <c r="AH20" i="53"/>
  <c r="AL20" i="53" s="1"/>
  <c r="AH40" i="53"/>
  <c r="AL40" i="53" s="1"/>
  <c r="AH59" i="53"/>
  <c r="AL59" i="53" s="1"/>
  <c r="AH43" i="53"/>
  <c r="AL43" i="53" s="1"/>
  <c r="AH27" i="53"/>
  <c r="AL27" i="53" s="1"/>
  <c r="AH53" i="53"/>
  <c r="AL53" i="53" s="1"/>
  <c r="AG47" i="53"/>
  <c r="AK47" i="53" s="1"/>
  <c r="AH37" i="53"/>
  <c r="AL37" i="53" s="1"/>
  <c r="AG31" i="53"/>
  <c r="AK31" i="53" s="1"/>
  <c r="AH21" i="53"/>
  <c r="AL21" i="53" s="1"/>
  <c r="AG56" i="53"/>
  <c r="AK56" i="53" s="1"/>
  <c r="AH47" i="53"/>
  <c r="AL47" i="53" s="1"/>
  <c r="AG40" i="53"/>
  <c r="AK40" i="53" s="1"/>
  <c r="AH31" i="53"/>
  <c r="AL31" i="53" s="1"/>
  <c r="AG24" i="53"/>
  <c r="AK24" i="53" s="1"/>
  <c r="H13" i="54"/>
  <c r="AG60" i="53"/>
  <c r="AK60" i="53" s="1"/>
  <c r="AG51" i="53"/>
  <c r="AK51" i="53" s="1"/>
  <c r="AG44" i="53"/>
  <c r="AK44" i="53" s="1"/>
  <c r="AG35" i="53"/>
  <c r="AK35" i="53" s="1"/>
  <c r="AG28" i="53"/>
  <c r="AK28" i="53" s="1"/>
  <c r="AG19" i="53"/>
  <c r="AK19" i="53" s="1"/>
  <c r="AH60" i="53"/>
  <c r="AL60" i="53" s="1"/>
  <c r="AH57" i="53"/>
  <c r="AL57" i="53" s="1"/>
  <c r="AG55" i="53"/>
  <c r="AK55" i="53" s="1"/>
  <c r="AH51" i="53"/>
  <c r="AL51" i="53" s="1"/>
  <c r="AG48" i="53"/>
  <c r="AK48" i="53" s="1"/>
  <c r="AH44" i="53"/>
  <c r="AL44" i="53" s="1"/>
  <c r="AH41" i="53"/>
  <c r="AL41" i="53" s="1"/>
  <c r="AG39" i="53"/>
  <c r="AK39" i="53" s="1"/>
  <c r="AH35" i="53"/>
  <c r="AL35" i="53" s="1"/>
  <c r="AG32" i="53"/>
  <c r="AK32" i="53" s="1"/>
  <c r="AH28" i="53"/>
  <c r="AL28" i="53" s="1"/>
  <c r="AH25" i="53"/>
  <c r="AL25" i="53" s="1"/>
  <c r="AG23" i="53"/>
  <c r="AK23" i="53" s="1"/>
  <c r="AH19" i="53"/>
  <c r="AL19" i="53" s="1"/>
  <c r="AG16" i="53"/>
  <c r="AK16" i="53" s="1"/>
  <c r="AH61" i="53"/>
  <c r="AL61" i="53" s="1"/>
  <c r="AG59" i="53"/>
  <c r="AK59" i="53" s="1"/>
  <c r="AH55" i="53"/>
  <c r="AL55" i="53" s="1"/>
  <c r="AG52" i="53"/>
  <c r="AK52" i="53" s="1"/>
  <c r="AH48" i="53"/>
  <c r="AL48" i="53" s="1"/>
  <c r="AH45" i="53"/>
  <c r="AL45" i="53" s="1"/>
  <c r="AG43" i="53"/>
  <c r="AK43" i="53" s="1"/>
  <c r="AH39" i="53"/>
  <c r="AL39" i="53" s="1"/>
  <c r="AG36" i="53"/>
  <c r="AK36" i="53" s="1"/>
  <c r="AH32" i="53"/>
  <c r="AL32" i="53" s="1"/>
  <c r="AH29" i="53"/>
  <c r="AL29" i="53" s="1"/>
  <c r="AG27" i="53"/>
  <c r="AK27" i="53" s="1"/>
  <c r="AH23" i="53"/>
  <c r="AL23" i="53" s="1"/>
  <c r="AG20" i="53"/>
  <c r="AK20" i="53" s="1"/>
  <c r="AH16" i="53"/>
  <c r="AL16" i="53" s="1"/>
  <c r="H44" i="54"/>
  <c r="H16" i="54"/>
  <c r="H24" i="54"/>
  <c r="H25" i="54"/>
  <c r="H28" i="54"/>
  <c r="H35" i="54"/>
  <c r="H45" i="54"/>
  <c r="AC8" i="53"/>
  <c r="AC17" i="53" s="1"/>
  <c r="AF17" i="53" s="1"/>
  <c r="AJ17" i="53" s="1"/>
  <c r="H20" i="54"/>
  <c r="M53" i="54"/>
  <c r="H55" i="54"/>
  <c r="H40" i="54"/>
  <c r="H27" i="54"/>
  <c r="H42" i="54"/>
  <c r="M52" i="54"/>
  <c r="M57" i="54"/>
  <c r="M56" i="54"/>
  <c r="M55" i="54"/>
  <c r="M50" i="54"/>
  <c r="M54" i="54"/>
  <c r="M51" i="54"/>
  <c r="M58" i="54"/>
  <c r="K58" i="54"/>
  <c r="H49" i="54"/>
  <c r="K12" i="54"/>
  <c r="K43" i="57"/>
  <c r="K42" i="57"/>
  <c r="K41" i="57"/>
  <c r="K16" i="57"/>
  <c r="K40" i="57"/>
  <c r="K44" i="57"/>
  <c r="B1" i="8"/>
  <c r="B1" i="10"/>
  <c r="B1" i="12"/>
  <c r="AI59" i="3"/>
  <c r="AM59" i="3" s="1"/>
  <c r="AI60" i="3"/>
  <c r="AM60" i="3" s="1"/>
  <c r="AI57" i="3"/>
  <c r="AM57" i="3" s="1"/>
  <c r="AI58" i="3"/>
  <c r="AM58" i="3" s="1"/>
  <c r="AI61" i="3"/>
  <c r="AM61" i="3" s="1"/>
  <c r="AG19" i="3"/>
  <c r="AK19" i="3" s="1"/>
  <c r="H18" i="54"/>
  <c r="K23" i="54"/>
  <c r="K24" i="57" s="1"/>
  <c r="K19" i="54"/>
  <c r="H22" i="54"/>
  <c r="K14" i="54"/>
  <c r="K18" i="54"/>
  <c r="K22" i="54"/>
  <c r="K30" i="54"/>
  <c r="K46" i="54"/>
  <c r="K34" i="54"/>
  <c r="K44" i="54"/>
  <c r="K24" i="54"/>
  <c r="K36" i="54"/>
  <c r="H17" i="54"/>
  <c r="H21" i="54"/>
  <c r="K20" i="54"/>
  <c r="K29" i="54"/>
  <c r="K51" i="54"/>
  <c r="K21" i="54"/>
  <c r="BC25" i="52"/>
  <c r="BC29" i="52"/>
  <c r="BC39" i="52"/>
  <c r="BC43" i="52"/>
  <c r="BC47" i="52"/>
  <c r="BC65" i="52"/>
  <c r="BC34" i="52"/>
  <c r="BC48" i="52"/>
  <c r="BC58" i="52"/>
  <c r="BD29" i="52"/>
  <c r="BD39" i="52"/>
  <c r="H14" i="54"/>
  <c r="H32" i="54"/>
  <c r="H38" i="54"/>
  <c r="H57" i="54"/>
  <c r="H19" i="54"/>
  <c r="H15" i="54"/>
  <c r="H23" i="54"/>
  <c r="H29" i="54"/>
  <c r="H33" i="54"/>
  <c r="H39" i="54"/>
  <c r="H48" i="54"/>
  <c r="H50" i="54"/>
  <c r="H52" i="54"/>
  <c r="H56" i="54"/>
  <c r="K26" i="54"/>
  <c r="K28" i="54"/>
  <c r="K38" i="54"/>
  <c r="K50" i="54"/>
  <c r="K52" i="54"/>
  <c r="H26" i="54"/>
  <c r="H30" i="54"/>
  <c r="K32" i="54"/>
  <c r="H34" i="54"/>
  <c r="H36" i="54"/>
  <c r="H46" i="54"/>
  <c r="K48" i="54"/>
  <c r="H54" i="54"/>
  <c r="K54" i="54"/>
  <c r="K56" i="54"/>
  <c r="K31" i="54"/>
  <c r="K33" i="54"/>
  <c r="K35" i="54"/>
  <c r="K45" i="54"/>
  <c r="K25" i="54"/>
  <c r="K27" i="54"/>
  <c r="H31" i="54"/>
  <c r="H37" i="54"/>
  <c r="K37" i="54"/>
  <c r="H41" i="54"/>
  <c r="H43" i="54"/>
  <c r="H47" i="54"/>
  <c r="K47" i="54"/>
  <c r="K49" i="54"/>
  <c r="H51" i="54"/>
  <c r="H53" i="54"/>
  <c r="K53" i="54"/>
  <c r="K55" i="54"/>
  <c r="K57" i="54"/>
  <c r="AG57" i="3"/>
  <c r="AK57" i="3" s="1"/>
  <c r="AG49" i="3"/>
  <c r="AK49" i="3" s="1"/>
  <c r="AG33" i="3"/>
  <c r="AK33" i="3" s="1"/>
  <c r="AG17" i="3"/>
  <c r="AK17" i="3" s="1"/>
  <c r="AL13" i="3"/>
  <c r="AG58" i="3"/>
  <c r="AK58" i="3" s="1"/>
  <c r="AG50" i="3"/>
  <c r="AK50" i="3" s="1"/>
  <c r="AG42" i="3"/>
  <c r="AK42" i="3" s="1"/>
  <c r="AG34" i="3"/>
  <c r="AK34" i="3" s="1"/>
  <c r="AG26" i="3"/>
  <c r="AK26" i="3" s="1"/>
  <c r="AG18" i="3"/>
  <c r="AK18" i="3" s="1"/>
  <c r="AG41" i="3"/>
  <c r="AK41" i="3" s="1"/>
  <c r="AG25" i="3"/>
  <c r="AK25" i="3" s="1"/>
  <c r="AM13" i="3"/>
  <c r="AG61" i="3"/>
  <c r="AK61" i="3" s="1"/>
  <c r="AG53" i="3"/>
  <c r="AK53" i="3" s="1"/>
  <c r="AG45" i="3"/>
  <c r="AK45" i="3" s="1"/>
  <c r="AG37" i="3"/>
  <c r="AK37" i="3" s="1"/>
  <c r="AG29" i="3"/>
  <c r="AK29" i="3" s="1"/>
  <c r="AG21" i="3"/>
  <c r="AK21" i="3" s="1"/>
  <c r="AG54" i="3"/>
  <c r="AK54" i="3" s="1"/>
  <c r="AG46" i="3"/>
  <c r="AK46" i="3" s="1"/>
  <c r="AG38" i="3"/>
  <c r="AK38" i="3" s="1"/>
  <c r="AG30" i="3"/>
  <c r="AK30" i="3" s="1"/>
  <c r="AG22" i="3"/>
  <c r="AK22" i="3" s="1"/>
  <c r="BC21" i="52"/>
  <c r="BC22" i="52"/>
  <c r="BC26" i="52"/>
  <c r="BC30" i="52"/>
  <c r="BC35" i="52"/>
  <c r="BC36" i="52"/>
  <c r="BC40" i="52"/>
  <c r="BC44" i="52"/>
  <c r="BC49" i="52"/>
  <c r="BC52" i="52"/>
  <c r="BC54" i="52"/>
  <c r="BC56" i="52"/>
  <c r="BC59" i="52"/>
  <c r="BC61" i="52"/>
  <c r="BC63" i="52"/>
  <c r="BC23" i="52"/>
  <c r="BC27" i="52"/>
  <c r="BC31" i="52"/>
  <c r="BC32" i="52"/>
  <c r="BC37" i="52"/>
  <c r="BC41" i="52"/>
  <c r="BC45" i="52"/>
  <c r="BC50" i="52"/>
  <c r="BC57" i="52"/>
  <c r="BC66" i="52"/>
  <c r="BC24" i="52"/>
  <c r="BC28" i="52"/>
  <c r="BC33" i="52"/>
  <c r="BC38" i="52"/>
  <c r="BC42" i="52"/>
  <c r="BC46" i="52"/>
  <c r="BC51" i="52"/>
  <c r="BC53" i="52"/>
  <c r="BC55" i="52"/>
  <c r="BC60" i="52"/>
  <c r="BC62" i="52"/>
  <c r="BC64" i="52"/>
  <c r="AG58" i="53"/>
  <c r="AK58" i="53" s="1"/>
  <c r="AG54" i="53"/>
  <c r="AK54" i="53" s="1"/>
  <c r="AG50" i="53"/>
  <c r="AK50" i="53" s="1"/>
  <c r="AG46" i="53"/>
  <c r="AK46" i="53" s="1"/>
  <c r="AG42" i="53"/>
  <c r="AK42" i="53" s="1"/>
  <c r="AG38" i="53"/>
  <c r="AK38" i="53" s="1"/>
  <c r="AG34" i="53"/>
  <c r="AK34" i="53" s="1"/>
  <c r="AG30" i="53"/>
  <c r="AK30" i="53" s="1"/>
  <c r="AG26" i="53"/>
  <c r="AK26" i="53" s="1"/>
  <c r="AG22" i="53"/>
  <c r="AK22" i="53" s="1"/>
  <c r="AG18" i="53"/>
  <c r="AK18" i="53" s="1"/>
  <c r="AG61" i="53"/>
  <c r="AK61" i="53" s="1"/>
  <c r="AH58" i="53"/>
  <c r="AL58" i="53" s="1"/>
  <c r="AG57" i="53"/>
  <c r="AK57" i="53" s="1"/>
  <c r="AH54" i="53"/>
  <c r="AL54" i="53" s="1"/>
  <c r="AG53" i="53"/>
  <c r="AK53" i="53" s="1"/>
  <c r="AH50" i="53"/>
  <c r="AL50" i="53" s="1"/>
  <c r="AG49" i="53"/>
  <c r="AK49" i="53" s="1"/>
  <c r="AH46" i="53"/>
  <c r="AL46" i="53" s="1"/>
  <c r="AG45" i="53"/>
  <c r="AK45" i="53" s="1"/>
  <c r="AH42" i="53"/>
  <c r="AL42" i="53" s="1"/>
  <c r="AG41" i="53"/>
  <c r="AK41" i="53" s="1"/>
  <c r="AH38" i="53"/>
  <c r="AL38" i="53" s="1"/>
  <c r="AG37" i="53"/>
  <c r="AK37" i="53" s="1"/>
  <c r="AH34" i="53"/>
  <c r="AL34" i="53" s="1"/>
  <c r="AG33" i="53"/>
  <c r="AK33" i="53" s="1"/>
  <c r="AH30" i="53"/>
  <c r="AL30" i="53" s="1"/>
  <c r="AG29" i="53"/>
  <c r="AK29" i="53" s="1"/>
  <c r="AH26" i="53"/>
  <c r="AL26" i="53" s="1"/>
  <c r="AG25" i="53"/>
  <c r="AK25" i="53" s="1"/>
  <c r="AH22" i="53"/>
  <c r="AL22" i="53" s="1"/>
  <c r="AG21" i="53"/>
  <c r="AK21" i="53" s="1"/>
  <c r="AH18" i="53"/>
  <c r="AL18" i="53" s="1"/>
  <c r="AG17" i="53"/>
  <c r="AK17" i="53" s="1"/>
  <c r="AG60" i="3"/>
  <c r="AK60" i="3" s="1"/>
  <c r="AG56" i="3"/>
  <c r="AK56" i="3" s="1"/>
  <c r="AG52" i="3"/>
  <c r="AK52" i="3" s="1"/>
  <c r="AG48" i="3"/>
  <c r="AK48" i="3" s="1"/>
  <c r="AG44" i="3"/>
  <c r="AK44" i="3" s="1"/>
  <c r="AG40" i="3"/>
  <c r="AK40" i="3" s="1"/>
  <c r="AG36" i="3"/>
  <c r="AK36" i="3" s="1"/>
  <c r="AG32" i="3"/>
  <c r="AK32" i="3" s="1"/>
  <c r="AG28" i="3"/>
  <c r="AK28" i="3" s="1"/>
  <c r="AG24" i="3"/>
  <c r="AK24" i="3" s="1"/>
  <c r="AG20" i="3"/>
  <c r="AK20" i="3" s="1"/>
  <c r="AG15" i="3"/>
  <c r="AG59" i="3"/>
  <c r="AK59" i="3" s="1"/>
  <c r="AG55" i="3"/>
  <c r="AK55" i="3" s="1"/>
  <c r="AG51" i="3"/>
  <c r="AK51" i="3" s="1"/>
  <c r="AG47" i="3"/>
  <c r="AK47" i="3" s="1"/>
  <c r="AG43" i="3"/>
  <c r="AK43" i="3" s="1"/>
  <c r="AG39" i="3"/>
  <c r="AK39" i="3" s="1"/>
  <c r="AG35" i="3"/>
  <c r="AK35" i="3" s="1"/>
  <c r="AG31" i="3"/>
  <c r="AK31" i="3" s="1"/>
  <c r="AG27" i="3"/>
  <c r="AK27" i="3" s="1"/>
  <c r="AG23" i="3"/>
  <c r="AK23" i="3" s="1"/>
  <c r="AC57" i="53"/>
  <c r="AF57" i="53" s="1"/>
  <c r="AJ57" i="53" s="1"/>
  <c r="AZ17" i="52"/>
  <c r="BA17" i="52"/>
  <c r="BB17" i="52"/>
  <c r="AT20" i="52"/>
  <c r="AC47" i="53"/>
  <c r="AF47" i="53" s="1"/>
  <c r="AC34" i="53"/>
  <c r="AF34" i="53" s="1"/>
  <c r="AJ34" i="53" s="1"/>
  <c r="AC18" i="53"/>
  <c r="AF18" i="53" s="1"/>
  <c r="AJ18" i="53" s="1"/>
  <c r="AC31" i="53"/>
  <c r="AF31" i="53" s="1"/>
  <c r="AJ31" i="53" s="1"/>
  <c r="AC28" i="53"/>
  <c r="AF28" i="53" s="1"/>
  <c r="AC15" i="53"/>
  <c r="AF15" i="53" s="1"/>
  <c r="AJ15" i="53" s="1"/>
  <c r="AC29" i="53"/>
  <c r="AF29" i="53" s="1"/>
  <c r="AK13" i="53"/>
  <c r="AH15" i="53"/>
  <c r="AL15" i="53" s="1"/>
  <c r="AM31" i="53" l="1"/>
  <c r="AN31" i="53" s="1"/>
  <c r="AC44" i="53"/>
  <c r="AF44" i="53" s="1"/>
  <c r="AJ44" i="53" s="1"/>
  <c r="AM44" i="53" s="1"/>
  <c r="AC50" i="53"/>
  <c r="AF50" i="53" s="1"/>
  <c r="AJ50" i="53" s="1"/>
  <c r="AM50" i="53" s="1"/>
  <c r="AI28" i="53"/>
  <c r="I25" i="54" s="1"/>
  <c r="AM18" i="53"/>
  <c r="AL62" i="53"/>
  <c r="AM17" i="53"/>
  <c r="AM34" i="53"/>
  <c r="AN34" i="53" s="1"/>
  <c r="AI17" i="53"/>
  <c r="I14" i="54" s="1"/>
  <c r="AM57" i="53"/>
  <c r="AK62" i="53"/>
  <c r="AC25" i="53"/>
  <c r="AF25" i="53" s="1"/>
  <c r="AJ25" i="53" s="1"/>
  <c r="AM25" i="53" s="1"/>
  <c r="AC41" i="53"/>
  <c r="AF41" i="53" s="1"/>
  <c r="AJ41" i="53" s="1"/>
  <c r="AM41" i="53" s="1"/>
  <c r="AC24" i="53"/>
  <c r="AF24" i="53" s="1"/>
  <c r="AI24" i="53" s="1"/>
  <c r="AC40" i="53"/>
  <c r="AF40" i="53" s="1"/>
  <c r="AI40" i="53" s="1"/>
  <c r="AC27" i="53"/>
  <c r="AF27" i="53" s="1"/>
  <c r="AJ27" i="53" s="1"/>
  <c r="AM27" i="53" s="1"/>
  <c r="AC43" i="53"/>
  <c r="AF43" i="53" s="1"/>
  <c r="AI43" i="53" s="1"/>
  <c r="AC30" i="53"/>
  <c r="AF30" i="53" s="1"/>
  <c r="AJ30" i="53" s="1"/>
  <c r="AM30" i="53" s="1"/>
  <c r="AN30" i="53" s="1"/>
  <c r="AC46" i="53"/>
  <c r="AF46" i="53" s="1"/>
  <c r="AI46" i="53" s="1"/>
  <c r="AC59" i="53"/>
  <c r="AF59" i="53" s="1"/>
  <c r="AJ59" i="53" s="1"/>
  <c r="AM59" i="53" s="1"/>
  <c r="AC53" i="53"/>
  <c r="AF53" i="53" s="1"/>
  <c r="AJ53" i="53" s="1"/>
  <c r="AM53" i="53" s="1"/>
  <c r="AN53" i="53" s="1"/>
  <c r="AC56" i="53"/>
  <c r="AF56" i="53" s="1"/>
  <c r="AJ56" i="53" s="1"/>
  <c r="AM56" i="53" s="1"/>
  <c r="AC52" i="53"/>
  <c r="AF52" i="53" s="1"/>
  <c r="AC21" i="53"/>
  <c r="AF21" i="53" s="1"/>
  <c r="AJ21" i="53" s="1"/>
  <c r="AM21" i="53" s="1"/>
  <c r="AC37" i="53"/>
  <c r="AF37" i="53" s="1"/>
  <c r="AJ37" i="53" s="1"/>
  <c r="AM37" i="53" s="1"/>
  <c r="AC20" i="53"/>
  <c r="AF20" i="53" s="1"/>
  <c r="AC36" i="53"/>
  <c r="AF36" i="53" s="1"/>
  <c r="AC23" i="53"/>
  <c r="AF23" i="53" s="1"/>
  <c r="AJ23" i="53" s="1"/>
  <c r="AM23" i="53" s="1"/>
  <c r="AC39" i="53"/>
  <c r="AF39" i="53" s="1"/>
  <c r="AJ39" i="53" s="1"/>
  <c r="AM39" i="53" s="1"/>
  <c r="AC26" i="53"/>
  <c r="AF26" i="53" s="1"/>
  <c r="AJ26" i="53" s="1"/>
  <c r="AM26" i="53" s="1"/>
  <c r="AC42" i="53"/>
  <c r="AF42" i="53" s="1"/>
  <c r="AI42" i="53" s="1"/>
  <c r="AC58" i="53"/>
  <c r="AF58" i="53" s="1"/>
  <c r="AJ58" i="53" s="1"/>
  <c r="AM58" i="53" s="1"/>
  <c r="AC55" i="53"/>
  <c r="AF55" i="53" s="1"/>
  <c r="AJ55" i="53" s="1"/>
  <c r="AM55" i="53" s="1"/>
  <c r="AC45" i="53"/>
  <c r="AF45" i="53" s="1"/>
  <c r="AJ45" i="53" s="1"/>
  <c r="AM45" i="53" s="1"/>
  <c r="AC48" i="53"/>
  <c r="AF48" i="53" s="1"/>
  <c r="AC49" i="53"/>
  <c r="AF49" i="53" s="1"/>
  <c r="AJ49" i="53" s="1"/>
  <c r="AM49" i="53" s="1"/>
  <c r="AC33" i="53"/>
  <c r="AF33" i="53" s="1"/>
  <c r="AI33" i="53" s="1"/>
  <c r="AC16" i="53"/>
  <c r="AF16" i="53" s="1"/>
  <c r="AI16" i="53" s="1"/>
  <c r="AC32" i="53"/>
  <c r="AF32" i="53" s="1"/>
  <c r="AI32" i="53" s="1"/>
  <c r="AC19" i="53"/>
  <c r="AF19" i="53" s="1"/>
  <c r="AJ19" i="53" s="1"/>
  <c r="AM19" i="53" s="1"/>
  <c r="AC35" i="53"/>
  <c r="AF35" i="53" s="1"/>
  <c r="AJ35" i="53" s="1"/>
  <c r="AM35" i="53" s="1"/>
  <c r="AC22" i="53"/>
  <c r="AF22" i="53" s="1"/>
  <c r="AJ22" i="53" s="1"/>
  <c r="AM22" i="53" s="1"/>
  <c r="AC38" i="53"/>
  <c r="AF38" i="53" s="1"/>
  <c r="AJ38" i="53" s="1"/>
  <c r="AM38" i="53" s="1"/>
  <c r="AC54" i="53"/>
  <c r="AF54" i="53" s="1"/>
  <c r="AJ54" i="53" s="1"/>
  <c r="AM54" i="53" s="1"/>
  <c r="AC51" i="53"/>
  <c r="AF51" i="53" s="1"/>
  <c r="AI51" i="53" s="1"/>
  <c r="I48" i="54" s="1"/>
  <c r="AC61" i="53"/>
  <c r="AF61" i="53" s="1"/>
  <c r="AJ61" i="53" s="1"/>
  <c r="AM61" i="53" s="1"/>
  <c r="AC60" i="53"/>
  <c r="AF60" i="53" s="1"/>
  <c r="AJ60" i="53" s="1"/>
  <c r="AM60" i="53" s="1"/>
  <c r="H58" i="54"/>
  <c r="H59" i="57" s="1"/>
  <c r="K54" i="57"/>
  <c r="H42" i="57"/>
  <c r="M40" i="57"/>
  <c r="K55" i="57"/>
  <c r="H35" i="57"/>
  <c r="M53" i="57"/>
  <c r="M29" i="57"/>
  <c r="H40" i="57"/>
  <c r="H20" i="57"/>
  <c r="H33" i="57"/>
  <c r="M49" i="57"/>
  <c r="M52" i="57"/>
  <c r="H41" i="57"/>
  <c r="K45" i="57"/>
  <c r="K18" i="57"/>
  <c r="K56" i="57"/>
  <c r="H32" i="57"/>
  <c r="K36" i="57"/>
  <c r="H47" i="57"/>
  <c r="M30" i="57"/>
  <c r="K51" i="57"/>
  <c r="M31" i="57"/>
  <c r="H49" i="57"/>
  <c r="H24" i="57"/>
  <c r="H50" i="57"/>
  <c r="M55" i="57"/>
  <c r="M26" i="57"/>
  <c r="K13" i="57"/>
  <c r="H22" i="57"/>
  <c r="K20" i="57"/>
  <c r="H17" i="57"/>
  <c r="H54" i="57"/>
  <c r="H48" i="57"/>
  <c r="K38" i="57"/>
  <c r="K26" i="57"/>
  <c r="K34" i="57"/>
  <c r="H55" i="57"/>
  <c r="H45" i="57"/>
  <c r="K33" i="57"/>
  <c r="H27" i="57"/>
  <c r="K53" i="57"/>
  <c r="M43" i="57"/>
  <c r="K39" i="57"/>
  <c r="K29" i="57"/>
  <c r="H53" i="57"/>
  <c r="H34" i="57"/>
  <c r="H16" i="57"/>
  <c r="H58" i="57"/>
  <c r="H28" i="57"/>
  <c r="H15" i="57"/>
  <c r="M45" i="57"/>
  <c r="M27" i="57"/>
  <c r="M44" i="57"/>
  <c r="M54" i="57"/>
  <c r="H29" i="57"/>
  <c r="K30" i="57"/>
  <c r="K37" i="57"/>
  <c r="K35" i="57"/>
  <c r="K19" i="57"/>
  <c r="M32" i="57"/>
  <c r="K14" i="57"/>
  <c r="K48" i="57"/>
  <c r="K28" i="57"/>
  <c r="M34" i="57"/>
  <c r="M46" i="57"/>
  <c r="M28" i="57"/>
  <c r="M47" i="57"/>
  <c r="H57" i="57"/>
  <c r="H21" i="57"/>
  <c r="H46" i="57"/>
  <c r="M33" i="57"/>
  <c r="H18" i="57"/>
  <c r="K23" i="57"/>
  <c r="M38" i="57"/>
  <c r="M48" i="57"/>
  <c r="K50" i="57"/>
  <c r="K46" i="57"/>
  <c r="K57" i="57"/>
  <c r="H37" i="57"/>
  <c r="K59" i="57"/>
  <c r="M41" i="57"/>
  <c r="H39" i="57"/>
  <c r="M35" i="57"/>
  <c r="K52" i="57"/>
  <c r="K17" i="57"/>
  <c r="K31" i="57"/>
  <c r="M56" i="57"/>
  <c r="M50" i="57"/>
  <c r="H19" i="57"/>
  <c r="K58" i="57"/>
  <c r="H52" i="57"/>
  <c r="H44" i="57"/>
  <c r="H38" i="57"/>
  <c r="H26" i="57"/>
  <c r="M36" i="57"/>
  <c r="K32" i="57"/>
  <c r="K49" i="57"/>
  <c r="H43" i="57"/>
  <c r="H31" i="57"/>
  <c r="M59" i="57"/>
  <c r="M51" i="57"/>
  <c r="M37" i="57"/>
  <c r="K27" i="57"/>
  <c r="H51" i="57"/>
  <c r="H30" i="57"/>
  <c r="H14" i="57"/>
  <c r="H56" i="57"/>
  <c r="H36" i="57"/>
  <c r="M57" i="57"/>
  <c r="M39" i="57"/>
  <c r="M42" i="57"/>
  <c r="K22" i="57"/>
  <c r="K21" i="57"/>
  <c r="K25" i="57"/>
  <c r="K47" i="57"/>
  <c r="K15" i="57"/>
  <c r="H25" i="57"/>
  <c r="H23" i="57"/>
  <c r="M58" i="57"/>
  <c r="AK15" i="3"/>
  <c r="AG16" i="3"/>
  <c r="AK16" i="3" s="1"/>
  <c r="AD62" i="3"/>
  <c r="BD65" i="52"/>
  <c r="BD58" i="52"/>
  <c r="BD34" i="52"/>
  <c r="BD28" i="52"/>
  <c r="BD43" i="52"/>
  <c r="BD21" i="52"/>
  <c r="BD47" i="52"/>
  <c r="BD25" i="52"/>
  <c r="BD48" i="52"/>
  <c r="BD44" i="52"/>
  <c r="BD56" i="52"/>
  <c r="BD35" i="52"/>
  <c r="BD54" i="52"/>
  <c r="BD45" i="52"/>
  <c r="BD60" i="52"/>
  <c r="BD59" i="52"/>
  <c r="BD51" i="52"/>
  <c r="BD32" i="52"/>
  <c r="BD64" i="52"/>
  <c r="BD42" i="52"/>
  <c r="BD66" i="52"/>
  <c r="BD49" i="52"/>
  <c r="BD33" i="52"/>
  <c r="BD23" i="52"/>
  <c r="BD26" i="52"/>
  <c r="BD61" i="52"/>
  <c r="BD53" i="52"/>
  <c r="BD36" i="52"/>
  <c r="BD27" i="52"/>
  <c r="BD22" i="52"/>
  <c r="BD62" i="52"/>
  <c r="BD38" i="52"/>
  <c r="BD46" i="52"/>
  <c r="BD50" i="52"/>
  <c r="BD41" i="52"/>
  <c r="BD57" i="52"/>
  <c r="BD37" i="52"/>
  <c r="BD31" i="52"/>
  <c r="BD52" i="52"/>
  <c r="BD63" i="52"/>
  <c r="BD55" i="52"/>
  <c r="BD40" i="52"/>
  <c r="BD24" i="52"/>
  <c r="BD30" i="52"/>
  <c r="AJ47" i="53"/>
  <c r="AM47" i="53" s="1"/>
  <c r="AI47" i="53"/>
  <c r="AI38" i="53"/>
  <c r="AI31" i="53"/>
  <c r="AI18" i="53"/>
  <c r="AI34" i="53"/>
  <c r="AJ28" i="53"/>
  <c r="AM28" i="53" s="1"/>
  <c r="AI57" i="53"/>
  <c r="I54" i="54" s="1"/>
  <c r="AI50" i="53"/>
  <c r="AI29" i="53"/>
  <c r="AJ29" i="53"/>
  <c r="AM29" i="53" s="1"/>
  <c r="AX20" i="52"/>
  <c r="AY20" i="52"/>
  <c r="BC20" i="52" s="1"/>
  <c r="BD20" i="52" s="1"/>
  <c r="AM15" i="53"/>
  <c r="AI15" i="53"/>
  <c r="AJ43" i="53" l="1"/>
  <c r="AM43" i="53" s="1"/>
  <c r="AJ46" i="53"/>
  <c r="AM46" i="53" s="1"/>
  <c r="AN46" i="53" s="1"/>
  <c r="AI37" i="53"/>
  <c r="I34" i="54" s="1"/>
  <c r="AJ32" i="53"/>
  <c r="AM32" i="53" s="1"/>
  <c r="AJ51" i="53"/>
  <c r="AM51" i="53" s="1"/>
  <c r="AI44" i="53"/>
  <c r="I41" i="54" s="1"/>
  <c r="AN44" i="53"/>
  <c r="AI39" i="53"/>
  <c r="I36" i="54" s="1"/>
  <c r="AJ33" i="53"/>
  <c r="AM33" i="53" s="1"/>
  <c r="AI55" i="53"/>
  <c r="I52" i="54" s="1"/>
  <c r="AI26" i="53"/>
  <c r="I23" i="54" s="1"/>
  <c r="AI54" i="53"/>
  <c r="I51" i="54" s="1"/>
  <c r="AN61" i="53"/>
  <c r="AJ24" i="53"/>
  <c r="AM24" i="53" s="1"/>
  <c r="AN18" i="53"/>
  <c r="AN38" i="53"/>
  <c r="AJ42" i="53"/>
  <c r="AM42" i="53" s="1"/>
  <c r="AI30" i="53"/>
  <c r="I27" i="54" s="1"/>
  <c r="AI45" i="53"/>
  <c r="I42" i="54" s="1"/>
  <c r="AJ16" i="53"/>
  <c r="AM16" i="53" s="1"/>
  <c r="AI56" i="53"/>
  <c r="I53" i="54" s="1"/>
  <c r="AI22" i="53"/>
  <c r="I19" i="54" s="1"/>
  <c r="AN28" i="53"/>
  <c r="AN17" i="53"/>
  <c r="AN27" i="53"/>
  <c r="AN19" i="53"/>
  <c r="AN47" i="53"/>
  <c r="AN26" i="53"/>
  <c r="AN35" i="53"/>
  <c r="AN22" i="53"/>
  <c r="AN45" i="53"/>
  <c r="AN56" i="53"/>
  <c r="AN57" i="53"/>
  <c r="AI61" i="53"/>
  <c r="I58" i="54" s="1"/>
  <c r="AI59" i="53"/>
  <c r="I56" i="54" s="1"/>
  <c r="AN37" i="53"/>
  <c r="AN39" i="53"/>
  <c r="AI19" i="53"/>
  <c r="I16" i="54" s="1"/>
  <c r="AI21" i="53"/>
  <c r="I18" i="54" s="1"/>
  <c r="AI27" i="53"/>
  <c r="I24" i="54" s="1"/>
  <c r="AN49" i="53"/>
  <c r="AI25" i="53"/>
  <c r="I22" i="54" s="1"/>
  <c r="AN41" i="53"/>
  <c r="AI41" i="53"/>
  <c r="I38" i="54" s="1"/>
  <c r="AI23" i="53"/>
  <c r="I20" i="54" s="1"/>
  <c r="AI35" i="53"/>
  <c r="I32" i="54" s="1"/>
  <c r="AI58" i="53"/>
  <c r="I55" i="54" s="1"/>
  <c r="I39" i="54"/>
  <c r="I43" i="54"/>
  <c r="AN58" i="53"/>
  <c r="AN21" i="53"/>
  <c r="I15" i="54"/>
  <c r="I35" i="54"/>
  <c r="I44" i="54"/>
  <c r="I29" i="54"/>
  <c r="AJ48" i="53"/>
  <c r="AM48" i="53" s="1"/>
  <c r="AI48" i="53"/>
  <c r="AI36" i="53"/>
  <c r="AJ36" i="53"/>
  <c r="AM36" i="53" s="1"/>
  <c r="AJ52" i="53"/>
  <c r="AM52" i="53" s="1"/>
  <c r="AI52" i="53"/>
  <c r="I49" i="54" s="1"/>
  <c r="I37" i="54"/>
  <c r="I12" i="54"/>
  <c r="I31" i="54"/>
  <c r="I30" i="54"/>
  <c r="I40" i="54"/>
  <c r="I26" i="54"/>
  <c r="I47" i="54"/>
  <c r="I28" i="54"/>
  <c r="I13" i="54"/>
  <c r="AI20" i="53"/>
  <c r="AJ20" i="53"/>
  <c r="I21" i="54"/>
  <c r="AN29" i="53"/>
  <c r="AN60" i="53"/>
  <c r="AN55" i="53"/>
  <c r="AN23" i="53"/>
  <c r="AJ40" i="53"/>
  <c r="AM40" i="53" s="1"/>
  <c r="AN50" i="53"/>
  <c r="AI53" i="53"/>
  <c r="I50" i="54" s="1"/>
  <c r="AI60" i="53"/>
  <c r="I57" i="54" s="1"/>
  <c r="AI49" i="53"/>
  <c r="AG62" i="3"/>
  <c r="AN15" i="53"/>
  <c r="AN25" i="53"/>
  <c r="AN54" i="53"/>
  <c r="AN59" i="53"/>
  <c r="AN32" i="53" l="1"/>
  <c r="AN43" i="53"/>
  <c r="AN33" i="53"/>
  <c r="AN51" i="53"/>
  <c r="AN42" i="53"/>
  <c r="AN24" i="53"/>
  <c r="AN16" i="53"/>
  <c r="AN40" i="53"/>
  <c r="I17" i="54"/>
  <c r="AN52" i="53"/>
  <c r="AN48" i="53"/>
  <c r="I46" i="54"/>
  <c r="AM20" i="53"/>
  <c r="AJ62" i="53"/>
  <c r="I45" i="54"/>
  <c r="I33" i="54"/>
  <c r="AN36" i="53"/>
  <c r="C61" i="53"/>
  <c r="C60" i="53"/>
  <c r="C59" i="53"/>
  <c r="C58" i="53"/>
  <c r="C57" i="53"/>
  <c r="C56" i="53"/>
  <c r="C55" i="53"/>
  <c r="C54" i="53"/>
  <c r="C53" i="53"/>
  <c r="C52" i="53"/>
  <c r="C51" i="53"/>
  <c r="C50" i="53"/>
  <c r="C49" i="53"/>
  <c r="C48" i="53"/>
  <c r="C47" i="53"/>
  <c r="C46" i="53"/>
  <c r="C45" i="53"/>
  <c r="C44" i="53"/>
  <c r="C43" i="53"/>
  <c r="C42" i="53"/>
  <c r="C41" i="53"/>
  <c r="C40" i="53"/>
  <c r="C39" i="53"/>
  <c r="C38" i="53"/>
  <c r="C37" i="53"/>
  <c r="C36" i="53"/>
  <c r="C35" i="53"/>
  <c r="C34" i="53"/>
  <c r="C33" i="53"/>
  <c r="C32" i="53"/>
  <c r="C31" i="53"/>
  <c r="C30" i="53"/>
  <c r="C29" i="53"/>
  <c r="C28" i="53"/>
  <c r="C27" i="53"/>
  <c r="C26" i="53"/>
  <c r="C25" i="53"/>
  <c r="C24" i="53"/>
  <c r="C23" i="53"/>
  <c r="C21" i="53"/>
  <c r="C20" i="53"/>
  <c r="C19" i="53"/>
  <c r="C18" i="53"/>
  <c r="C17" i="53"/>
  <c r="C16" i="53"/>
  <c r="AN20" i="53" l="1"/>
  <c r="AN62" i="53" s="1"/>
  <c r="AM62" i="53"/>
  <c r="C22" i="53"/>
  <c r="E4" i="11" l="1"/>
  <c r="H24" i="11" l="1"/>
  <c r="H25" i="11"/>
  <c r="H26" i="11"/>
  <c r="H27" i="11"/>
  <c r="H28" i="11"/>
  <c r="H29" i="11"/>
  <c r="H30" i="11"/>
  <c r="H31" i="11"/>
  <c r="H32" i="11"/>
  <c r="H23" i="11"/>
  <c r="F21" i="11"/>
  <c r="F14" i="11"/>
  <c r="F15" i="11"/>
  <c r="F16" i="11"/>
  <c r="F17" i="11"/>
  <c r="F18" i="11"/>
  <c r="F19" i="11"/>
  <c r="F20" i="11"/>
  <c r="F13" i="11"/>
  <c r="N13" i="24"/>
  <c r="N12" i="24"/>
  <c r="C6" i="14"/>
  <c r="P59" i="20"/>
  <c r="Q59" i="20"/>
  <c r="R59" i="20"/>
  <c r="S59" i="20"/>
  <c r="T59" i="20"/>
  <c r="U59" i="20"/>
  <c r="V59" i="20"/>
  <c r="W59" i="20"/>
  <c r="X59" i="20"/>
  <c r="Y59" i="20"/>
  <c r="Z59" i="20"/>
  <c r="AA59" i="20"/>
  <c r="AB59" i="20"/>
  <c r="AC59" i="20"/>
  <c r="AD59" i="20"/>
  <c r="AE59" i="20"/>
  <c r="AF59" i="20"/>
  <c r="AG59" i="20"/>
  <c r="AH59" i="20"/>
  <c r="AI59" i="20"/>
  <c r="AJ59" i="20"/>
  <c r="AK59" i="20"/>
  <c r="AL59" i="20"/>
  <c r="AM59" i="20"/>
  <c r="AN59" i="20"/>
  <c r="AO59" i="20"/>
  <c r="AP59" i="20"/>
  <c r="AQ59" i="20"/>
  <c r="AR59" i="20"/>
  <c r="AS59" i="20"/>
  <c r="AT59" i="20"/>
  <c r="AU59" i="20"/>
  <c r="AV59" i="20"/>
  <c r="AW59" i="20"/>
  <c r="AX59" i="20"/>
  <c r="AY59" i="20"/>
  <c r="AZ59" i="20"/>
  <c r="BA59" i="20"/>
  <c r="BB59" i="20"/>
  <c r="BC59" i="20"/>
  <c r="BD59" i="20"/>
  <c r="BE59" i="20"/>
  <c r="BF59" i="20"/>
  <c r="BG59" i="20"/>
  <c r="BH59" i="20"/>
  <c r="BI59" i="20"/>
  <c r="BJ59" i="20"/>
  <c r="BK59" i="20"/>
  <c r="BL59" i="20"/>
  <c r="BM59" i="20"/>
  <c r="BY59" i="20"/>
  <c r="F55" i="8"/>
  <c r="G55" i="8" s="1"/>
  <c r="H55" i="8"/>
  <c r="I55" i="8"/>
  <c r="J55" i="8"/>
  <c r="N55" i="8"/>
  <c r="AE61" i="3" l="1"/>
  <c r="AH61" i="3"/>
  <c r="AL61" i="3" s="1"/>
  <c r="BN59" i="20"/>
  <c r="D144" i="29"/>
  <c r="D145" i="29"/>
  <c r="D146" i="29"/>
  <c r="D147" i="29"/>
  <c r="D148" i="29"/>
  <c r="D149" i="29"/>
  <c r="D150" i="29"/>
  <c r="D151" i="29"/>
  <c r="D152" i="29"/>
  <c r="D153" i="29"/>
  <c r="D154" i="29"/>
  <c r="D155" i="29"/>
  <c r="D156" i="29"/>
  <c r="D157" i="29"/>
  <c r="D158" i="29"/>
  <c r="D159" i="29"/>
  <c r="D160" i="29"/>
  <c r="D161" i="29"/>
  <c r="D162" i="29"/>
  <c r="D163" i="29"/>
  <c r="D164" i="29"/>
  <c r="D165" i="29"/>
  <c r="D166" i="29"/>
  <c r="D167" i="29"/>
  <c r="D168" i="29"/>
  <c r="D169" i="29"/>
  <c r="D170" i="29"/>
  <c r="D171" i="29"/>
  <c r="D172" i="29"/>
  <c r="D173" i="29"/>
  <c r="D174" i="29"/>
  <c r="D175" i="29"/>
  <c r="D176" i="29"/>
  <c r="D177" i="29"/>
  <c r="D178" i="29"/>
  <c r="D179" i="29"/>
  <c r="D180" i="29"/>
  <c r="D181" i="29"/>
  <c r="D182" i="29"/>
  <c r="D183" i="29"/>
  <c r="D184" i="29"/>
  <c r="D185" i="29"/>
  <c r="D186" i="29"/>
  <c r="D187" i="29"/>
  <c r="D188" i="29"/>
  <c r="D189" i="29"/>
  <c r="D190" i="29"/>
  <c r="D191" i="29"/>
  <c r="D192" i="29"/>
  <c r="D193" i="29"/>
  <c r="D194" i="29"/>
  <c r="D195" i="29"/>
  <c r="D196" i="29"/>
  <c r="D197" i="29"/>
  <c r="D198" i="29"/>
  <c r="D199" i="29"/>
  <c r="D200" i="29"/>
  <c r="D201" i="29"/>
  <c r="D202" i="29"/>
  <c r="D203" i="29"/>
  <c r="D204" i="29"/>
  <c r="D205" i="29"/>
  <c r="D206" i="29"/>
  <c r="D207" i="29"/>
  <c r="D208" i="29"/>
  <c r="D209" i="29"/>
  <c r="D210" i="29"/>
  <c r="D211" i="29"/>
  <c r="D212" i="29"/>
  <c r="D213" i="29"/>
  <c r="D214" i="29"/>
  <c r="D215" i="29"/>
  <c r="D216" i="29"/>
  <c r="D217" i="29"/>
  <c r="D218" i="29"/>
  <c r="D219" i="29"/>
  <c r="D220" i="29"/>
  <c r="D221" i="29"/>
  <c r="D222" i="29"/>
  <c r="D223" i="29"/>
  <c r="D224" i="29"/>
  <c r="D225" i="29"/>
  <c r="D226" i="29"/>
  <c r="D227" i="29"/>
  <c r="D228" i="29"/>
  <c r="D229" i="29"/>
  <c r="D230" i="29"/>
  <c r="D231" i="29"/>
  <c r="D232" i="29"/>
  <c r="D233" i="29"/>
  <c r="D234" i="29"/>
  <c r="D235" i="29"/>
  <c r="D236" i="29"/>
  <c r="D237" i="29"/>
  <c r="D238" i="29"/>
  <c r="D239" i="29"/>
  <c r="D240" i="29"/>
  <c r="D241" i="29"/>
  <c r="D242" i="29"/>
  <c r="D243" i="29"/>
  <c r="D244" i="29"/>
  <c r="D245" i="29"/>
  <c r="D246" i="29"/>
  <c r="D247" i="29"/>
  <c r="D248" i="29"/>
  <c r="D249" i="29"/>
  <c r="D250" i="29"/>
  <c r="D251" i="29"/>
  <c r="D252" i="29"/>
  <c r="D253" i="29"/>
  <c r="D254" i="29"/>
  <c r="D255" i="29"/>
  <c r="D256" i="29"/>
  <c r="D257" i="29"/>
  <c r="D258" i="29"/>
  <c r="D259" i="29"/>
  <c r="D260" i="29"/>
  <c r="D261" i="29"/>
  <c r="D262" i="29"/>
  <c r="D263" i="29"/>
  <c r="D264" i="29"/>
  <c r="D265" i="29"/>
  <c r="D266" i="29"/>
  <c r="D267" i="29"/>
  <c r="D268" i="29"/>
  <c r="D269" i="29"/>
  <c r="D270" i="29"/>
  <c r="D271" i="29"/>
  <c r="D272" i="29"/>
  <c r="D273" i="29"/>
  <c r="D274" i="29"/>
  <c r="D275" i="29"/>
  <c r="D276" i="29"/>
  <c r="D277" i="29"/>
  <c r="D278" i="29"/>
  <c r="D279" i="29"/>
  <c r="D280" i="29"/>
  <c r="D281" i="29"/>
  <c r="D282" i="29"/>
  <c r="D283" i="29"/>
  <c r="D284" i="29"/>
  <c r="D285" i="29"/>
  <c r="D286" i="29"/>
  <c r="D287" i="29"/>
  <c r="D288" i="29"/>
  <c r="D289" i="29"/>
  <c r="D290" i="29"/>
  <c r="D291" i="29"/>
  <c r="D292" i="29"/>
  <c r="D293" i="29"/>
  <c r="D294" i="29"/>
  <c r="D295" i="29"/>
  <c r="D296" i="29"/>
  <c r="D297" i="29"/>
  <c r="D298" i="29"/>
  <c r="D299" i="29"/>
  <c r="D300" i="29"/>
  <c r="D301" i="29"/>
  <c r="D302" i="29"/>
  <c r="D303" i="29"/>
  <c r="D304" i="29"/>
  <c r="D305" i="29"/>
  <c r="D306" i="29"/>
  <c r="D307" i="29"/>
  <c r="D308" i="29"/>
  <c r="D309" i="29"/>
  <c r="D310" i="29"/>
  <c r="D311" i="29"/>
  <c r="D312" i="29"/>
  <c r="D313" i="29"/>
  <c r="D314" i="29"/>
  <c r="D315" i="29"/>
  <c r="D316" i="29"/>
  <c r="D317" i="29"/>
  <c r="D318" i="29"/>
  <c r="D319" i="29"/>
  <c r="D320" i="29"/>
  <c r="D321" i="29"/>
  <c r="D322" i="29"/>
  <c r="D323" i="29"/>
  <c r="D324" i="29"/>
  <c r="D325" i="29"/>
  <c r="D326" i="29"/>
  <c r="D327" i="29"/>
  <c r="D328" i="29"/>
  <c r="D329" i="29"/>
  <c r="D330" i="29"/>
  <c r="D331" i="29"/>
  <c r="D332" i="29"/>
  <c r="D333" i="29"/>
  <c r="D334" i="29"/>
  <c r="D335" i="29"/>
  <c r="D336" i="29"/>
  <c r="D337" i="29"/>
  <c r="D338" i="29"/>
  <c r="D339" i="29"/>
  <c r="D340" i="29"/>
  <c r="D341" i="29"/>
  <c r="D342" i="29"/>
  <c r="D343" i="29"/>
  <c r="D344" i="29"/>
  <c r="D345" i="29"/>
  <c r="D346" i="29"/>
  <c r="D347" i="29"/>
  <c r="D348" i="29"/>
  <c r="D349" i="29"/>
  <c r="D350" i="29"/>
  <c r="D351" i="29"/>
  <c r="D352" i="29"/>
  <c r="D353" i="29"/>
  <c r="D354" i="29"/>
  <c r="D355" i="29"/>
  <c r="D356" i="29"/>
  <c r="D357" i="29"/>
  <c r="D358" i="29"/>
  <c r="D359" i="29"/>
  <c r="D360" i="29"/>
  <c r="D361" i="29"/>
  <c r="D362" i="29"/>
  <c r="D363" i="29"/>
  <c r="D364" i="29"/>
  <c r="D365" i="29"/>
  <c r="D366" i="29"/>
  <c r="D367" i="29"/>
  <c r="D368" i="29"/>
  <c r="D369" i="29"/>
  <c r="D370" i="29"/>
  <c r="D371" i="29"/>
  <c r="D372" i="29"/>
  <c r="D373" i="29"/>
  <c r="D374" i="29"/>
  <c r="D375" i="29"/>
  <c r="D376" i="29"/>
  <c r="D377" i="29"/>
  <c r="D378" i="29"/>
  <c r="D379" i="29"/>
  <c r="D380" i="29"/>
  <c r="D381" i="29"/>
  <c r="D382" i="29"/>
  <c r="D383" i="29"/>
  <c r="D384" i="29"/>
  <c r="D385" i="29"/>
  <c r="D386" i="29"/>
  <c r="D387" i="29"/>
  <c r="D388" i="29"/>
  <c r="D389" i="29"/>
  <c r="D390" i="29"/>
  <c r="D391" i="29"/>
  <c r="D392" i="29"/>
  <c r="D393" i="29"/>
  <c r="D394" i="29"/>
  <c r="D395" i="29"/>
  <c r="D396" i="29"/>
  <c r="D397" i="29"/>
  <c r="D398" i="29"/>
  <c r="D399" i="29"/>
  <c r="D400" i="29"/>
  <c r="D401" i="29"/>
  <c r="D402" i="29"/>
  <c r="D403" i="29"/>
  <c r="D404" i="29"/>
  <c r="D405" i="29"/>
  <c r="D406" i="29"/>
  <c r="D407" i="29"/>
  <c r="D408" i="29"/>
  <c r="D409" i="29"/>
  <c r="D410" i="29"/>
  <c r="D411" i="29"/>
  <c r="D412" i="29"/>
  <c r="D413" i="29"/>
  <c r="D414" i="29"/>
  <c r="D415" i="29"/>
  <c r="D416" i="29"/>
  <c r="D417" i="29"/>
  <c r="D418" i="29"/>
  <c r="D419" i="29"/>
  <c r="D420" i="29"/>
  <c r="D421" i="29"/>
  <c r="D422" i="29"/>
  <c r="D423" i="29"/>
  <c r="D424" i="29"/>
  <c r="D425" i="29"/>
  <c r="D426" i="29"/>
  <c r="D427" i="29"/>
  <c r="D428" i="29"/>
  <c r="D429" i="29"/>
  <c r="D430" i="29"/>
  <c r="D431" i="29"/>
  <c r="D432" i="29"/>
  <c r="D433" i="29"/>
  <c r="D434" i="29"/>
  <c r="D435" i="29"/>
  <c r="D436" i="29"/>
  <c r="D437" i="29"/>
  <c r="D438" i="29"/>
  <c r="D439" i="29"/>
  <c r="D440" i="29"/>
  <c r="D441" i="29"/>
  <c r="D442" i="29"/>
  <c r="D443" i="29"/>
  <c r="D444" i="29"/>
  <c r="D445" i="29"/>
  <c r="D446" i="29"/>
  <c r="D447" i="29"/>
  <c r="D448" i="29"/>
  <c r="D449" i="29"/>
  <c r="D450" i="29"/>
  <c r="D451" i="29"/>
  <c r="D452" i="29"/>
  <c r="D453" i="29"/>
  <c r="D454" i="29"/>
  <c r="D455" i="29"/>
  <c r="D456" i="29"/>
  <c r="D457" i="29"/>
  <c r="D458" i="29"/>
  <c r="D459" i="29"/>
  <c r="D460" i="29"/>
  <c r="D461" i="29"/>
  <c r="D462" i="29"/>
  <c r="D463" i="29"/>
  <c r="D464" i="29"/>
  <c r="D465" i="29"/>
  <c r="D466" i="29"/>
  <c r="D467" i="29"/>
  <c r="D468" i="29"/>
  <c r="D469" i="29"/>
  <c r="D470" i="29"/>
  <c r="D471" i="29"/>
  <c r="D472" i="29"/>
  <c r="D473" i="29"/>
  <c r="D474" i="29"/>
  <c r="D475" i="29"/>
  <c r="D476" i="29"/>
  <c r="D477" i="29"/>
  <c r="D478" i="29"/>
  <c r="D479" i="29"/>
  <c r="D480" i="29"/>
  <c r="D481" i="29"/>
  <c r="D482" i="29"/>
  <c r="D483" i="29"/>
  <c r="D484" i="29"/>
  <c r="D485" i="29"/>
  <c r="D486" i="29"/>
  <c r="D487" i="29"/>
  <c r="D488" i="29"/>
  <c r="D489" i="29"/>
  <c r="D490" i="29"/>
  <c r="D491" i="29"/>
  <c r="D492" i="29"/>
  <c r="D493" i="29"/>
  <c r="D494" i="29"/>
  <c r="D495" i="29"/>
  <c r="D496" i="29"/>
  <c r="D497" i="29"/>
  <c r="D498" i="29"/>
  <c r="D499" i="29"/>
  <c r="D500" i="29"/>
  <c r="D501" i="29"/>
  <c r="D502" i="29"/>
  <c r="D503" i="29"/>
  <c r="D504" i="29"/>
  <c r="D505" i="29"/>
  <c r="D506" i="29"/>
  <c r="D507" i="29"/>
  <c r="D508" i="29"/>
  <c r="D509" i="29"/>
  <c r="D510" i="29"/>
  <c r="D511" i="29"/>
  <c r="D512" i="29"/>
  <c r="D513" i="29"/>
  <c r="D514" i="29"/>
  <c r="D515" i="29"/>
  <c r="D516" i="29"/>
  <c r="D517" i="29"/>
  <c r="D518" i="29"/>
  <c r="D519" i="29"/>
  <c r="D520" i="29"/>
  <c r="D521" i="29"/>
  <c r="D522" i="29"/>
  <c r="D523" i="29"/>
  <c r="D524" i="29"/>
  <c r="D525" i="29"/>
  <c r="D526" i="29"/>
  <c r="D527" i="29"/>
  <c r="D528" i="29"/>
  <c r="D529" i="29"/>
  <c r="D530" i="29"/>
  <c r="D531" i="29"/>
  <c r="D532" i="29"/>
  <c r="D533" i="29"/>
  <c r="D534" i="29"/>
  <c r="D535" i="29"/>
  <c r="D536" i="29"/>
  <c r="D537" i="29"/>
  <c r="D538" i="29"/>
  <c r="D539" i="29"/>
  <c r="D540" i="29"/>
  <c r="D541" i="29"/>
  <c r="D542" i="29"/>
  <c r="D543" i="29"/>
  <c r="D544" i="29"/>
  <c r="D545" i="29"/>
  <c r="D546" i="29"/>
  <c r="D547" i="29"/>
  <c r="D548" i="29"/>
  <c r="D549" i="29"/>
  <c r="D550" i="29"/>
  <c r="D551" i="29"/>
  <c r="D552" i="29"/>
  <c r="D553" i="29"/>
  <c r="D554" i="29"/>
  <c r="D555" i="29"/>
  <c r="D556" i="29"/>
  <c r="D557" i="29"/>
  <c r="D558" i="29"/>
  <c r="D559" i="29"/>
  <c r="D560" i="29"/>
  <c r="D561" i="29"/>
  <c r="D562" i="29"/>
  <c r="D563" i="29"/>
  <c r="D564" i="29"/>
  <c r="D565" i="29"/>
  <c r="D566" i="29"/>
  <c r="D567" i="29"/>
  <c r="D568" i="29"/>
  <c r="D569" i="29"/>
  <c r="D570" i="29"/>
  <c r="D571" i="29"/>
  <c r="D572" i="29"/>
  <c r="D573" i="29"/>
  <c r="D574" i="29"/>
  <c r="D575" i="29"/>
  <c r="D576" i="29"/>
  <c r="D577" i="29"/>
  <c r="D578" i="29"/>
  <c r="D579" i="29"/>
  <c r="D580" i="29"/>
  <c r="D581" i="29"/>
  <c r="D582" i="29"/>
  <c r="D583" i="29"/>
  <c r="D584" i="29"/>
  <c r="D585" i="29"/>
  <c r="D586" i="29"/>
  <c r="D587" i="29"/>
  <c r="D588" i="29"/>
  <c r="D589" i="29"/>
  <c r="D590" i="29"/>
  <c r="D591" i="29"/>
  <c r="D592" i="29"/>
  <c r="D593" i="29"/>
  <c r="D594" i="29"/>
  <c r="D595" i="29"/>
  <c r="D596" i="29"/>
  <c r="D597" i="29"/>
  <c r="D598" i="29"/>
  <c r="D599" i="29"/>
  <c r="D600" i="29"/>
  <c r="D601" i="29"/>
  <c r="D602" i="29"/>
  <c r="D603" i="29"/>
  <c r="D604" i="29"/>
  <c r="D605" i="29"/>
  <c r="D606" i="29"/>
  <c r="D607" i="29"/>
  <c r="D608" i="29"/>
  <c r="D609" i="29"/>
  <c r="D610" i="29"/>
  <c r="D611" i="29"/>
  <c r="D612" i="29"/>
  <c r="D613" i="29"/>
  <c r="D614" i="29"/>
  <c r="D615" i="29"/>
  <c r="D616" i="29"/>
  <c r="D617" i="29"/>
  <c r="D618" i="29"/>
  <c r="D619" i="29"/>
  <c r="D620" i="29"/>
  <c r="D621" i="29"/>
  <c r="D622" i="29"/>
  <c r="D623" i="29"/>
  <c r="D624" i="29"/>
  <c r="D625" i="29"/>
  <c r="D626" i="29"/>
  <c r="D627" i="29"/>
  <c r="D628" i="29"/>
  <c r="D629" i="29"/>
  <c r="D630" i="29"/>
  <c r="D631" i="29"/>
  <c r="D632" i="29"/>
  <c r="D633" i="29"/>
  <c r="D634" i="29"/>
  <c r="D635" i="29"/>
  <c r="D636" i="29"/>
  <c r="D637" i="29"/>
  <c r="D638" i="29"/>
  <c r="D639" i="29"/>
  <c r="D640" i="29"/>
  <c r="D641" i="29"/>
  <c r="D642" i="29"/>
  <c r="D643" i="29"/>
  <c r="D644" i="29"/>
  <c r="D645" i="29"/>
  <c r="D646" i="29"/>
  <c r="D647" i="29"/>
  <c r="D648" i="29"/>
  <c r="D649" i="29"/>
  <c r="D650" i="29"/>
  <c r="D651" i="29"/>
  <c r="D652" i="29"/>
  <c r="D653" i="29"/>
  <c r="D654" i="29"/>
  <c r="D655" i="29"/>
  <c r="D656" i="29"/>
  <c r="D657" i="29"/>
  <c r="D658" i="29"/>
  <c r="D659" i="29"/>
  <c r="D660" i="29"/>
  <c r="D661" i="29"/>
  <c r="D662" i="29"/>
  <c r="D663" i="29"/>
  <c r="D664" i="29"/>
  <c r="D665" i="29"/>
  <c r="D666" i="29"/>
  <c r="D667" i="29"/>
  <c r="D668" i="29"/>
  <c r="D669" i="29"/>
  <c r="D670" i="29"/>
  <c r="D671" i="29"/>
  <c r="D672" i="29"/>
  <c r="D673" i="29"/>
  <c r="D674" i="29"/>
  <c r="D675" i="29"/>
  <c r="D676" i="29"/>
  <c r="D677" i="29"/>
  <c r="D678" i="29"/>
  <c r="D679" i="29"/>
  <c r="D680" i="29"/>
  <c r="D681" i="29"/>
  <c r="D682" i="29"/>
  <c r="D683" i="29"/>
  <c r="D684" i="29"/>
  <c r="D685" i="29"/>
  <c r="D686" i="29"/>
  <c r="D687" i="29"/>
  <c r="D688" i="29"/>
  <c r="D689" i="29"/>
  <c r="D690" i="29"/>
  <c r="D691" i="29"/>
  <c r="D692" i="29"/>
  <c r="D693" i="29"/>
  <c r="D694" i="29"/>
  <c r="D695" i="29"/>
  <c r="D696" i="29"/>
  <c r="D697" i="29"/>
  <c r="D698" i="29"/>
  <c r="D699" i="29"/>
  <c r="D700" i="29"/>
  <c r="D701" i="29"/>
  <c r="D702" i="29"/>
  <c r="D703" i="29"/>
  <c r="D704" i="29"/>
  <c r="D705" i="29"/>
  <c r="D706" i="29"/>
  <c r="D707" i="29"/>
  <c r="D708" i="29"/>
  <c r="D709" i="29"/>
  <c r="D710" i="29"/>
  <c r="D711" i="29"/>
  <c r="D712" i="29"/>
  <c r="D713" i="29"/>
  <c r="D714" i="29"/>
  <c r="D715" i="29"/>
  <c r="D716" i="29"/>
  <c r="D717" i="29"/>
  <c r="D718" i="29"/>
  <c r="D719" i="29"/>
  <c r="D720" i="29"/>
  <c r="D721" i="29"/>
  <c r="D722" i="29"/>
  <c r="D723" i="29"/>
  <c r="D724" i="29"/>
  <c r="D725" i="29"/>
  <c r="D726" i="29"/>
  <c r="D727" i="29"/>
  <c r="D728" i="29"/>
  <c r="D729" i="29"/>
  <c r="D730" i="29"/>
  <c r="D731" i="29"/>
  <c r="D732" i="29"/>
  <c r="D733" i="29"/>
  <c r="D734" i="29"/>
  <c r="D735" i="29"/>
  <c r="D736" i="29"/>
  <c r="D737" i="29"/>
  <c r="D738" i="29"/>
  <c r="D739" i="29"/>
  <c r="D740" i="29"/>
  <c r="D741" i="29"/>
  <c r="D742" i="29"/>
  <c r="D743" i="29"/>
  <c r="D744" i="29"/>
  <c r="D745" i="29"/>
  <c r="D746" i="29"/>
  <c r="D747" i="29"/>
  <c r="D748" i="29"/>
  <c r="D749" i="29"/>
  <c r="D750" i="29"/>
  <c r="D751" i="29"/>
  <c r="D752" i="29"/>
  <c r="D753" i="29"/>
  <c r="D754" i="29"/>
  <c r="D755" i="29"/>
  <c r="D756" i="29"/>
  <c r="D757" i="29"/>
  <c r="D758" i="29"/>
  <c r="D759" i="29"/>
  <c r="D760" i="29"/>
  <c r="D761" i="29"/>
  <c r="D762" i="29"/>
  <c r="D763" i="29"/>
  <c r="D764" i="29"/>
  <c r="D765" i="29"/>
  <c r="D766" i="29"/>
  <c r="D767" i="29"/>
  <c r="D768" i="29"/>
  <c r="D769" i="29"/>
  <c r="D770" i="29"/>
  <c r="D771" i="29"/>
  <c r="D772" i="29"/>
  <c r="D773" i="29"/>
  <c r="D774" i="29"/>
  <c r="D775" i="29"/>
  <c r="D776" i="29"/>
  <c r="D777" i="29"/>
  <c r="D778" i="29"/>
  <c r="D779" i="29"/>
  <c r="D780" i="29"/>
  <c r="D781" i="29"/>
  <c r="D782" i="29"/>
  <c r="D783" i="29"/>
  <c r="D784" i="29"/>
  <c r="D785" i="29"/>
  <c r="D786" i="29"/>
  <c r="D787" i="29"/>
  <c r="D788" i="29"/>
  <c r="D789" i="29"/>
  <c r="D790" i="29"/>
  <c r="D791" i="29"/>
  <c r="D792" i="29"/>
  <c r="D793" i="29"/>
  <c r="D794" i="29"/>
  <c r="D795" i="29"/>
  <c r="D796" i="29"/>
  <c r="D797" i="29"/>
  <c r="D798" i="29"/>
  <c r="D799" i="29"/>
  <c r="D800" i="29"/>
  <c r="D801" i="29"/>
  <c r="D802" i="29"/>
  <c r="D803" i="29"/>
  <c r="D804" i="29"/>
  <c r="D805" i="29"/>
  <c r="D806" i="29"/>
  <c r="D807" i="29"/>
  <c r="D808" i="29"/>
  <c r="D809" i="29"/>
  <c r="D810" i="29"/>
  <c r="D811" i="29"/>
  <c r="D812" i="29"/>
  <c r="D813" i="29"/>
  <c r="D814" i="29"/>
  <c r="D815" i="29"/>
  <c r="D816" i="29"/>
  <c r="D817" i="29"/>
  <c r="D818" i="29"/>
  <c r="D819" i="29"/>
  <c r="D820" i="29"/>
  <c r="D821" i="29"/>
  <c r="D822" i="29"/>
  <c r="D823" i="29"/>
  <c r="D824" i="29"/>
  <c r="D825" i="29"/>
  <c r="D826" i="29"/>
  <c r="D827" i="29"/>
  <c r="D828" i="29"/>
  <c r="D829" i="29"/>
  <c r="D830" i="29"/>
  <c r="D831" i="29"/>
  <c r="D832" i="29"/>
  <c r="D833" i="29"/>
  <c r="D834" i="29"/>
  <c r="D835" i="29"/>
  <c r="D836" i="29"/>
  <c r="D837" i="29"/>
  <c r="D838" i="29"/>
  <c r="D839" i="29"/>
  <c r="D840" i="29"/>
  <c r="D841" i="29"/>
  <c r="D842" i="29"/>
  <c r="D843" i="29"/>
  <c r="D844" i="29"/>
  <c r="D845" i="29"/>
  <c r="D846" i="29"/>
  <c r="D847" i="29"/>
  <c r="D848" i="29"/>
  <c r="D849" i="29"/>
  <c r="D850" i="29"/>
  <c r="D851" i="29"/>
  <c r="D852" i="29"/>
  <c r="D853" i="29"/>
  <c r="D854" i="29"/>
  <c r="D855" i="29"/>
  <c r="D856" i="29"/>
  <c r="D857" i="29"/>
  <c r="D858" i="29"/>
  <c r="D859" i="29"/>
  <c r="D860" i="29"/>
  <c r="D861" i="29"/>
  <c r="D862" i="29"/>
  <c r="D863" i="29"/>
  <c r="D864" i="29"/>
  <c r="D865" i="29"/>
  <c r="D866" i="29"/>
  <c r="D867" i="29"/>
  <c r="D868" i="29"/>
  <c r="D869" i="29"/>
  <c r="D870" i="29"/>
  <c r="D871" i="29"/>
  <c r="D872" i="29"/>
  <c r="D873" i="29"/>
  <c r="D874" i="29"/>
  <c r="D875" i="29"/>
  <c r="D876" i="29"/>
  <c r="D877" i="29"/>
  <c r="D878" i="29"/>
  <c r="D879" i="29"/>
  <c r="D880" i="29"/>
  <c r="D881" i="29"/>
  <c r="D882" i="29"/>
  <c r="D883" i="29"/>
  <c r="D884" i="29"/>
  <c r="D885" i="29"/>
  <c r="D886" i="29"/>
  <c r="D887" i="29"/>
  <c r="D888" i="29"/>
  <c r="D889" i="29"/>
  <c r="D890" i="29"/>
  <c r="D891" i="29"/>
  <c r="D892" i="29"/>
  <c r="D893" i="29"/>
  <c r="D894" i="29"/>
  <c r="D895" i="29"/>
  <c r="D896" i="29"/>
  <c r="D897" i="29"/>
  <c r="D898" i="29"/>
  <c r="D899" i="29"/>
  <c r="D900" i="29"/>
  <c r="D901" i="29"/>
  <c r="D902" i="29"/>
  <c r="D903" i="29"/>
  <c r="D904" i="29"/>
  <c r="D905" i="29"/>
  <c r="D906" i="29"/>
  <c r="D907" i="29"/>
  <c r="D908" i="29"/>
  <c r="D909" i="29"/>
  <c r="D910" i="29"/>
  <c r="D911" i="29"/>
  <c r="D912" i="29"/>
  <c r="D913" i="29"/>
  <c r="D914" i="29"/>
  <c r="D915" i="29"/>
  <c r="D916" i="29"/>
  <c r="D917" i="29"/>
  <c r="D918" i="29"/>
  <c r="D919" i="29"/>
  <c r="D920" i="29"/>
  <c r="D921" i="29"/>
  <c r="D922" i="29"/>
  <c r="D923" i="29"/>
  <c r="D924" i="29"/>
  <c r="D925" i="29"/>
  <c r="D926" i="29"/>
  <c r="D927" i="29"/>
  <c r="D928" i="29"/>
  <c r="D929" i="29"/>
  <c r="D930" i="29"/>
  <c r="D931" i="29"/>
  <c r="D932" i="29"/>
  <c r="D933" i="29"/>
  <c r="D934" i="29"/>
  <c r="D935" i="29"/>
  <c r="D936" i="29"/>
  <c r="D937" i="29"/>
  <c r="D938" i="29"/>
  <c r="D939" i="29"/>
  <c r="D940" i="29"/>
  <c r="D941" i="29"/>
  <c r="D942" i="29"/>
  <c r="D943" i="29"/>
  <c r="D944" i="29"/>
  <c r="D945" i="29"/>
  <c r="D946" i="29"/>
  <c r="D947" i="29"/>
  <c r="D948" i="29"/>
  <c r="D949" i="29"/>
  <c r="D950" i="29"/>
  <c r="D951" i="29"/>
  <c r="D952" i="29"/>
  <c r="D953" i="29"/>
  <c r="D954" i="29"/>
  <c r="D955" i="29"/>
  <c r="D956" i="29"/>
  <c r="D957" i="29"/>
  <c r="D958" i="29"/>
  <c r="D959" i="29"/>
  <c r="D960" i="29"/>
  <c r="D961" i="29"/>
  <c r="D962" i="29"/>
  <c r="D963" i="29"/>
  <c r="D964" i="29"/>
  <c r="D965" i="29"/>
  <c r="D966" i="29"/>
  <c r="D967" i="29"/>
  <c r="D968" i="29"/>
  <c r="D969" i="29"/>
  <c r="D970" i="29"/>
  <c r="D971" i="29"/>
  <c r="D972" i="29"/>
  <c r="D973" i="29"/>
  <c r="D974" i="29"/>
  <c r="D975" i="29"/>
  <c r="D976" i="29"/>
  <c r="D977" i="29"/>
  <c r="D978" i="29"/>
  <c r="D979" i="29"/>
  <c r="D980" i="29"/>
  <c r="D981" i="29"/>
  <c r="D982" i="29"/>
  <c r="D983" i="29"/>
  <c r="D984" i="29"/>
  <c r="D985" i="29"/>
  <c r="D986" i="29"/>
  <c r="D987" i="29"/>
  <c r="D988" i="29"/>
  <c r="D989" i="29"/>
  <c r="D990" i="29"/>
  <c r="D991" i="29"/>
  <c r="D992" i="29"/>
  <c r="D993" i="29"/>
  <c r="D994" i="29"/>
  <c r="D995" i="29"/>
  <c r="D996" i="29"/>
  <c r="D997" i="29"/>
  <c r="D998" i="29"/>
  <c r="D999" i="29"/>
  <c r="D1000" i="29"/>
  <c r="D1001" i="29"/>
  <c r="D1002" i="29"/>
  <c r="D1003" i="29"/>
  <c r="D1004" i="29"/>
  <c r="D1005" i="29"/>
  <c r="D1006" i="29"/>
  <c r="D1007" i="29"/>
  <c r="D1008" i="29"/>
  <c r="D1009" i="29"/>
  <c r="D1010" i="29"/>
  <c r="D1011" i="29"/>
  <c r="D1012" i="29"/>
  <c r="D1013" i="29"/>
  <c r="D1014" i="29"/>
  <c r="D1015" i="29"/>
  <c r="D1016" i="29"/>
  <c r="D1017" i="29"/>
  <c r="D1018" i="29"/>
  <c r="D1019" i="29"/>
  <c r="D1020" i="29"/>
  <c r="D1021" i="29"/>
  <c r="D1022" i="29"/>
  <c r="D1023" i="29"/>
  <c r="D1024" i="29"/>
  <c r="D1025" i="29"/>
  <c r="D1026" i="29"/>
  <c r="D1027" i="29"/>
  <c r="D1028" i="29"/>
  <c r="D1029" i="29"/>
  <c r="D1030" i="29"/>
  <c r="D1031" i="29"/>
  <c r="D1032" i="29"/>
  <c r="D1033" i="29"/>
  <c r="D1034" i="29"/>
  <c r="D1035" i="29"/>
  <c r="D1036" i="29"/>
  <c r="D1037" i="29"/>
  <c r="D1038" i="29"/>
  <c r="D1039" i="29"/>
  <c r="D1040" i="29"/>
  <c r="D1041" i="29"/>
  <c r="D1042" i="29"/>
  <c r="D1043" i="29"/>
  <c r="D1044" i="29"/>
  <c r="D1045" i="29"/>
  <c r="D1046" i="29"/>
  <c r="D1047" i="29"/>
  <c r="D1048" i="29"/>
  <c r="D1049" i="29"/>
  <c r="D1050" i="29"/>
  <c r="D1051" i="29"/>
  <c r="D1052" i="29"/>
  <c r="D1053" i="29"/>
  <c r="D1054" i="29"/>
  <c r="D1055" i="29"/>
  <c r="D1056" i="29"/>
  <c r="D1057" i="29"/>
  <c r="D1058" i="29"/>
  <c r="D1059" i="29"/>
  <c r="D1060" i="29"/>
  <c r="D1061" i="29"/>
  <c r="D1062" i="29"/>
  <c r="D1063" i="29"/>
  <c r="D1064" i="29"/>
  <c r="D1065" i="29"/>
  <c r="D1066" i="29"/>
  <c r="D1067" i="29"/>
  <c r="D1068" i="29"/>
  <c r="D1069" i="29"/>
  <c r="D1070" i="29"/>
  <c r="D1071" i="29"/>
  <c r="D1072" i="29"/>
  <c r="D1073" i="29"/>
  <c r="D1074" i="29"/>
  <c r="D1075" i="29"/>
  <c r="D1076" i="29"/>
  <c r="D1077" i="29"/>
  <c r="D1078" i="29"/>
  <c r="D1079" i="29"/>
  <c r="D1080" i="29"/>
  <c r="D1081" i="29"/>
  <c r="D1082" i="29"/>
  <c r="D1083" i="29"/>
  <c r="D1084" i="29"/>
  <c r="D1085" i="29"/>
  <c r="D1086" i="29"/>
  <c r="D1087" i="29"/>
  <c r="D1088" i="29"/>
  <c r="D1089" i="29"/>
  <c r="D1090" i="29"/>
  <c r="D1091" i="29"/>
  <c r="D1092" i="29"/>
  <c r="D1093" i="29"/>
  <c r="D1094" i="29"/>
  <c r="D1095" i="29"/>
  <c r="D1096" i="29"/>
  <c r="D1097" i="29"/>
  <c r="D1098" i="29"/>
  <c r="D1099" i="29"/>
  <c r="D1100" i="29"/>
  <c r="D1101" i="29"/>
  <c r="D1102" i="29"/>
  <c r="D1103" i="29"/>
  <c r="D1104" i="29"/>
  <c r="D1105" i="29"/>
  <c r="D1106" i="29"/>
  <c r="D1107" i="29"/>
  <c r="D1108" i="29"/>
  <c r="D1109" i="29"/>
  <c r="D1110" i="29"/>
  <c r="D1111" i="29"/>
  <c r="D1112" i="29"/>
  <c r="D1113" i="29"/>
  <c r="D1114" i="29"/>
  <c r="D1115" i="29"/>
  <c r="D1116" i="29"/>
  <c r="D1117" i="29"/>
  <c r="D1118" i="29"/>
  <c r="D1119" i="29"/>
  <c r="D1120" i="29"/>
  <c r="D1121" i="29"/>
  <c r="D1122" i="29"/>
  <c r="D1123" i="29"/>
  <c r="D1124" i="29"/>
  <c r="D1125" i="29"/>
  <c r="D1126" i="29"/>
  <c r="D1127" i="29"/>
  <c r="D1128" i="29"/>
  <c r="D1129" i="29"/>
  <c r="D1130" i="29"/>
  <c r="D1131" i="29"/>
  <c r="D1132" i="29"/>
  <c r="D1133" i="29"/>
  <c r="D1134" i="29"/>
  <c r="D1135" i="29"/>
  <c r="D1136" i="29"/>
  <c r="D1137" i="29"/>
  <c r="D1138" i="29"/>
  <c r="D1139" i="29"/>
  <c r="D1140" i="29"/>
  <c r="D1141" i="29"/>
  <c r="D1142" i="29"/>
  <c r="D1143" i="29"/>
  <c r="D1144" i="29"/>
  <c r="D1145" i="29"/>
  <c r="D1146" i="29"/>
  <c r="D1147" i="29"/>
  <c r="D1148" i="29"/>
  <c r="D1149" i="29"/>
  <c r="D1150" i="29"/>
  <c r="D1151" i="29"/>
  <c r="D1152" i="29"/>
  <c r="D1153" i="29"/>
  <c r="D1154" i="29"/>
  <c r="D1155" i="29"/>
  <c r="D1156" i="29"/>
  <c r="D1157" i="29"/>
  <c r="D1158" i="29"/>
  <c r="D1159" i="29"/>
  <c r="D1160" i="29"/>
  <c r="D1161" i="29"/>
  <c r="D1162" i="29"/>
  <c r="D1163" i="29"/>
  <c r="D1164" i="29"/>
  <c r="D1165" i="29"/>
  <c r="D1166" i="29"/>
  <c r="D1167" i="29"/>
  <c r="D1168" i="29"/>
  <c r="D1169" i="29"/>
  <c r="D1170" i="29"/>
  <c r="D1171" i="29"/>
  <c r="D1172" i="29"/>
  <c r="D1173" i="29"/>
  <c r="D1174" i="29"/>
  <c r="D1175" i="29"/>
  <c r="D1176" i="29"/>
  <c r="D1177" i="29"/>
  <c r="D1178" i="29"/>
  <c r="D1179" i="29"/>
  <c r="D1180" i="29"/>
  <c r="D1181" i="29"/>
  <c r="D1182" i="29"/>
  <c r="D1183" i="29"/>
  <c r="D1184" i="29"/>
  <c r="D1185" i="29"/>
  <c r="D1186" i="29"/>
  <c r="D1187" i="29"/>
  <c r="D1188" i="29"/>
  <c r="D1189" i="29"/>
  <c r="D1190" i="29"/>
  <c r="D1191" i="29"/>
  <c r="D1192" i="29"/>
  <c r="D1193" i="29"/>
  <c r="D1194" i="29"/>
  <c r="D1195" i="29"/>
  <c r="D1196" i="29"/>
  <c r="D1197" i="29"/>
  <c r="D1198" i="29"/>
  <c r="D1199" i="29"/>
  <c r="D1200" i="29"/>
  <c r="D1201" i="29"/>
  <c r="D1202" i="29"/>
  <c r="D1203" i="29"/>
  <c r="D1204" i="29"/>
  <c r="D1205" i="29"/>
  <c r="D1206" i="29"/>
  <c r="D1207" i="29"/>
  <c r="D1208" i="29"/>
  <c r="D1209" i="29"/>
  <c r="D1210" i="29"/>
  <c r="D1211" i="29"/>
  <c r="D1212" i="29"/>
  <c r="D1213" i="29"/>
  <c r="D1214" i="29"/>
  <c r="D1215" i="29"/>
  <c r="D1216" i="29"/>
  <c r="D1217" i="29"/>
  <c r="D1218" i="29"/>
  <c r="D1219" i="29"/>
  <c r="D1220" i="29"/>
  <c r="D1221" i="29"/>
  <c r="D1222" i="29"/>
  <c r="D1223" i="29"/>
  <c r="D1224" i="29"/>
  <c r="D1225" i="29"/>
  <c r="D1226" i="29"/>
  <c r="D1227" i="29"/>
  <c r="D1228" i="29"/>
  <c r="D1229" i="29"/>
  <c r="D1230" i="29"/>
  <c r="D1231" i="29"/>
  <c r="D1232" i="29"/>
  <c r="D1233" i="29"/>
  <c r="D1234" i="29"/>
  <c r="D1235" i="29"/>
  <c r="D1236" i="29"/>
  <c r="D1237" i="29"/>
  <c r="D1238" i="29"/>
  <c r="D1239" i="29"/>
  <c r="D1240" i="29"/>
  <c r="D1241" i="29"/>
  <c r="D1242" i="29"/>
  <c r="D1243" i="29"/>
  <c r="D1244" i="29"/>
  <c r="D1245" i="29"/>
  <c r="D1246" i="29"/>
  <c r="D1247" i="29"/>
  <c r="D1248" i="29"/>
  <c r="D1249" i="29"/>
  <c r="D1250" i="29"/>
  <c r="D1251" i="29"/>
  <c r="D1252" i="29"/>
  <c r="D1253" i="29"/>
  <c r="D1254" i="29"/>
  <c r="D1255" i="29"/>
  <c r="D1256" i="29"/>
  <c r="D1257" i="29"/>
  <c r="D1258" i="29"/>
  <c r="D1259" i="29"/>
  <c r="D1260" i="29"/>
  <c r="D1261" i="29"/>
  <c r="D1262" i="29"/>
  <c r="D1263" i="29"/>
  <c r="D1264" i="29"/>
  <c r="D1265" i="29"/>
  <c r="D1266" i="29"/>
  <c r="D1267" i="29"/>
  <c r="D1268" i="29"/>
  <c r="D1269" i="29"/>
  <c r="D1270" i="29"/>
  <c r="D1271" i="29"/>
  <c r="D1272" i="29"/>
  <c r="D1273" i="29"/>
  <c r="D1274" i="29"/>
  <c r="D1275" i="29"/>
  <c r="D1276" i="29"/>
  <c r="D1277" i="29"/>
  <c r="D1278" i="29"/>
  <c r="D1279" i="29"/>
  <c r="D1280" i="29"/>
  <c r="D1281" i="29"/>
  <c r="D1282" i="29"/>
  <c r="D1283" i="29"/>
  <c r="D1284" i="29"/>
  <c r="D1285" i="29"/>
  <c r="D1286" i="29"/>
  <c r="D1287" i="29"/>
  <c r="D1288" i="29"/>
  <c r="D1289" i="29"/>
  <c r="D1290" i="29"/>
  <c r="D1291" i="29"/>
  <c r="D1292" i="29"/>
  <c r="D1293" i="29"/>
  <c r="D1294" i="29"/>
  <c r="D1295" i="29"/>
  <c r="D1296" i="29"/>
  <c r="D1297" i="29"/>
  <c r="D1298" i="29"/>
  <c r="D1299" i="29"/>
  <c r="D1300" i="29"/>
  <c r="D1301" i="29"/>
  <c r="D1302" i="29"/>
  <c r="D1303" i="29"/>
  <c r="D1304" i="29"/>
  <c r="D1305" i="29"/>
  <c r="D1306" i="29"/>
  <c r="D1307" i="29"/>
  <c r="D1308" i="29"/>
  <c r="D1309" i="29"/>
  <c r="D1310" i="29"/>
  <c r="D1311" i="29"/>
  <c r="D1312" i="29"/>
  <c r="D1313" i="29"/>
  <c r="D1314" i="29"/>
  <c r="D1315" i="29"/>
  <c r="D1316" i="29"/>
  <c r="D1317" i="29"/>
  <c r="D1318" i="29"/>
  <c r="D1319" i="29"/>
  <c r="D1320" i="29"/>
  <c r="D1321" i="29"/>
  <c r="D1322" i="29"/>
  <c r="D1323" i="29"/>
  <c r="D1324" i="29"/>
  <c r="D1325" i="29"/>
  <c r="D1326" i="29"/>
  <c r="D1327" i="29"/>
  <c r="D1328" i="29"/>
  <c r="D1329" i="29"/>
  <c r="D1330" i="29"/>
  <c r="D1331" i="29"/>
  <c r="D1332" i="29"/>
  <c r="D1333" i="29"/>
  <c r="D1334" i="29"/>
  <c r="D1335" i="29"/>
  <c r="D1336" i="29"/>
  <c r="D1337" i="29"/>
  <c r="D1338" i="29"/>
  <c r="D1339" i="29"/>
  <c r="D1340" i="29"/>
  <c r="D1341" i="29"/>
  <c r="D1342" i="29"/>
  <c r="D1343" i="29"/>
  <c r="D1344" i="29"/>
  <c r="D1345" i="29"/>
  <c r="D1346" i="29"/>
  <c r="D1347" i="29"/>
  <c r="D1348" i="29"/>
  <c r="D1349" i="29"/>
  <c r="D1350" i="29"/>
  <c r="D1351" i="29"/>
  <c r="D1352" i="29"/>
  <c r="D1353" i="29"/>
  <c r="D1354" i="29"/>
  <c r="D1355" i="29"/>
  <c r="D1356" i="29"/>
  <c r="D1357" i="29"/>
  <c r="D1358" i="29"/>
  <c r="D1359" i="29"/>
  <c r="D1360" i="29"/>
  <c r="D1361" i="29"/>
  <c r="D1362" i="29"/>
  <c r="D1363" i="29"/>
  <c r="D1364" i="29"/>
  <c r="D1365" i="29"/>
  <c r="D1366" i="29"/>
  <c r="D1367" i="29"/>
  <c r="D1368" i="29"/>
  <c r="D1369" i="29"/>
  <c r="D1370" i="29"/>
  <c r="D1371" i="29"/>
  <c r="D1372" i="29"/>
  <c r="D1373" i="29"/>
  <c r="D1374" i="29"/>
  <c r="D1375" i="29"/>
  <c r="D1376" i="29"/>
  <c r="D1377" i="29"/>
  <c r="D1378" i="29"/>
  <c r="D1379" i="29"/>
  <c r="D1380" i="29"/>
  <c r="D1381" i="29"/>
  <c r="D1382" i="29"/>
  <c r="D1383" i="29"/>
  <c r="D1384" i="29"/>
  <c r="D1385" i="29"/>
  <c r="D1386" i="29"/>
  <c r="D1387" i="29"/>
  <c r="D1388" i="29"/>
  <c r="D1389" i="29"/>
  <c r="D1390" i="29"/>
  <c r="D1391" i="29"/>
  <c r="D1392" i="29"/>
  <c r="D1393" i="29"/>
  <c r="D1394" i="29"/>
  <c r="D1395" i="29"/>
  <c r="D1396" i="29"/>
  <c r="D1397" i="29"/>
  <c r="D1398" i="29"/>
  <c r="D1399" i="29"/>
  <c r="D1400" i="29"/>
  <c r="D1401" i="29"/>
  <c r="D1402" i="29"/>
  <c r="D1403" i="29"/>
  <c r="D1404" i="29"/>
  <c r="D1405" i="29"/>
  <c r="D1406" i="29"/>
  <c r="D1407" i="29"/>
  <c r="D1408" i="29"/>
  <c r="D1409" i="29"/>
  <c r="D1410" i="29"/>
  <c r="D1411" i="29"/>
  <c r="D1412" i="29"/>
  <c r="D1413" i="29"/>
  <c r="D1414" i="29"/>
  <c r="D1415" i="29"/>
  <c r="D1416" i="29"/>
  <c r="D1417" i="29"/>
  <c r="D1418" i="29"/>
  <c r="D1419" i="29"/>
  <c r="D1420" i="29"/>
  <c r="D1421" i="29"/>
  <c r="D1422" i="29"/>
  <c r="D1423" i="29"/>
  <c r="D1424" i="29"/>
  <c r="D1425" i="29"/>
  <c r="D1426" i="29"/>
  <c r="D1427" i="29"/>
  <c r="D1428" i="29"/>
  <c r="D1429" i="29"/>
  <c r="D1430" i="29"/>
  <c r="D1431" i="29"/>
  <c r="D1432" i="29"/>
  <c r="D1433" i="29"/>
  <c r="D1434" i="29"/>
  <c r="D1435" i="29"/>
  <c r="D1436" i="29"/>
  <c r="D1437" i="29"/>
  <c r="D1438" i="29"/>
  <c r="D1439" i="29"/>
  <c r="D1440" i="29"/>
  <c r="D1441" i="29"/>
  <c r="D1442" i="29"/>
  <c r="D1443" i="29"/>
  <c r="D1444" i="29"/>
  <c r="D1445" i="29"/>
  <c r="D1446" i="29"/>
  <c r="D1447" i="29"/>
  <c r="D1448" i="29"/>
  <c r="D1449" i="29"/>
  <c r="D1450" i="29"/>
  <c r="AB3" i="12"/>
  <c r="U4" i="61" s="1"/>
  <c r="I35" i="11"/>
  <c r="I36" i="11"/>
  <c r="I37" i="11"/>
  <c r="I38" i="11"/>
  <c r="I39" i="11"/>
  <c r="I24" i="11"/>
  <c r="I25" i="11"/>
  <c r="I26" i="11"/>
  <c r="I27" i="11"/>
  <c r="I28" i="11"/>
  <c r="I29" i="11"/>
  <c r="I30" i="11"/>
  <c r="I31" i="11"/>
  <c r="I32" i="11"/>
  <c r="I33" i="11"/>
  <c r="I34" i="11"/>
  <c r="I5" i="11"/>
  <c r="I6" i="11"/>
  <c r="I7" i="11"/>
  <c r="I8" i="11"/>
  <c r="I9" i="11"/>
  <c r="I10" i="11"/>
  <c r="I11" i="11"/>
  <c r="I12" i="11"/>
  <c r="I13" i="11"/>
  <c r="I14" i="11"/>
  <c r="I15" i="11"/>
  <c r="I16" i="11"/>
  <c r="I17" i="11"/>
  <c r="I18" i="11"/>
  <c r="I19" i="11"/>
  <c r="I20" i="11"/>
  <c r="I21" i="11"/>
  <c r="I22" i="11"/>
  <c r="I23" i="11"/>
  <c r="M8" i="57" l="1"/>
  <c r="S4" i="2"/>
  <c r="BB7" i="52"/>
  <c r="A36" i="52"/>
  <c r="A31" i="53"/>
  <c r="A32" i="52"/>
  <c r="A27" i="53"/>
  <c r="A28" i="52"/>
  <c r="A23" i="53"/>
  <c r="A24" i="52"/>
  <c r="A19" i="53"/>
  <c r="A20" i="52"/>
  <c r="A15" i="53"/>
  <c r="A46" i="52"/>
  <c r="A41" i="53"/>
  <c r="A42" i="52"/>
  <c r="A37" i="53"/>
  <c r="A50" i="52"/>
  <c r="A45" i="53"/>
  <c r="A37" i="52"/>
  <c r="A32" i="53"/>
  <c r="A33" i="52"/>
  <c r="A28" i="53"/>
  <c r="A29" i="52"/>
  <c r="A24" i="53"/>
  <c r="A25" i="52"/>
  <c r="A20" i="53"/>
  <c r="A21" i="52"/>
  <c r="A16" i="53"/>
  <c r="A47" i="52"/>
  <c r="A42" i="53"/>
  <c r="A43" i="52"/>
  <c r="A38" i="53"/>
  <c r="A39" i="52"/>
  <c r="A34" i="53"/>
  <c r="A38" i="52"/>
  <c r="A33" i="53"/>
  <c r="A34" i="52"/>
  <c r="A29" i="53"/>
  <c r="A30" i="52"/>
  <c r="A25" i="53"/>
  <c r="A26" i="52"/>
  <c r="A21" i="53"/>
  <c r="A22" i="52"/>
  <c r="A17" i="53"/>
  <c r="A48" i="52"/>
  <c r="A43" i="53"/>
  <c r="A44" i="52"/>
  <c r="A39" i="53"/>
  <c r="A40" i="52"/>
  <c r="A35" i="53"/>
  <c r="A35" i="52"/>
  <c r="A30" i="53"/>
  <c r="A31" i="52"/>
  <c r="A26" i="53"/>
  <c r="A27" i="52"/>
  <c r="A22" i="53"/>
  <c r="A23" i="52"/>
  <c r="A18" i="53"/>
  <c r="A49" i="52"/>
  <c r="A44" i="53"/>
  <c r="A45" i="52"/>
  <c r="A40" i="53"/>
  <c r="A41" i="52"/>
  <c r="A36" i="53"/>
  <c r="M7" i="54"/>
  <c r="AL7" i="53"/>
  <c r="BZ59" i="20"/>
  <c r="G59" i="2"/>
  <c r="B34" i="12"/>
  <c r="B35" i="12"/>
  <c r="B36" i="12"/>
  <c r="B37" i="12"/>
  <c r="B38" i="12"/>
  <c r="B33" i="12"/>
  <c r="I4" i="11"/>
  <c r="D143" i="29"/>
  <c r="D142" i="29"/>
  <c r="D141" i="29"/>
  <c r="D140" i="29"/>
  <c r="D139" i="29"/>
  <c r="D138" i="29"/>
  <c r="D137" i="29"/>
  <c r="D136" i="29"/>
  <c r="D135" i="29"/>
  <c r="D134" i="29"/>
  <c r="D133" i="29"/>
  <c r="D132" i="29"/>
  <c r="D131" i="29"/>
  <c r="D130" i="29"/>
  <c r="D129" i="29"/>
  <c r="D128" i="29"/>
  <c r="D127" i="29"/>
  <c r="D126" i="29"/>
  <c r="D125" i="29"/>
  <c r="D124" i="29"/>
  <c r="D123" i="29"/>
  <c r="D122" i="29"/>
  <c r="D121" i="29"/>
  <c r="D120" i="29"/>
  <c r="D119" i="29"/>
  <c r="D118" i="29"/>
  <c r="D117" i="29"/>
  <c r="D116" i="29"/>
  <c r="D115" i="29"/>
  <c r="D114" i="29"/>
  <c r="D113" i="29"/>
  <c r="D112" i="29"/>
  <c r="D111" i="29"/>
  <c r="D110" i="29"/>
  <c r="D109" i="29"/>
  <c r="D108" i="29"/>
  <c r="D107" i="29"/>
  <c r="D106" i="29"/>
  <c r="D105" i="29"/>
  <c r="D104" i="29"/>
  <c r="D103" i="29"/>
  <c r="D102" i="29"/>
  <c r="D101" i="29"/>
  <c r="D100" i="29"/>
  <c r="D99" i="29"/>
  <c r="D98" i="29"/>
  <c r="D97" i="29"/>
  <c r="D96" i="29"/>
  <c r="D95" i="29"/>
  <c r="D94" i="29"/>
  <c r="D93" i="29"/>
  <c r="D92" i="29"/>
  <c r="D91" i="29"/>
  <c r="D90" i="29"/>
  <c r="D89" i="29"/>
  <c r="D88" i="29"/>
  <c r="D87" i="29"/>
  <c r="D86" i="29"/>
  <c r="D85" i="29"/>
  <c r="D84" i="29"/>
  <c r="D83" i="29"/>
  <c r="D82" i="29"/>
  <c r="D81" i="29"/>
  <c r="D80" i="29"/>
  <c r="D79" i="29"/>
  <c r="D78" i="29"/>
  <c r="D77" i="29"/>
  <c r="D76" i="29"/>
  <c r="D75" i="29"/>
  <c r="D31" i="29"/>
  <c r="D30" i="29"/>
  <c r="D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8" i="29"/>
  <c r="D7" i="29"/>
  <c r="D6" i="29"/>
  <c r="D5" i="29"/>
  <c r="D4" i="29"/>
  <c r="D3" i="29"/>
  <c r="B78" i="13"/>
  <c r="B79" i="13"/>
  <c r="B80" i="13"/>
  <c r="B81" i="13"/>
  <c r="B82" i="13"/>
  <c r="B83" i="13"/>
  <c r="B84" i="13"/>
  <c r="B85" i="13"/>
  <c r="B86" i="13"/>
  <c r="B87" i="13"/>
  <c r="B88" i="13"/>
  <c r="B89" i="13"/>
  <c r="B90" i="13"/>
  <c r="B91" i="13"/>
  <c r="B92" i="13"/>
  <c r="B93" i="13"/>
  <c r="B94" i="13"/>
  <c r="B95" i="13"/>
  <c r="B96" i="13"/>
  <c r="B40" i="13"/>
  <c r="B41" i="13"/>
  <c r="B42" i="13"/>
  <c r="B43" i="13"/>
  <c r="B44" i="13"/>
  <c r="B45" i="13"/>
  <c r="B46" i="13"/>
  <c r="B47" i="13"/>
  <c r="B48" i="13"/>
  <c r="B49" i="13"/>
  <c r="B50" i="13"/>
  <c r="B51" i="13"/>
  <c r="B52" i="13"/>
  <c r="B53" i="13"/>
  <c r="B54" i="13"/>
  <c r="B55" i="13"/>
  <c r="B56" i="13"/>
  <c r="B57" i="13"/>
  <c r="B58" i="13"/>
  <c r="B59" i="13"/>
  <c r="B60" i="13"/>
  <c r="B61" i="13"/>
  <c r="B62" i="13"/>
  <c r="B63" i="13"/>
  <c r="B64" i="13"/>
  <c r="B65" i="13"/>
  <c r="B66" i="13"/>
  <c r="B67" i="13"/>
  <c r="B68" i="13"/>
  <c r="B69" i="13"/>
  <c r="B70" i="13"/>
  <c r="B71" i="13"/>
  <c r="B72" i="13"/>
  <c r="B73" i="13"/>
  <c r="B74" i="13"/>
  <c r="B75" i="13"/>
  <c r="B76" i="13"/>
  <c r="B77" i="13"/>
  <c r="B39" i="13"/>
  <c r="I40" i="13"/>
  <c r="I41" i="13"/>
  <c r="I42" i="13"/>
  <c r="I43" i="13"/>
  <c r="I44" i="13"/>
  <c r="I45" i="13"/>
  <c r="I46" i="13"/>
  <c r="I47" i="13"/>
  <c r="I48" i="13"/>
  <c r="I49" i="13"/>
  <c r="I50" i="13"/>
  <c r="I51" i="13"/>
  <c r="I52" i="13"/>
  <c r="I53" i="13"/>
  <c r="I54" i="13"/>
  <c r="I55" i="13"/>
  <c r="I56" i="13"/>
  <c r="I57" i="13"/>
  <c r="I58" i="13"/>
  <c r="I59" i="13"/>
  <c r="I60" i="13"/>
  <c r="I61" i="13"/>
  <c r="I62" i="13"/>
  <c r="I63" i="13"/>
  <c r="I64" i="13"/>
  <c r="I65" i="13"/>
  <c r="I66" i="13"/>
  <c r="I67" i="13"/>
  <c r="I68" i="13"/>
  <c r="I69" i="13"/>
  <c r="I70" i="13"/>
  <c r="I71" i="13"/>
  <c r="I72" i="13"/>
  <c r="I73" i="13"/>
  <c r="I74" i="13"/>
  <c r="I75" i="13"/>
  <c r="I76" i="13"/>
  <c r="I77" i="13"/>
  <c r="I78" i="13"/>
  <c r="I79" i="13"/>
  <c r="I80" i="13"/>
  <c r="I81" i="13"/>
  <c r="I82" i="13"/>
  <c r="I83" i="13"/>
  <c r="I84" i="13"/>
  <c r="I85" i="13"/>
  <c r="I86" i="13"/>
  <c r="I87" i="13"/>
  <c r="I88" i="13"/>
  <c r="I89" i="13"/>
  <c r="I90" i="13"/>
  <c r="I91" i="13"/>
  <c r="I92" i="13"/>
  <c r="I93" i="13"/>
  <c r="I94" i="13"/>
  <c r="I95" i="13"/>
  <c r="I96" i="13"/>
  <c r="I97" i="13"/>
  <c r="I98" i="13"/>
  <c r="I99" i="13"/>
  <c r="I100" i="13"/>
  <c r="I101" i="13"/>
  <c r="I102" i="13"/>
  <c r="I103" i="13"/>
  <c r="I104" i="13"/>
  <c r="I105" i="13"/>
  <c r="I106" i="13"/>
  <c r="I107" i="13"/>
  <c r="I108" i="13"/>
  <c r="I109" i="13"/>
  <c r="I110" i="13"/>
  <c r="I111" i="13"/>
  <c r="I112" i="13"/>
  <c r="I113" i="13"/>
  <c r="I114" i="13"/>
  <c r="I39" i="13"/>
  <c r="G40" i="13"/>
  <c r="G41" i="13"/>
  <c r="G42" i="13"/>
  <c r="G43" i="13"/>
  <c r="G44" i="13"/>
  <c r="G45" i="13"/>
  <c r="G46" i="13"/>
  <c r="G47" i="13"/>
  <c r="G48" i="13"/>
  <c r="G49" i="13"/>
  <c r="G50" i="13"/>
  <c r="G51" i="13"/>
  <c r="G52" i="13"/>
  <c r="G53" i="13"/>
  <c r="G54" i="13"/>
  <c r="G55" i="13"/>
  <c r="G56" i="13"/>
  <c r="G57" i="13"/>
  <c r="G58" i="13"/>
  <c r="G59" i="13"/>
  <c r="G60" i="13"/>
  <c r="G61" i="13"/>
  <c r="G62" i="13"/>
  <c r="G63" i="13"/>
  <c r="G64" i="13"/>
  <c r="G65" i="13"/>
  <c r="G66" i="13"/>
  <c r="G67" i="13"/>
  <c r="G68" i="13"/>
  <c r="G69" i="13"/>
  <c r="G70" i="13"/>
  <c r="G71" i="13"/>
  <c r="G72" i="13"/>
  <c r="G73" i="13"/>
  <c r="G74" i="13"/>
  <c r="G75" i="13"/>
  <c r="G76" i="13"/>
  <c r="G77" i="13"/>
  <c r="G78" i="13"/>
  <c r="G79" i="13"/>
  <c r="G80" i="13"/>
  <c r="G81" i="13"/>
  <c r="G82" i="13"/>
  <c r="G83" i="13"/>
  <c r="G84" i="13"/>
  <c r="G85" i="13"/>
  <c r="G86" i="13"/>
  <c r="G87" i="13"/>
  <c r="G88" i="13"/>
  <c r="G89" i="13"/>
  <c r="G90" i="13"/>
  <c r="G91" i="13"/>
  <c r="G92" i="13"/>
  <c r="G93" i="13"/>
  <c r="G94" i="13"/>
  <c r="G95" i="13"/>
  <c r="G96" i="13"/>
  <c r="G97" i="13"/>
  <c r="G98" i="13"/>
  <c r="G99" i="13"/>
  <c r="G100" i="13"/>
  <c r="G101" i="13"/>
  <c r="G102" i="13"/>
  <c r="G103" i="13"/>
  <c r="G104" i="13"/>
  <c r="G105" i="13"/>
  <c r="G106" i="13"/>
  <c r="G107" i="13"/>
  <c r="G108" i="13"/>
  <c r="G109" i="13"/>
  <c r="G110" i="13"/>
  <c r="G111" i="13"/>
  <c r="G112" i="13"/>
  <c r="G113" i="13"/>
  <c r="G114" i="13"/>
  <c r="G39" i="13"/>
  <c r="T40" i="13"/>
  <c r="T41" i="13"/>
  <c r="T42" i="13"/>
  <c r="T43" i="13"/>
  <c r="T44" i="13"/>
  <c r="T45" i="13"/>
  <c r="T46" i="13"/>
  <c r="T47" i="13"/>
  <c r="T48" i="13"/>
  <c r="T49" i="13"/>
  <c r="T50" i="13"/>
  <c r="T51" i="13"/>
  <c r="T52" i="13"/>
  <c r="T53" i="13"/>
  <c r="T54" i="13"/>
  <c r="T55" i="13"/>
  <c r="T56" i="13"/>
  <c r="T57" i="13"/>
  <c r="T58" i="13"/>
  <c r="T59" i="13"/>
  <c r="T60" i="13"/>
  <c r="T61" i="13"/>
  <c r="T62" i="13"/>
  <c r="T63" i="13"/>
  <c r="T64" i="13"/>
  <c r="T65" i="13"/>
  <c r="T66" i="13"/>
  <c r="T67" i="13"/>
  <c r="T68" i="13"/>
  <c r="T69" i="13"/>
  <c r="T70" i="13"/>
  <c r="T71" i="13"/>
  <c r="T72" i="13"/>
  <c r="T73" i="13"/>
  <c r="T74" i="13"/>
  <c r="T75" i="13"/>
  <c r="T76" i="13"/>
  <c r="T77" i="13"/>
  <c r="T78" i="13"/>
  <c r="T79" i="13"/>
  <c r="T80" i="13"/>
  <c r="T81" i="13"/>
  <c r="T82" i="13"/>
  <c r="T83" i="13"/>
  <c r="T84" i="13"/>
  <c r="T85" i="13"/>
  <c r="T86" i="13"/>
  <c r="T87" i="13"/>
  <c r="T88" i="13"/>
  <c r="T89" i="13"/>
  <c r="T90" i="13"/>
  <c r="T91" i="13"/>
  <c r="T92" i="13"/>
  <c r="T93" i="13"/>
  <c r="T94" i="13"/>
  <c r="T95" i="13"/>
  <c r="T96" i="13"/>
  <c r="T97" i="13"/>
  <c r="T98" i="13"/>
  <c r="T99" i="13"/>
  <c r="T100" i="13"/>
  <c r="T101" i="13"/>
  <c r="T102" i="13"/>
  <c r="T103" i="13"/>
  <c r="T104" i="13"/>
  <c r="T105" i="13"/>
  <c r="T106" i="13"/>
  <c r="T107" i="13"/>
  <c r="T108" i="13"/>
  <c r="T109" i="13"/>
  <c r="T110" i="13"/>
  <c r="T111" i="13"/>
  <c r="T112" i="13"/>
  <c r="T113" i="13"/>
  <c r="T114" i="13"/>
  <c r="T39" i="13"/>
  <c r="H22" i="11"/>
  <c r="F12" i="11"/>
  <c r="E7" i="11"/>
  <c r="E4" i="12"/>
  <c r="E3" i="61" s="1"/>
  <c r="A5" i="11"/>
  <c r="A4" i="11"/>
  <c r="A3" i="11"/>
  <c r="H14" i="24"/>
  <c r="H13" i="24"/>
  <c r="H12" i="24"/>
  <c r="C3" i="14"/>
  <c r="C2" i="14"/>
  <c r="J6" i="69" l="1"/>
  <c r="J6" i="76"/>
  <c r="J6" i="74"/>
  <c r="J6" i="75"/>
  <c r="J6" i="73"/>
  <c r="J6" i="72"/>
  <c r="J6" i="68"/>
  <c r="E6" i="54"/>
  <c r="E7" i="57"/>
  <c r="C20" i="52"/>
  <c r="B2" i="52"/>
  <c r="E4" i="57" s="1"/>
  <c r="A17" i="52"/>
  <c r="A13" i="53"/>
  <c r="B2" i="53"/>
  <c r="C15" i="53"/>
  <c r="G23" i="13"/>
  <c r="H59" i="64" s="1"/>
  <c r="B13" i="12"/>
  <c r="B17" i="60" s="1"/>
  <c r="H17" i="60" s="1"/>
  <c r="C13" i="12"/>
  <c r="C17" i="60" s="1"/>
  <c r="D13" i="12"/>
  <c r="F17" i="60" s="1"/>
  <c r="G17" i="60" s="1"/>
  <c r="E13" i="12"/>
  <c r="B14" i="12"/>
  <c r="B18" i="60" s="1"/>
  <c r="H18" i="60" s="1"/>
  <c r="C14" i="12"/>
  <c r="C18" i="60" s="1"/>
  <c r="D14" i="12"/>
  <c r="F18" i="60" s="1"/>
  <c r="G18" i="60" s="1"/>
  <c r="E14" i="12"/>
  <c r="B15" i="12"/>
  <c r="B19" i="60" s="1"/>
  <c r="H19" i="60" s="1"/>
  <c r="C15" i="12"/>
  <c r="C19" i="60" s="1"/>
  <c r="D15" i="12"/>
  <c r="F19" i="60" s="1"/>
  <c r="G19" i="60" s="1"/>
  <c r="E15" i="12"/>
  <c r="B16" i="12"/>
  <c r="B20" i="60" s="1"/>
  <c r="H20" i="60" s="1"/>
  <c r="C16" i="12"/>
  <c r="C20" i="60" s="1"/>
  <c r="D16" i="12"/>
  <c r="F20" i="60" s="1"/>
  <c r="G20" i="60" s="1"/>
  <c r="E16" i="12"/>
  <c r="B17" i="12"/>
  <c r="B21" i="60" s="1"/>
  <c r="H21" i="60" s="1"/>
  <c r="I21" i="60" s="1"/>
  <c r="C17" i="12"/>
  <c r="C21" i="60" s="1"/>
  <c r="D17" i="12"/>
  <c r="F21" i="60" s="1"/>
  <c r="G21" i="60" s="1"/>
  <c r="E17" i="12"/>
  <c r="B18" i="12"/>
  <c r="B22" i="60" s="1"/>
  <c r="C18" i="12"/>
  <c r="D18" i="12"/>
  <c r="E18" i="12"/>
  <c r="B19" i="12"/>
  <c r="C19" i="12"/>
  <c r="D19" i="12"/>
  <c r="E19" i="12"/>
  <c r="B20" i="12"/>
  <c r="C20" i="12"/>
  <c r="D20" i="12"/>
  <c r="E20" i="12"/>
  <c r="B21" i="12"/>
  <c r="D21" i="12"/>
  <c r="E21" i="12"/>
  <c r="E12" i="12"/>
  <c r="D12" i="12"/>
  <c r="F16" i="60" s="1"/>
  <c r="G16" i="60" s="1"/>
  <c r="C12" i="12"/>
  <c r="C16" i="60" s="1"/>
  <c r="B12" i="12"/>
  <c r="B16" i="60" s="1"/>
  <c r="H16" i="60" s="1"/>
  <c r="E11" i="12"/>
  <c r="D11" i="12"/>
  <c r="F15" i="60" s="1"/>
  <c r="C11" i="12"/>
  <c r="C15" i="60" s="1"/>
  <c r="I19" i="60" l="1"/>
  <c r="J19" i="60"/>
  <c r="I18" i="60"/>
  <c r="J18" i="60"/>
  <c r="I17" i="60"/>
  <c r="J17" i="60"/>
  <c r="I16" i="60"/>
  <c r="J16" i="60"/>
  <c r="G15" i="60"/>
  <c r="G23" i="60" s="1"/>
  <c r="K15" i="60" s="1"/>
  <c r="J15" i="60"/>
  <c r="I20" i="60"/>
  <c r="J20" i="60"/>
  <c r="H24" i="60"/>
  <c r="H25" i="60" s="1"/>
  <c r="J21" i="60"/>
  <c r="F23" i="60"/>
  <c r="Y31" i="60"/>
  <c r="G11" i="24"/>
  <c r="B24" i="60"/>
  <c r="K24" i="60"/>
  <c r="A38" i="14"/>
  <c r="N159" i="61" s="1"/>
  <c r="E10" i="60"/>
  <c r="E5" i="25"/>
  <c r="A37" i="14"/>
  <c r="G10" i="24" s="1"/>
  <c r="C4" i="14"/>
  <c r="X58" i="19"/>
  <c r="N51" i="24" s="1"/>
  <c r="C32" i="12"/>
  <c r="D74" i="12"/>
  <c r="G19" i="14"/>
  <c r="H6" i="63" s="1"/>
  <c r="J12" i="25"/>
  <c r="J13" i="25"/>
  <c r="J14" i="25"/>
  <c r="J15" i="25"/>
  <c r="J16" i="25"/>
  <c r="J17" i="25"/>
  <c r="J18" i="25"/>
  <c r="J19" i="25"/>
  <c r="J20" i="25"/>
  <c r="J21" i="25"/>
  <c r="J22" i="25"/>
  <c r="J23" i="25"/>
  <c r="J24" i="25"/>
  <c r="J25" i="25"/>
  <c r="J26" i="25"/>
  <c r="J27" i="25"/>
  <c r="J28" i="25"/>
  <c r="J29" i="25"/>
  <c r="J30" i="25"/>
  <c r="J31" i="25"/>
  <c r="J32" i="25"/>
  <c r="J33" i="25"/>
  <c r="J34" i="25"/>
  <c r="J35" i="25"/>
  <c r="J36" i="25"/>
  <c r="J37" i="25"/>
  <c r="J38" i="25"/>
  <c r="J39" i="25"/>
  <c r="J40" i="25"/>
  <c r="J41" i="25"/>
  <c r="J11" i="25"/>
  <c r="H35" i="24"/>
  <c r="J35" i="24"/>
  <c r="L35" i="24"/>
  <c r="N35" i="24"/>
  <c r="P35" i="24"/>
  <c r="R35" i="24"/>
  <c r="H36" i="24"/>
  <c r="J36" i="24"/>
  <c r="L36" i="24"/>
  <c r="N36" i="24"/>
  <c r="P36" i="24"/>
  <c r="R36" i="24"/>
  <c r="H37" i="24"/>
  <c r="J37" i="24"/>
  <c r="L37" i="24"/>
  <c r="N37" i="24"/>
  <c r="P37" i="24"/>
  <c r="R37" i="24"/>
  <c r="H38" i="24"/>
  <c r="J38" i="24"/>
  <c r="L38" i="24"/>
  <c r="N38" i="24"/>
  <c r="P38" i="24"/>
  <c r="R38" i="24"/>
  <c r="H39" i="24"/>
  <c r="J39" i="24"/>
  <c r="L39" i="24"/>
  <c r="N39" i="24"/>
  <c r="P39" i="24"/>
  <c r="R39" i="24"/>
  <c r="H40" i="24"/>
  <c r="J40" i="24"/>
  <c r="L40" i="24"/>
  <c r="N40" i="24"/>
  <c r="P40" i="24"/>
  <c r="R40" i="24"/>
  <c r="H41" i="24"/>
  <c r="J41" i="24"/>
  <c r="L41" i="24"/>
  <c r="N41" i="24"/>
  <c r="P41" i="24"/>
  <c r="R41" i="24"/>
  <c r="H42" i="24"/>
  <c r="J42" i="24"/>
  <c r="L42" i="24"/>
  <c r="N42" i="24"/>
  <c r="P42" i="24"/>
  <c r="R42" i="24"/>
  <c r="H43" i="24"/>
  <c r="J43" i="24"/>
  <c r="L43" i="24"/>
  <c r="N43" i="24"/>
  <c r="P43" i="24"/>
  <c r="R43" i="24"/>
  <c r="H44" i="24"/>
  <c r="J44" i="24"/>
  <c r="L44" i="24"/>
  <c r="N44" i="24"/>
  <c r="P44" i="24"/>
  <c r="R44" i="24"/>
  <c r="H45" i="24"/>
  <c r="J45" i="24"/>
  <c r="L45" i="24"/>
  <c r="N45" i="24"/>
  <c r="P45" i="24"/>
  <c r="R45" i="24"/>
  <c r="R34" i="24"/>
  <c r="P34" i="24"/>
  <c r="N34" i="24"/>
  <c r="L34" i="24"/>
  <c r="J34" i="24"/>
  <c r="H34" i="24"/>
  <c r="I23" i="60" l="1"/>
  <c r="L15" i="60" s="1"/>
  <c r="M15" i="60" s="1"/>
  <c r="N24" i="60"/>
  <c r="B7" i="19"/>
  <c r="B47" i="24" s="1"/>
  <c r="G1" i="24"/>
  <c r="E3" i="25"/>
  <c r="K69" i="54"/>
  <c r="K68" i="57"/>
  <c r="G15" i="24"/>
  <c r="B57" i="25"/>
  <c r="E65" i="10" s="1"/>
  <c r="E64" i="8" s="1"/>
  <c r="N52" i="24"/>
  <c r="B56" i="25"/>
  <c r="E64" i="10" s="1"/>
  <c r="B52" i="24"/>
  <c r="A49" i="14"/>
  <c r="C44" i="11"/>
  <c r="B68" i="57" s="1"/>
  <c r="H43" i="25"/>
  <c r="J42" i="25" s="1"/>
  <c r="B69" i="54" l="1"/>
  <c r="C31" i="12"/>
  <c r="E63" i="8"/>
  <c r="B73" i="17"/>
  <c r="B34" i="16"/>
  <c r="E70" i="3" s="1"/>
  <c r="E69" i="53" s="1"/>
  <c r="E99" i="52" s="1"/>
  <c r="K22" i="12"/>
  <c r="P22" i="12"/>
  <c r="U22" i="12"/>
  <c r="Z22" i="12"/>
  <c r="AE22" i="12"/>
  <c r="F22" i="12"/>
  <c r="B33" i="16" l="1"/>
  <c r="C43" i="11"/>
  <c r="B67" i="57" l="1"/>
  <c r="B68" i="54"/>
  <c r="B72" i="17"/>
  <c r="BW4" i="20"/>
  <c r="E6" i="25" l="1"/>
  <c r="Q15" i="20" l="1"/>
  <c r="P14" i="20"/>
  <c r="Q14" i="20"/>
  <c r="R14" i="20"/>
  <c r="S14" i="20"/>
  <c r="T14" i="20"/>
  <c r="U14" i="20"/>
  <c r="V14" i="20"/>
  <c r="W14" i="20"/>
  <c r="X14" i="20"/>
  <c r="Y14" i="20"/>
  <c r="P15" i="20"/>
  <c r="R15" i="20"/>
  <c r="S15" i="20"/>
  <c r="T15" i="20"/>
  <c r="U15" i="20"/>
  <c r="V15" i="20"/>
  <c r="W15" i="20"/>
  <c r="X15" i="20"/>
  <c r="Y15" i="20"/>
  <c r="P16" i="20"/>
  <c r="Q16" i="20"/>
  <c r="R16" i="20"/>
  <c r="S16" i="20"/>
  <c r="T16" i="20"/>
  <c r="U16" i="20"/>
  <c r="V16" i="20"/>
  <c r="W16" i="20"/>
  <c r="X16" i="20"/>
  <c r="Y16" i="20"/>
  <c r="P17" i="20"/>
  <c r="Q17" i="20"/>
  <c r="R17" i="20"/>
  <c r="S17" i="20"/>
  <c r="T17" i="20"/>
  <c r="U17" i="20"/>
  <c r="V17" i="20"/>
  <c r="W17" i="20"/>
  <c r="X17" i="20"/>
  <c r="Y17" i="20"/>
  <c r="P18" i="20"/>
  <c r="Q18" i="20"/>
  <c r="R18" i="20"/>
  <c r="S18" i="20"/>
  <c r="T18" i="20"/>
  <c r="U18" i="20"/>
  <c r="V18" i="20"/>
  <c r="W18" i="20"/>
  <c r="X18" i="20"/>
  <c r="Y18" i="20"/>
  <c r="P19" i="20"/>
  <c r="Q19" i="20"/>
  <c r="R19" i="20"/>
  <c r="S19" i="20"/>
  <c r="T19" i="20"/>
  <c r="U19" i="20"/>
  <c r="V19" i="20"/>
  <c r="W19" i="20"/>
  <c r="X19" i="20"/>
  <c r="Y19" i="20"/>
  <c r="P20" i="20"/>
  <c r="Q20" i="20"/>
  <c r="R20" i="20"/>
  <c r="S20" i="20"/>
  <c r="T20" i="20"/>
  <c r="U20" i="20"/>
  <c r="V20" i="20"/>
  <c r="W20" i="20"/>
  <c r="X20" i="20"/>
  <c r="Y20" i="20"/>
  <c r="P21" i="20"/>
  <c r="Q21" i="20"/>
  <c r="R21" i="20"/>
  <c r="S21" i="20"/>
  <c r="T21" i="20"/>
  <c r="U21" i="20"/>
  <c r="V21" i="20"/>
  <c r="W21" i="20"/>
  <c r="X21" i="20"/>
  <c r="Y21" i="20"/>
  <c r="P22" i="20"/>
  <c r="Q22" i="20"/>
  <c r="R22" i="20"/>
  <c r="S22" i="20"/>
  <c r="T22" i="20"/>
  <c r="U22" i="20"/>
  <c r="V22" i="20"/>
  <c r="W22" i="20"/>
  <c r="X22" i="20"/>
  <c r="Y22" i="20"/>
  <c r="P23" i="20"/>
  <c r="Q23" i="20"/>
  <c r="R23" i="20"/>
  <c r="S23" i="20"/>
  <c r="T23" i="20"/>
  <c r="U23" i="20"/>
  <c r="V23" i="20"/>
  <c r="W23" i="20"/>
  <c r="X23" i="20"/>
  <c r="Y23" i="20"/>
  <c r="P24" i="20"/>
  <c r="Q24" i="20"/>
  <c r="R24" i="20"/>
  <c r="S24" i="20"/>
  <c r="T24" i="20"/>
  <c r="U24" i="20"/>
  <c r="V24" i="20"/>
  <c r="W24" i="20"/>
  <c r="X24" i="20"/>
  <c r="Y24" i="20"/>
  <c r="P25" i="20"/>
  <c r="Q25" i="20"/>
  <c r="R25" i="20"/>
  <c r="S25" i="20"/>
  <c r="T25" i="20"/>
  <c r="U25" i="20"/>
  <c r="V25" i="20"/>
  <c r="W25" i="20"/>
  <c r="X25" i="20"/>
  <c r="Y25" i="20"/>
  <c r="P26" i="20"/>
  <c r="Q26" i="20"/>
  <c r="R26" i="20"/>
  <c r="S26" i="20"/>
  <c r="T26" i="20"/>
  <c r="U26" i="20"/>
  <c r="V26" i="20"/>
  <c r="W26" i="20"/>
  <c r="X26" i="20"/>
  <c r="Y26" i="20"/>
  <c r="P27" i="20"/>
  <c r="Q27" i="20"/>
  <c r="R27" i="20"/>
  <c r="S27" i="20"/>
  <c r="T27" i="20"/>
  <c r="U27" i="20"/>
  <c r="V27" i="20"/>
  <c r="W27" i="20"/>
  <c r="X27" i="20"/>
  <c r="Y27" i="20"/>
  <c r="P28" i="20"/>
  <c r="Q28" i="20"/>
  <c r="R28" i="20"/>
  <c r="S28" i="20"/>
  <c r="T28" i="20"/>
  <c r="U28" i="20"/>
  <c r="V28" i="20"/>
  <c r="W28" i="20"/>
  <c r="X28" i="20"/>
  <c r="Y28" i="20"/>
  <c r="P29" i="20"/>
  <c r="Q29" i="20"/>
  <c r="R29" i="20"/>
  <c r="S29" i="20"/>
  <c r="T29" i="20"/>
  <c r="U29" i="20"/>
  <c r="V29" i="20"/>
  <c r="W29" i="20"/>
  <c r="X29" i="20"/>
  <c r="Y29" i="20"/>
  <c r="P30" i="20"/>
  <c r="Q30" i="20"/>
  <c r="R30" i="20"/>
  <c r="S30" i="20"/>
  <c r="T30" i="20"/>
  <c r="U30" i="20"/>
  <c r="V30" i="20"/>
  <c r="W30" i="20"/>
  <c r="X30" i="20"/>
  <c r="Y30" i="20"/>
  <c r="P31" i="20"/>
  <c r="Q31" i="20"/>
  <c r="R31" i="20"/>
  <c r="S31" i="20"/>
  <c r="T31" i="20"/>
  <c r="U31" i="20"/>
  <c r="V31" i="20"/>
  <c r="W31" i="20"/>
  <c r="X31" i="20"/>
  <c r="Y31" i="20"/>
  <c r="P32" i="20"/>
  <c r="Q32" i="20"/>
  <c r="R32" i="20"/>
  <c r="S32" i="20"/>
  <c r="T32" i="20"/>
  <c r="U32" i="20"/>
  <c r="V32" i="20"/>
  <c r="W32" i="20"/>
  <c r="X32" i="20"/>
  <c r="Y32" i="20"/>
  <c r="P33" i="20"/>
  <c r="Q33" i="20"/>
  <c r="R33" i="20"/>
  <c r="S33" i="20"/>
  <c r="T33" i="20"/>
  <c r="U33" i="20"/>
  <c r="V33" i="20"/>
  <c r="W33" i="20"/>
  <c r="X33" i="20"/>
  <c r="Y33" i="20"/>
  <c r="P34" i="20"/>
  <c r="Q34" i="20"/>
  <c r="R34" i="20"/>
  <c r="S34" i="20"/>
  <c r="T34" i="20"/>
  <c r="U34" i="20"/>
  <c r="V34" i="20"/>
  <c r="W34" i="20"/>
  <c r="X34" i="20"/>
  <c r="Y34" i="20"/>
  <c r="P35" i="20"/>
  <c r="Q35" i="20"/>
  <c r="R35" i="20"/>
  <c r="S35" i="20"/>
  <c r="T35" i="20"/>
  <c r="U35" i="20"/>
  <c r="V35" i="20"/>
  <c r="W35" i="20"/>
  <c r="X35" i="20"/>
  <c r="Y35" i="20"/>
  <c r="P36" i="20"/>
  <c r="Q36" i="20"/>
  <c r="R36" i="20"/>
  <c r="S36" i="20"/>
  <c r="T36" i="20"/>
  <c r="U36" i="20"/>
  <c r="V36" i="20"/>
  <c r="W36" i="20"/>
  <c r="X36" i="20"/>
  <c r="Y36" i="20"/>
  <c r="P37" i="20"/>
  <c r="Q37" i="20"/>
  <c r="R37" i="20"/>
  <c r="S37" i="20"/>
  <c r="T37" i="20"/>
  <c r="U37" i="20"/>
  <c r="V37" i="20"/>
  <c r="W37" i="20"/>
  <c r="X37" i="20"/>
  <c r="Y37" i="20"/>
  <c r="P38" i="20"/>
  <c r="Q38" i="20"/>
  <c r="R38" i="20"/>
  <c r="S38" i="20"/>
  <c r="T38" i="20"/>
  <c r="U38" i="20"/>
  <c r="V38" i="20"/>
  <c r="W38" i="20"/>
  <c r="X38" i="20"/>
  <c r="Y38" i="20"/>
  <c r="P39" i="20"/>
  <c r="Q39" i="20"/>
  <c r="R39" i="20"/>
  <c r="S39" i="20"/>
  <c r="T39" i="20"/>
  <c r="U39" i="20"/>
  <c r="V39" i="20"/>
  <c r="W39" i="20"/>
  <c r="X39" i="20"/>
  <c r="Y39" i="20"/>
  <c r="P40" i="20"/>
  <c r="Q40" i="20"/>
  <c r="R40" i="20"/>
  <c r="S40" i="20"/>
  <c r="T40" i="20"/>
  <c r="U40" i="20"/>
  <c r="V40" i="20"/>
  <c r="W40" i="20"/>
  <c r="X40" i="20"/>
  <c r="Y40" i="20"/>
  <c r="P41" i="20"/>
  <c r="Q41" i="20"/>
  <c r="R41" i="20"/>
  <c r="S41" i="20"/>
  <c r="T41" i="20"/>
  <c r="U41" i="20"/>
  <c r="V41" i="20"/>
  <c r="W41" i="20"/>
  <c r="X41" i="20"/>
  <c r="Y41" i="20"/>
  <c r="P42" i="20"/>
  <c r="Q42" i="20"/>
  <c r="R42" i="20"/>
  <c r="S42" i="20"/>
  <c r="T42" i="20"/>
  <c r="U42" i="20"/>
  <c r="V42" i="20"/>
  <c r="W42" i="20"/>
  <c r="X42" i="20"/>
  <c r="Y42" i="20"/>
  <c r="P43" i="20"/>
  <c r="Q43" i="20"/>
  <c r="R43" i="20"/>
  <c r="S43" i="20"/>
  <c r="T43" i="20"/>
  <c r="U43" i="20"/>
  <c r="V43" i="20"/>
  <c r="W43" i="20"/>
  <c r="X43" i="20"/>
  <c r="Y43" i="20"/>
  <c r="P44" i="20"/>
  <c r="Q44" i="20"/>
  <c r="R44" i="20"/>
  <c r="S44" i="20"/>
  <c r="T44" i="20"/>
  <c r="U44" i="20"/>
  <c r="V44" i="20"/>
  <c r="W44" i="20"/>
  <c r="X44" i="20"/>
  <c r="Y44" i="20"/>
  <c r="P45" i="20"/>
  <c r="Q45" i="20"/>
  <c r="R45" i="20"/>
  <c r="S45" i="20"/>
  <c r="T45" i="20"/>
  <c r="U45" i="20"/>
  <c r="V45" i="20"/>
  <c r="W45" i="20"/>
  <c r="X45" i="20"/>
  <c r="Y45" i="20"/>
  <c r="P46" i="20"/>
  <c r="Q46" i="20"/>
  <c r="R46" i="20"/>
  <c r="S46" i="20"/>
  <c r="T46" i="20"/>
  <c r="U46" i="20"/>
  <c r="V46" i="20"/>
  <c r="W46" i="20"/>
  <c r="X46" i="20"/>
  <c r="Y46" i="20"/>
  <c r="P47" i="20"/>
  <c r="Q47" i="20"/>
  <c r="R47" i="20"/>
  <c r="S47" i="20"/>
  <c r="T47" i="20"/>
  <c r="U47" i="20"/>
  <c r="V47" i="20"/>
  <c r="W47" i="20"/>
  <c r="X47" i="20"/>
  <c r="Y47" i="20"/>
  <c r="P48" i="20"/>
  <c r="Q48" i="20"/>
  <c r="R48" i="20"/>
  <c r="S48" i="20"/>
  <c r="T48" i="20"/>
  <c r="U48" i="20"/>
  <c r="V48" i="20"/>
  <c r="W48" i="20"/>
  <c r="X48" i="20"/>
  <c r="Y48" i="20"/>
  <c r="P49" i="20"/>
  <c r="Q49" i="20"/>
  <c r="R49" i="20"/>
  <c r="S49" i="20"/>
  <c r="T49" i="20"/>
  <c r="U49" i="20"/>
  <c r="V49" i="20"/>
  <c r="W49" i="20"/>
  <c r="X49" i="20"/>
  <c r="Y49" i="20"/>
  <c r="P50" i="20"/>
  <c r="Q50" i="20"/>
  <c r="R50" i="20"/>
  <c r="S50" i="20"/>
  <c r="T50" i="20"/>
  <c r="U50" i="20"/>
  <c r="V50" i="20"/>
  <c r="W50" i="20"/>
  <c r="X50" i="20"/>
  <c r="Y50" i="20"/>
  <c r="P51" i="20"/>
  <c r="Q51" i="20"/>
  <c r="R51" i="20"/>
  <c r="S51" i="20"/>
  <c r="T51" i="20"/>
  <c r="U51" i="20"/>
  <c r="V51" i="20"/>
  <c r="W51" i="20"/>
  <c r="X51" i="20"/>
  <c r="Y51" i="20"/>
  <c r="P52" i="20"/>
  <c r="Q52" i="20"/>
  <c r="R52" i="20"/>
  <c r="S52" i="20"/>
  <c r="T52" i="20"/>
  <c r="U52" i="20"/>
  <c r="V52" i="20"/>
  <c r="W52" i="20"/>
  <c r="X52" i="20"/>
  <c r="Y52" i="20"/>
  <c r="P53" i="20"/>
  <c r="Q53" i="20"/>
  <c r="R53" i="20"/>
  <c r="S53" i="20"/>
  <c r="T53" i="20"/>
  <c r="U53" i="20"/>
  <c r="V53" i="20"/>
  <c r="W53" i="20"/>
  <c r="X53" i="20"/>
  <c r="Y53" i="20"/>
  <c r="P54" i="20"/>
  <c r="Q54" i="20"/>
  <c r="R54" i="20"/>
  <c r="S54" i="20"/>
  <c r="T54" i="20"/>
  <c r="U54" i="20"/>
  <c r="V54" i="20"/>
  <c r="W54" i="20"/>
  <c r="X54" i="20"/>
  <c r="Y54" i="20"/>
  <c r="P55" i="20"/>
  <c r="Q55" i="20"/>
  <c r="R55" i="20"/>
  <c r="S55" i="20"/>
  <c r="T55" i="20"/>
  <c r="U55" i="20"/>
  <c r="V55" i="20"/>
  <c r="W55" i="20"/>
  <c r="X55" i="20"/>
  <c r="Y55" i="20"/>
  <c r="P56" i="20"/>
  <c r="Q56" i="20"/>
  <c r="R56" i="20"/>
  <c r="S56" i="20"/>
  <c r="T56" i="20"/>
  <c r="U56" i="20"/>
  <c r="V56" i="20"/>
  <c r="W56" i="20"/>
  <c r="X56" i="20"/>
  <c r="Y56" i="20"/>
  <c r="P57" i="20"/>
  <c r="Q57" i="20"/>
  <c r="R57" i="20"/>
  <c r="S57" i="20"/>
  <c r="T57" i="20"/>
  <c r="U57" i="20"/>
  <c r="V57" i="20"/>
  <c r="W57" i="20"/>
  <c r="X57" i="20"/>
  <c r="Y57" i="20"/>
  <c r="P58" i="20"/>
  <c r="Q58" i="20"/>
  <c r="R58" i="20"/>
  <c r="S58" i="20"/>
  <c r="T58" i="20"/>
  <c r="U58" i="20"/>
  <c r="V58" i="20"/>
  <c r="W58" i="20"/>
  <c r="X58" i="20"/>
  <c r="Y58" i="20"/>
  <c r="V13" i="20"/>
  <c r="P13" i="20"/>
  <c r="S13" i="20"/>
  <c r="R13" i="20"/>
  <c r="Q13" i="20"/>
  <c r="T13" i="20"/>
  <c r="U13" i="20"/>
  <c r="W13" i="20"/>
  <c r="X13" i="20"/>
  <c r="Y13" i="20"/>
  <c r="Z13" i="20"/>
  <c r="AA13" i="20"/>
  <c r="Z14" i="20"/>
  <c r="AA14" i="20"/>
  <c r="AB14" i="20"/>
  <c r="AC14" i="20"/>
  <c r="AD14" i="20"/>
  <c r="AE14" i="20"/>
  <c r="AF14" i="20"/>
  <c r="AG14" i="20"/>
  <c r="AH14" i="20"/>
  <c r="AI14" i="20"/>
  <c r="AJ14" i="20"/>
  <c r="AK14" i="20"/>
  <c r="AL14" i="20"/>
  <c r="AM14" i="20"/>
  <c r="AN14" i="20"/>
  <c r="AO14" i="20"/>
  <c r="AP14" i="20"/>
  <c r="AQ14" i="20"/>
  <c r="AR14" i="20"/>
  <c r="AS14" i="20"/>
  <c r="AT14" i="20"/>
  <c r="AU14" i="20"/>
  <c r="AV14" i="20"/>
  <c r="AW14" i="20"/>
  <c r="AX14" i="20"/>
  <c r="AY14" i="20"/>
  <c r="AZ14" i="20"/>
  <c r="BA14" i="20"/>
  <c r="BB14" i="20"/>
  <c r="BC14" i="20"/>
  <c r="BD14" i="20"/>
  <c r="BE14" i="20"/>
  <c r="BF14" i="20"/>
  <c r="BG14" i="20"/>
  <c r="BH14" i="20"/>
  <c r="BI14" i="20"/>
  <c r="BJ14" i="20"/>
  <c r="BK14" i="20"/>
  <c r="BL14" i="20"/>
  <c r="BM14" i="20"/>
  <c r="Z15" i="20"/>
  <c r="AA15" i="20"/>
  <c r="AB15" i="20"/>
  <c r="AC15" i="20"/>
  <c r="AD15" i="20"/>
  <c r="AE15" i="20"/>
  <c r="AF15" i="20"/>
  <c r="AG15" i="20"/>
  <c r="AH15" i="20"/>
  <c r="AI15" i="20"/>
  <c r="AJ15" i="20"/>
  <c r="AK15" i="20"/>
  <c r="AL15" i="20"/>
  <c r="AM15" i="20"/>
  <c r="AN15" i="20"/>
  <c r="AO15" i="20"/>
  <c r="AP15" i="20"/>
  <c r="AQ15" i="20"/>
  <c r="AR15" i="20"/>
  <c r="AS15" i="20"/>
  <c r="AT15" i="20"/>
  <c r="AU15" i="20"/>
  <c r="AV15" i="20"/>
  <c r="AW15" i="20"/>
  <c r="AX15" i="20"/>
  <c r="AY15" i="20"/>
  <c r="AZ15" i="20"/>
  <c r="BA15" i="20"/>
  <c r="BB15" i="20"/>
  <c r="BC15" i="20"/>
  <c r="BD15" i="20"/>
  <c r="BE15" i="20"/>
  <c r="BF15" i="20"/>
  <c r="BG15" i="20"/>
  <c r="BH15" i="20"/>
  <c r="BI15" i="20"/>
  <c r="BJ15" i="20"/>
  <c r="BK15" i="20"/>
  <c r="BL15" i="20"/>
  <c r="BM15" i="20"/>
  <c r="Z16" i="20"/>
  <c r="AA16" i="20"/>
  <c r="AB16" i="20"/>
  <c r="AC16" i="20"/>
  <c r="AD16" i="20"/>
  <c r="AE16" i="20"/>
  <c r="AF16" i="20"/>
  <c r="AG16" i="20"/>
  <c r="AH16" i="20"/>
  <c r="AI16" i="20"/>
  <c r="AJ16" i="20"/>
  <c r="AK16" i="20"/>
  <c r="AL16" i="20"/>
  <c r="AM16" i="20"/>
  <c r="AN16" i="20"/>
  <c r="AO16" i="20"/>
  <c r="AP16" i="20"/>
  <c r="AQ16" i="20"/>
  <c r="AR16" i="20"/>
  <c r="AS16" i="20"/>
  <c r="AT16" i="20"/>
  <c r="AU16" i="20"/>
  <c r="AV16" i="20"/>
  <c r="AW16" i="20"/>
  <c r="AX16" i="20"/>
  <c r="AY16" i="20"/>
  <c r="AZ16" i="20"/>
  <c r="BA16" i="20"/>
  <c r="BB16" i="20"/>
  <c r="BC16" i="20"/>
  <c r="BD16" i="20"/>
  <c r="BE16" i="20"/>
  <c r="BF16" i="20"/>
  <c r="BG16" i="20"/>
  <c r="BH16" i="20"/>
  <c r="BI16" i="20"/>
  <c r="BJ16" i="20"/>
  <c r="BK16" i="20"/>
  <c r="BL16" i="20"/>
  <c r="BM16" i="20"/>
  <c r="Z17" i="20"/>
  <c r="AA17" i="20"/>
  <c r="AB17" i="20"/>
  <c r="AC17" i="20"/>
  <c r="AD17" i="20"/>
  <c r="AE17" i="20"/>
  <c r="AF17" i="20"/>
  <c r="AG17" i="20"/>
  <c r="AH17" i="20"/>
  <c r="AI17" i="20"/>
  <c r="AJ17" i="20"/>
  <c r="AK17" i="20"/>
  <c r="AL17" i="20"/>
  <c r="AM17" i="20"/>
  <c r="AN17" i="20"/>
  <c r="AO17" i="20"/>
  <c r="AP17" i="20"/>
  <c r="AQ17" i="20"/>
  <c r="AR17" i="20"/>
  <c r="AS17" i="20"/>
  <c r="AT17" i="20"/>
  <c r="AU17" i="20"/>
  <c r="AV17" i="20"/>
  <c r="AW17" i="20"/>
  <c r="AX17" i="20"/>
  <c r="AY17" i="20"/>
  <c r="AZ17" i="20"/>
  <c r="BA17" i="20"/>
  <c r="BB17" i="20"/>
  <c r="BC17" i="20"/>
  <c r="BD17" i="20"/>
  <c r="BE17" i="20"/>
  <c r="BF17" i="20"/>
  <c r="BG17" i="20"/>
  <c r="BH17" i="20"/>
  <c r="BI17" i="20"/>
  <c r="BJ17" i="20"/>
  <c r="BK17" i="20"/>
  <c r="BL17" i="20"/>
  <c r="BM17" i="20"/>
  <c r="Z18" i="20"/>
  <c r="AA18" i="20"/>
  <c r="AB18" i="20"/>
  <c r="AC18" i="20"/>
  <c r="AD18" i="20"/>
  <c r="AE18" i="20"/>
  <c r="AF18" i="20"/>
  <c r="AG18" i="20"/>
  <c r="AH18" i="20"/>
  <c r="AI18" i="20"/>
  <c r="AJ18" i="20"/>
  <c r="AK18" i="20"/>
  <c r="AL18" i="20"/>
  <c r="AM18" i="20"/>
  <c r="AN18" i="20"/>
  <c r="AO18" i="20"/>
  <c r="AP18" i="20"/>
  <c r="AQ18" i="20"/>
  <c r="AR18" i="20"/>
  <c r="AS18" i="20"/>
  <c r="AT18" i="20"/>
  <c r="AU18" i="20"/>
  <c r="AV18" i="20"/>
  <c r="AW18" i="20"/>
  <c r="AX18" i="20"/>
  <c r="AY18" i="20"/>
  <c r="AZ18" i="20"/>
  <c r="BA18" i="20"/>
  <c r="BB18" i="20"/>
  <c r="BC18" i="20"/>
  <c r="BD18" i="20"/>
  <c r="BE18" i="20"/>
  <c r="BF18" i="20"/>
  <c r="BG18" i="20"/>
  <c r="BH18" i="20"/>
  <c r="BI18" i="20"/>
  <c r="BJ18" i="20"/>
  <c r="BK18" i="20"/>
  <c r="BL18" i="20"/>
  <c r="BM18" i="20"/>
  <c r="Z19" i="20"/>
  <c r="AA19" i="20"/>
  <c r="AB19" i="20"/>
  <c r="AC19" i="20"/>
  <c r="AD19" i="20"/>
  <c r="AE19" i="20"/>
  <c r="AF19" i="20"/>
  <c r="AG19" i="20"/>
  <c r="AH19" i="20"/>
  <c r="AI19" i="20"/>
  <c r="AJ19" i="20"/>
  <c r="AK19" i="20"/>
  <c r="AL19" i="20"/>
  <c r="AM19" i="20"/>
  <c r="AN19" i="20"/>
  <c r="AO19" i="20"/>
  <c r="AP19" i="20"/>
  <c r="AQ19" i="20"/>
  <c r="AR19" i="20"/>
  <c r="AS19" i="20"/>
  <c r="AT19" i="20"/>
  <c r="AU19" i="20"/>
  <c r="AV19" i="20"/>
  <c r="AW19" i="20"/>
  <c r="AX19" i="20"/>
  <c r="AY19" i="20"/>
  <c r="AZ19" i="20"/>
  <c r="BA19" i="20"/>
  <c r="BB19" i="20"/>
  <c r="BC19" i="20"/>
  <c r="BD19" i="20"/>
  <c r="BE19" i="20"/>
  <c r="BF19" i="20"/>
  <c r="BG19" i="20"/>
  <c r="BH19" i="20"/>
  <c r="BI19" i="20"/>
  <c r="BJ19" i="20"/>
  <c r="BK19" i="20"/>
  <c r="BL19" i="20"/>
  <c r="BM19" i="20"/>
  <c r="Z20" i="20"/>
  <c r="AA20" i="20"/>
  <c r="AB20" i="20"/>
  <c r="AC20" i="20"/>
  <c r="AD20" i="20"/>
  <c r="AE20" i="20"/>
  <c r="AF20" i="20"/>
  <c r="AG20" i="20"/>
  <c r="AH20" i="20"/>
  <c r="AI20" i="20"/>
  <c r="AJ20" i="20"/>
  <c r="AK20" i="20"/>
  <c r="AL20" i="20"/>
  <c r="AM20" i="20"/>
  <c r="AN20" i="20"/>
  <c r="AO20" i="20"/>
  <c r="AP20" i="20"/>
  <c r="AQ20" i="20"/>
  <c r="AR20" i="20"/>
  <c r="AS20" i="20"/>
  <c r="AT20" i="20"/>
  <c r="AU20" i="20"/>
  <c r="AV20" i="20"/>
  <c r="AW20" i="20"/>
  <c r="AX20" i="20"/>
  <c r="AY20" i="20"/>
  <c r="AZ20" i="20"/>
  <c r="BA20" i="20"/>
  <c r="BB20" i="20"/>
  <c r="BC20" i="20"/>
  <c r="BD20" i="20"/>
  <c r="BE20" i="20"/>
  <c r="BF20" i="20"/>
  <c r="BG20" i="20"/>
  <c r="BH20" i="20"/>
  <c r="BI20" i="20"/>
  <c r="BJ20" i="20"/>
  <c r="BK20" i="20"/>
  <c r="BL20" i="20"/>
  <c r="BM20" i="20"/>
  <c r="Z21" i="20"/>
  <c r="AA21" i="20"/>
  <c r="AB21" i="20"/>
  <c r="AC21" i="20"/>
  <c r="AD21" i="20"/>
  <c r="AE21" i="20"/>
  <c r="AF21" i="20"/>
  <c r="AG21" i="20"/>
  <c r="AH21" i="20"/>
  <c r="AI21" i="20"/>
  <c r="AJ21" i="20"/>
  <c r="AK21" i="20"/>
  <c r="AL21" i="20"/>
  <c r="AM21" i="20"/>
  <c r="AN21" i="20"/>
  <c r="AO21" i="20"/>
  <c r="AP21" i="20"/>
  <c r="AQ21" i="20"/>
  <c r="AR21" i="20"/>
  <c r="AS21" i="20"/>
  <c r="AT21" i="20"/>
  <c r="AU21" i="20"/>
  <c r="AV21" i="20"/>
  <c r="AW21" i="20"/>
  <c r="AX21" i="20"/>
  <c r="AY21" i="20"/>
  <c r="AZ21" i="20"/>
  <c r="BA21" i="20"/>
  <c r="BB21" i="20"/>
  <c r="BC21" i="20"/>
  <c r="BD21" i="20"/>
  <c r="BE21" i="20"/>
  <c r="BF21" i="20"/>
  <c r="BG21" i="20"/>
  <c r="BH21" i="20"/>
  <c r="BI21" i="20"/>
  <c r="BJ21" i="20"/>
  <c r="BK21" i="20"/>
  <c r="BL21" i="20"/>
  <c r="BM21" i="20"/>
  <c r="Z22" i="20"/>
  <c r="AA22" i="20"/>
  <c r="AB22" i="20"/>
  <c r="AC22" i="20"/>
  <c r="AD22" i="20"/>
  <c r="AE22" i="20"/>
  <c r="AF22" i="20"/>
  <c r="AG22" i="20"/>
  <c r="AH22" i="20"/>
  <c r="AI22" i="20"/>
  <c r="AJ22" i="20"/>
  <c r="AK22" i="20"/>
  <c r="AL22" i="20"/>
  <c r="AM22" i="20"/>
  <c r="AN22" i="20"/>
  <c r="AO22" i="20"/>
  <c r="AP22" i="20"/>
  <c r="AQ22" i="20"/>
  <c r="AR22" i="20"/>
  <c r="AS22" i="20"/>
  <c r="AT22" i="20"/>
  <c r="AU22" i="20"/>
  <c r="AV22" i="20"/>
  <c r="AW22" i="20"/>
  <c r="AX22" i="20"/>
  <c r="AY22" i="20"/>
  <c r="AZ22" i="20"/>
  <c r="BA22" i="20"/>
  <c r="BB22" i="20"/>
  <c r="BC22" i="20"/>
  <c r="BD22" i="20"/>
  <c r="BE22" i="20"/>
  <c r="BF22" i="20"/>
  <c r="BG22" i="20"/>
  <c r="BH22" i="20"/>
  <c r="BI22" i="20"/>
  <c r="BJ22" i="20"/>
  <c r="BK22" i="20"/>
  <c r="BL22" i="20"/>
  <c r="BM22" i="20"/>
  <c r="Z23" i="20"/>
  <c r="AA23" i="20"/>
  <c r="AB23" i="20"/>
  <c r="AC23" i="20"/>
  <c r="AD23" i="20"/>
  <c r="AE23" i="20"/>
  <c r="AF23" i="20"/>
  <c r="AG23" i="20"/>
  <c r="AH23" i="20"/>
  <c r="AI23" i="20"/>
  <c r="AJ23" i="20"/>
  <c r="AK23" i="20"/>
  <c r="AL23" i="20"/>
  <c r="AM23" i="20"/>
  <c r="AN23" i="20"/>
  <c r="AO23" i="20"/>
  <c r="AP23" i="20"/>
  <c r="AQ23" i="20"/>
  <c r="AR23" i="20"/>
  <c r="AS23" i="20"/>
  <c r="AT23" i="20"/>
  <c r="AU23" i="20"/>
  <c r="AV23" i="20"/>
  <c r="AW23" i="20"/>
  <c r="AX23" i="20"/>
  <c r="AY23" i="20"/>
  <c r="AZ23" i="20"/>
  <c r="BA23" i="20"/>
  <c r="BB23" i="20"/>
  <c r="BC23" i="20"/>
  <c r="BD23" i="20"/>
  <c r="BE23" i="20"/>
  <c r="BF23" i="20"/>
  <c r="BG23" i="20"/>
  <c r="BH23" i="20"/>
  <c r="BI23" i="20"/>
  <c r="BJ23" i="20"/>
  <c r="BK23" i="20"/>
  <c r="BL23" i="20"/>
  <c r="BM23" i="20"/>
  <c r="Z24" i="20"/>
  <c r="AA24" i="20"/>
  <c r="AB24" i="20"/>
  <c r="AC24" i="20"/>
  <c r="AD24" i="20"/>
  <c r="AE24" i="20"/>
  <c r="AF24" i="20"/>
  <c r="AG24" i="20"/>
  <c r="AH24" i="20"/>
  <c r="AI24" i="20"/>
  <c r="AJ24" i="20"/>
  <c r="AK24" i="20"/>
  <c r="AL24" i="20"/>
  <c r="AM24" i="20"/>
  <c r="AN24" i="20"/>
  <c r="AO24" i="20"/>
  <c r="AP24" i="20"/>
  <c r="AQ24" i="20"/>
  <c r="AR24" i="20"/>
  <c r="AS24" i="20"/>
  <c r="AT24" i="20"/>
  <c r="AU24" i="20"/>
  <c r="AV24" i="20"/>
  <c r="AW24" i="20"/>
  <c r="AX24" i="20"/>
  <c r="AY24" i="20"/>
  <c r="AZ24" i="20"/>
  <c r="BA24" i="20"/>
  <c r="BB24" i="20"/>
  <c r="BC24" i="20"/>
  <c r="BD24" i="20"/>
  <c r="BE24" i="20"/>
  <c r="BF24" i="20"/>
  <c r="BG24" i="20"/>
  <c r="BH24" i="20"/>
  <c r="BI24" i="20"/>
  <c r="BJ24" i="20"/>
  <c r="BK24" i="20"/>
  <c r="BL24" i="20"/>
  <c r="BM24" i="20"/>
  <c r="Z25" i="20"/>
  <c r="AA25" i="20"/>
  <c r="AB25" i="20"/>
  <c r="AC25" i="20"/>
  <c r="AD25" i="20"/>
  <c r="AE25" i="20"/>
  <c r="AF25" i="20"/>
  <c r="AG25" i="20"/>
  <c r="AH25" i="20"/>
  <c r="AI25" i="20"/>
  <c r="AJ25" i="20"/>
  <c r="AK25" i="20"/>
  <c r="AL25" i="20"/>
  <c r="AM25" i="20"/>
  <c r="AN25" i="20"/>
  <c r="AO25" i="20"/>
  <c r="AP25" i="20"/>
  <c r="AQ25" i="20"/>
  <c r="AR25" i="20"/>
  <c r="AS25" i="20"/>
  <c r="AT25" i="20"/>
  <c r="AU25" i="20"/>
  <c r="AV25" i="20"/>
  <c r="AW25" i="20"/>
  <c r="AX25" i="20"/>
  <c r="AY25" i="20"/>
  <c r="AZ25" i="20"/>
  <c r="BA25" i="20"/>
  <c r="BB25" i="20"/>
  <c r="BC25" i="20"/>
  <c r="BD25" i="20"/>
  <c r="BE25" i="20"/>
  <c r="BF25" i="20"/>
  <c r="BG25" i="20"/>
  <c r="BH25" i="20"/>
  <c r="BI25" i="20"/>
  <c r="BJ25" i="20"/>
  <c r="BK25" i="20"/>
  <c r="BL25" i="20"/>
  <c r="BM25" i="20"/>
  <c r="Z26" i="20"/>
  <c r="AA26" i="20"/>
  <c r="AB26" i="20"/>
  <c r="AC26" i="20"/>
  <c r="AD26" i="20"/>
  <c r="AE26" i="20"/>
  <c r="AF26" i="20"/>
  <c r="AG26" i="20"/>
  <c r="AH26" i="20"/>
  <c r="AI26" i="20"/>
  <c r="AJ26" i="20"/>
  <c r="AK26" i="20"/>
  <c r="AL26" i="20"/>
  <c r="AM26" i="20"/>
  <c r="AN26" i="20"/>
  <c r="AO26" i="20"/>
  <c r="AP26" i="20"/>
  <c r="AQ26" i="20"/>
  <c r="AR26" i="20"/>
  <c r="AS26" i="20"/>
  <c r="AT26" i="20"/>
  <c r="AU26" i="20"/>
  <c r="AV26" i="20"/>
  <c r="AW26" i="20"/>
  <c r="AX26" i="20"/>
  <c r="AY26" i="20"/>
  <c r="AZ26" i="20"/>
  <c r="BA26" i="20"/>
  <c r="BB26" i="20"/>
  <c r="BC26" i="20"/>
  <c r="BD26" i="20"/>
  <c r="BE26" i="20"/>
  <c r="BF26" i="20"/>
  <c r="BG26" i="20"/>
  <c r="BH26" i="20"/>
  <c r="BI26" i="20"/>
  <c r="BJ26" i="20"/>
  <c r="BK26" i="20"/>
  <c r="BL26" i="20"/>
  <c r="BM26" i="20"/>
  <c r="Z27" i="20"/>
  <c r="AA27" i="20"/>
  <c r="AB27" i="20"/>
  <c r="AC27" i="20"/>
  <c r="AD27" i="20"/>
  <c r="AE27" i="20"/>
  <c r="AF27" i="20"/>
  <c r="AG27" i="20"/>
  <c r="AH27" i="20"/>
  <c r="AI27" i="20"/>
  <c r="AJ27" i="20"/>
  <c r="AK27" i="20"/>
  <c r="AL27" i="20"/>
  <c r="AM27" i="20"/>
  <c r="AN27" i="20"/>
  <c r="AO27" i="20"/>
  <c r="AP27" i="20"/>
  <c r="AQ27" i="20"/>
  <c r="AR27" i="20"/>
  <c r="AS27" i="20"/>
  <c r="AT27" i="20"/>
  <c r="AU27" i="20"/>
  <c r="AV27" i="20"/>
  <c r="AW27" i="20"/>
  <c r="AX27" i="20"/>
  <c r="AY27" i="20"/>
  <c r="AZ27" i="20"/>
  <c r="BA27" i="20"/>
  <c r="BB27" i="20"/>
  <c r="BC27" i="20"/>
  <c r="BD27" i="20"/>
  <c r="BE27" i="20"/>
  <c r="BF27" i="20"/>
  <c r="BG27" i="20"/>
  <c r="BH27" i="20"/>
  <c r="BI27" i="20"/>
  <c r="BJ27" i="20"/>
  <c r="BK27" i="20"/>
  <c r="BL27" i="20"/>
  <c r="BM27" i="20"/>
  <c r="Z28" i="20"/>
  <c r="AA28" i="20"/>
  <c r="AB28" i="20"/>
  <c r="AC28" i="20"/>
  <c r="AD28" i="20"/>
  <c r="AE28" i="20"/>
  <c r="AF28" i="20"/>
  <c r="AG28" i="20"/>
  <c r="AH28" i="20"/>
  <c r="AI28" i="20"/>
  <c r="AJ28" i="20"/>
  <c r="AK28" i="20"/>
  <c r="AL28" i="20"/>
  <c r="AM28" i="20"/>
  <c r="AN28" i="20"/>
  <c r="AO28" i="20"/>
  <c r="AP28" i="20"/>
  <c r="AQ28" i="20"/>
  <c r="AR28" i="20"/>
  <c r="AS28" i="20"/>
  <c r="AT28" i="20"/>
  <c r="AU28" i="20"/>
  <c r="AV28" i="20"/>
  <c r="AW28" i="20"/>
  <c r="AX28" i="20"/>
  <c r="AY28" i="20"/>
  <c r="AZ28" i="20"/>
  <c r="BA28" i="20"/>
  <c r="BB28" i="20"/>
  <c r="BC28" i="20"/>
  <c r="BD28" i="20"/>
  <c r="BE28" i="20"/>
  <c r="BF28" i="20"/>
  <c r="BG28" i="20"/>
  <c r="BH28" i="20"/>
  <c r="BI28" i="20"/>
  <c r="BJ28" i="20"/>
  <c r="BK28" i="20"/>
  <c r="BL28" i="20"/>
  <c r="BM28" i="20"/>
  <c r="Z29" i="20"/>
  <c r="AA29" i="20"/>
  <c r="AB29" i="20"/>
  <c r="AC29" i="20"/>
  <c r="AD29" i="20"/>
  <c r="AE29" i="20"/>
  <c r="AF29" i="20"/>
  <c r="AG29" i="20"/>
  <c r="AH29" i="20"/>
  <c r="AI29" i="20"/>
  <c r="AJ29" i="20"/>
  <c r="AK29" i="20"/>
  <c r="AL29" i="20"/>
  <c r="AM29" i="20"/>
  <c r="AN29" i="20"/>
  <c r="AO29" i="20"/>
  <c r="AP29" i="20"/>
  <c r="AQ29" i="20"/>
  <c r="AR29" i="20"/>
  <c r="AS29" i="20"/>
  <c r="AT29" i="20"/>
  <c r="AU29" i="20"/>
  <c r="AV29" i="20"/>
  <c r="AW29" i="20"/>
  <c r="AX29" i="20"/>
  <c r="AY29" i="20"/>
  <c r="AZ29" i="20"/>
  <c r="BA29" i="20"/>
  <c r="BB29" i="20"/>
  <c r="BC29" i="20"/>
  <c r="BD29" i="20"/>
  <c r="BE29" i="20"/>
  <c r="BF29" i="20"/>
  <c r="BG29" i="20"/>
  <c r="BH29" i="20"/>
  <c r="BI29" i="20"/>
  <c r="BJ29" i="20"/>
  <c r="BK29" i="20"/>
  <c r="BL29" i="20"/>
  <c r="BM29" i="20"/>
  <c r="Z30" i="20"/>
  <c r="AA30" i="20"/>
  <c r="AB30" i="20"/>
  <c r="AC30" i="20"/>
  <c r="AD30" i="20"/>
  <c r="AE30" i="20"/>
  <c r="AF30" i="20"/>
  <c r="AG30" i="20"/>
  <c r="AH30" i="20"/>
  <c r="AI30" i="20"/>
  <c r="AJ30" i="20"/>
  <c r="AK30" i="20"/>
  <c r="AL30" i="20"/>
  <c r="AM30" i="20"/>
  <c r="AN30" i="20"/>
  <c r="AO30" i="20"/>
  <c r="AP30" i="20"/>
  <c r="AQ30" i="20"/>
  <c r="AR30" i="20"/>
  <c r="AS30" i="20"/>
  <c r="AT30" i="20"/>
  <c r="AU30" i="20"/>
  <c r="AV30" i="20"/>
  <c r="AW30" i="20"/>
  <c r="AX30" i="20"/>
  <c r="AY30" i="20"/>
  <c r="AZ30" i="20"/>
  <c r="BA30" i="20"/>
  <c r="BB30" i="20"/>
  <c r="BC30" i="20"/>
  <c r="BD30" i="20"/>
  <c r="BE30" i="20"/>
  <c r="BF30" i="20"/>
  <c r="BG30" i="20"/>
  <c r="BH30" i="20"/>
  <c r="BI30" i="20"/>
  <c r="BJ30" i="20"/>
  <c r="BK30" i="20"/>
  <c r="BL30" i="20"/>
  <c r="BM30" i="20"/>
  <c r="Z31" i="20"/>
  <c r="AA31" i="20"/>
  <c r="AB31" i="20"/>
  <c r="AC31" i="20"/>
  <c r="AD31" i="20"/>
  <c r="AE31" i="20"/>
  <c r="AF31" i="20"/>
  <c r="AG31" i="20"/>
  <c r="AH31" i="20"/>
  <c r="AI31" i="20"/>
  <c r="AJ31" i="20"/>
  <c r="AK31" i="20"/>
  <c r="AL31" i="20"/>
  <c r="AM31" i="20"/>
  <c r="AN31" i="20"/>
  <c r="AO31" i="20"/>
  <c r="AP31" i="20"/>
  <c r="AQ31" i="20"/>
  <c r="AR31" i="20"/>
  <c r="AS31" i="20"/>
  <c r="AT31" i="20"/>
  <c r="AU31" i="20"/>
  <c r="AV31" i="20"/>
  <c r="AW31" i="20"/>
  <c r="AX31" i="20"/>
  <c r="AY31" i="20"/>
  <c r="AZ31" i="20"/>
  <c r="BA31" i="20"/>
  <c r="BB31" i="20"/>
  <c r="BC31" i="20"/>
  <c r="BD31" i="20"/>
  <c r="BE31" i="20"/>
  <c r="BF31" i="20"/>
  <c r="BG31" i="20"/>
  <c r="BH31" i="20"/>
  <c r="BI31" i="20"/>
  <c r="BJ31" i="20"/>
  <c r="BK31" i="20"/>
  <c r="BL31" i="20"/>
  <c r="BM31" i="20"/>
  <c r="Z32" i="20"/>
  <c r="AA32" i="20"/>
  <c r="AB32" i="20"/>
  <c r="AC32" i="20"/>
  <c r="AD32" i="20"/>
  <c r="AE32" i="20"/>
  <c r="AF32" i="20"/>
  <c r="AG32" i="20"/>
  <c r="AH32" i="20"/>
  <c r="AI32" i="20"/>
  <c r="AJ32" i="20"/>
  <c r="AK32" i="20"/>
  <c r="AL32" i="20"/>
  <c r="AM32" i="20"/>
  <c r="AN32" i="20"/>
  <c r="AO32" i="20"/>
  <c r="AP32" i="20"/>
  <c r="AQ32" i="20"/>
  <c r="AR32" i="20"/>
  <c r="AS32" i="20"/>
  <c r="AT32" i="20"/>
  <c r="AU32" i="20"/>
  <c r="AV32" i="20"/>
  <c r="AW32" i="20"/>
  <c r="AX32" i="20"/>
  <c r="AY32" i="20"/>
  <c r="AZ32" i="20"/>
  <c r="BA32" i="20"/>
  <c r="BB32" i="20"/>
  <c r="BC32" i="20"/>
  <c r="BD32" i="20"/>
  <c r="BE32" i="20"/>
  <c r="BF32" i="20"/>
  <c r="BG32" i="20"/>
  <c r="BH32" i="20"/>
  <c r="BI32" i="20"/>
  <c r="BJ32" i="20"/>
  <c r="BK32" i="20"/>
  <c r="BL32" i="20"/>
  <c r="BM32" i="20"/>
  <c r="Z33" i="20"/>
  <c r="AA33" i="20"/>
  <c r="AB33" i="20"/>
  <c r="AC33" i="20"/>
  <c r="AD33" i="20"/>
  <c r="AE33" i="20"/>
  <c r="AF33" i="20"/>
  <c r="AG33" i="20"/>
  <c r="AH33" i="20"/>
  <c r="AI33" i="20"/>
  <c r="AJ33" i="20"/>
  <c r="AK33" i="20"/>
  <c r="AL33" i="20"/>
  <c r="AM33" i="20"/>
  <c r="AN33" i="20"/>
  <c r="AO33" i="20"/>
  <c r="AP33" i="20"/>
  <c r="AQ33" i="20"/>
  <c r="AR33" i="20"/>
  <c r="AS33" i="20"/>
  <c r="AT33" i="20"/>
  <c r="AU33" i="20"/>
  <c r="AV33" i="20"/>
  <c r="AW33" i="20"/>
  <c r="AX33" i="20"/>
  <c r="AY33" i="20"/>
  <c r="AZ33" i="20"/>
  <c r="BA33" i="20"/>
  <c r="BB33" i="20"/>
  <c r="BC33" i="20"/>
  <c r="BD33" i="20"/>
  <c r="BE33" i="20"/>
  <c r="BF33" i="20"/>
  <c r="BG33" i="20"/>
  <c r="BH33" i="20"/>
  <c r="BI33" i="20"/>
  <c r="BJ33" i="20"/>
  <c r="BK33" i="20"/>
  <c r="BL33" i="20"/>
  <c r="BM33" i="20"/>
  <c r="Z34" i="20"/>
  <c r="AA34" i="20"/>
  <c r="AB34" i="20"/>
  <c r="AC34" i="20"/>
  <c r="AD34" i="20"/>
  <c r="AE34" i="20"/>
  <c r="AF34" i="20"/>
  <c r="AG34" i="20"/>
  <c r="AH34" i="20"/>
  <c r="AI34" i="20"/>
  <c r="AJ34" i="20"/>
  <c r="AK34" i="20"/>
  <c r="AL34" i="20"/>
  <c r="AM34" i="20"/>
  <c r="AN34" i="20"/>
  <c r="AO34" i="20"/>
  <c r="AP34" i="20"/>
  <c r="AQ34" i="20"/>
  <c r="AR34" i="20"/>
  <c r="AS34" i="20"/>
  <c r="AT34" i="20"/>
  <c r="AU34" i="20"/>
  <c r="AV34" i="20"/>
  <c r="AW34" i="20"/>
  <c r="AX34" i="20"/>
  <c r="AY34" i="20"/>
  <c r="AZ34" i="20"/>
  <c r="BA34" i="20"/>
  <c r="BB34" i="20"/>
  <c r="BC34" i="20"/>
  <c r="BD34" i="20"/>
  <c r="BE34" i="20"/>
  <c r="BF34" i="20"/>
  <c r="BG34" i="20"/>
  <c r="BH34" i="20"/>
  <c r="BI34" i="20"/>
  <c r="BJ34" i="20"/>
  <c r="BK34" i="20"/>
  <c r="BL34" i="20"/>
  <c r="BM34" i="20"/>
  <c r="Z35" i="20"/>
  <c r="AA35" i="20"/>
  <c r="AB35" i="20"/>
  <c r="AC35" i="20"/>
  <c r="AD35" i="20"/>
  <c r="AE35" i="20"/>
  <c r="AF35" i="20"/>
  <c r="AG35" i="20"/>
  <c r="AH35" i="20"/>
  <c r="AI35" i="20"/>
  <c r="AJ35" i="20"/>
  <c r="AK35" i="20"/>
  <c r="AL35" i="20"/>
  <c r="AM35" i="20"/>
  <c r="AN35" i="20"/>
  <c r="AO35" i="20"/>
  <c r="AP35" i="20"/>
  <c r="AQ35" i="20"/>
  <c r="AR35" i="20"/>
  <c r="AS35" i="20"/>
  <c r="AT35" i="20"/>
  <c r="AU35" i="20"/>
  <c r="AV35" i="20"/>
  <c r="AW35" i="20"/>
  <c r="AX35" i="20"/>
  <c r="AY35" i="20"/>
  <c r="AZ35" i="20"/>
  <c r="BA35" i="20"/>
  <c r="BB35" i="20"/>
  <c r="BC35" i="20"/>
  <c r="BD35" i="20"/>
  <c r="BE35" i="20"/>
  <c r="BF35" i="20"/>
  <c r="BG35" i="20"/>
  <c r="BH35" i="20"/>
  <c r="BI35" i="20"/>
  <c r="BJ35" i="20"/>
  <c r="BK35" i="20"/>
  <c r="BL35" i="20"/>
  <c r="BM35" i="20"/>
  <c r="Z36" i="20"/>
  <c r="AA36" i="20"/>
  <c r="AB36" i="20"/>
  <c r="AC36" i="20"/>
  <c r="AD36" i="20"/>
  <c r="AE36" i="20"/>
  <c r="AF36" i="20"/>
  <c r="AG36" i="20"/>
  <c r="AH36" i="20"/>
  <c r="AI36" i="20"/>
  <c r="AJ36" i="20"/>
  <c r="AK36" i="20"/>
  <c r="AL36" i="20"/>
  <c r="AM36" i="20"/>
  <c r="AN36" i="20"/>
  <c r="AO36" i="20"/>
  <c r="AP36" i="20"/>
  <c r="AQ36" i="20"/>
  <c r="AR36" i="20"/>
  <c r="AS36" i="20"/>
  <c r="AT36" i="20"/>
  <c r="AU36" i="20"/>
  <c r="AV36" i="20"/>
  <c r="AW36" i="20"/>
  <c r="AX36" i="20"/>
  <c r="AY36" i="20"/>
  <c r="AZ36" i="20"/>
  <c r="BA36" i="20"/>
  <c r="BB36" i="20"/>
  <c r="BC36" i="20"/>
  <c r="BD36" i="20"/>
  <c r="BE36" i="20"/>
  <c r="BF36" i="20"/>
  <c r="BG36" i="20"/>
  <c r="BH36" i="20"/>
  <c r="BI36" i="20"/>
  <c r="BJ36" i="20"/>
  <c r="BK36" i="20"/>
  <c r="BL36" i="20"/>
  <c r="BM36" i="20"/>
  <c r="Z37" i="20"/>
  <c r="AA37" i="20"/>
  <c r="AB37" i="20"/>
  <c r="AC37" i="20"/>
  <c r="AD37" i="20"/>
  <c r="AE37" i="20"/>
  <c r="AF37" i="20"/>
  <c r="AG37" i="20"/>
  <c r="AH37" i="20"/>
  <c r="AI37" i="20"/>
  <c r="AJ37" i="20"/>
  <c r="AK37" i="20"/>
  <c r="AL37" i="20"/>
  <c r="AM37" i="20"/>
  <c r="AN37" i="20"/>
  <c r="AO37" i="20"/>
  <c r="AP37" i="20"/>
  <c r="AQ37" i="20"/>
  <c r="AR37" i="20"/>
  <c r="AS37" i="20"/>
  <c r="AT37" i="20"/>
  <c r="AU37" i="20"/>
  <c r="AV37" i="20"/>
  <c r="AW37" i="20"/>
  <c r="AX37" i="20"/>
  <c r="AY37" i="20"/>
  <c r="AZ37" i="20"/>
  <c r="BA37" i="20"/>
  <c r="BB37" i="20"/>
  <c r="BC37" i="20"/>
  <c r="BD37" i="20"/>
  <c r="BE37" i="20"/>
  <c r="BF37" i="20"/>
  <c r="BG37" i="20"/>
  <c r="BH37" i="20"/>
  <c r="BI37" i="20"/>
  <c r="BJ37" i="20"/>
  <c r="BK37" i="20"/>
  <c r="BL37" i="20"/>
  <c r="BM37" i="20"/>
  <c r="Z38" i="20"/>
  <c r="AA38" i="20"/>
  <c r="AB38" i="20"/>
  <c r="AC38" i="20"/>
  <c r="AD38" i="20"/>
  <c r="AE38" i="20"/>
  <c r="AF38" i="20"/>
  <c r="AG38" i="20"/>
  <c r="AH38" i="20"/>
  <c r="AI38" i="20"/>
  <c r="AJ38" i="20"/>
  <c r="AK38" i="20"/>
  <c r="AL38" i="20"/>
  <c r="AM38" i="20"/>
  <c r="AN38" i="20"/>
  <c r="AO38" i="20"/>
  <c r="AP38" i="20"/>
  <c r="AQ38" i="20"/>
  <c r="AR38" i="20"/>
  <c r="AS38" i="20"/>
  <c r="AT38" i="20"/>
  <c r="AU38" i="20"/>
  <c r="AV38" i="20"/>
  <c r="AW38" i="20"/>
  <c r="AX38" i="20"/>
  <c r="AY38" i="20"/>
  <c r="AZ38" i="20"/>
  <c r="BA38" i="20"/>
  <c r="BB38" i="20"/>
  <c r="BC38" i="20"/>
  <c r="BD38" i="20"/>
  <c r="BE38" i="20"/>
  <c r="BF38" i="20"/>
  <c r="BG38" i="20"/>
  <c r="BH38" i="20"/>
  <c r="BI38" i="20"/>
  <c r="BJ38" i="20"/>
  <c r="BK38" i="20"/>
  <c r="BL38" i="20"/>
  <c r="BM38" i="20"/>
  <c r="Z39" i="20"/>
  <c r="AA39" i="20"/>
  <c r="AB39" i="20"/>
  <c r="AC39" i="20"/>
  <c r="AD39" i="20"/>
  <c r="AE39" i="20"/>
  <c r="AF39" i="20"/>
  <c r="AG39" i="20"/>
  <c r="AH39" i="20"/>
  <c r="AI39" i="20"/>
  <c r="AJ39" i="20"/>
  <c r="AK39" i="20"/>
  <c r="AL39" i="20"/>
  <c r="AM39" i="20"/>
  <c r="AN39" i="20"/>
  <c r="AO39" i="20"/>
  <c r="AP39" i="20"/>
  <c r="AQ39" i="20"/>
  <c r="AR39" i="20"/>
  <c r="AS39" i="20"/>
  <c r="AT39" i="20"/>
  <c r="AU39" i="20"/>
  <c r="AV39" i="20"/>
  <c r="AW39" i="20"/>
  <c r="AX39" i="20"/>
  <c r="AY39" i="20"/>
  <c r="AZ39" i="20"/>
  <c r="BA39" i="20"/>
  <c r="BB39" i="20"/>
  <c r="BC39" i="20"/>
  <c r="BD39" i="20"/>
  <c r="BE39" i="20"/>
  <c r="BF39" i="20"/>
  <c r="BG39" i="20"/>
  <c r="BH39" i="20"/>
  <c r="BI39" i="20"/>
  <c r="BJ39" i="20"/>
  <c r="BK39" i="20"/>
  <c r="BL39" i="20"/>
  <c r="BM39" i="20"/>
  <c r="Z40" i="20"/>
  <c r="AA40" i="20"/>
  <c r="AB40" i="20"/>
  <c r="AC40" i="20"/>
  <c r="AD40" i="20"/>
  <c r="AE40" i="20"/>
  <c r="AF40" i="20"/>
  <c r="AG40" i="20"/>
  <c r="AH40" i="20"/>
  <c r="AI40" i="20"/>
  <c r="AJ40" i="20"/>
  <c r="AK40" i="20"/>
  <c r="AL40" i="20"/>
  <c r="AM40" i="20"/>
  <c r="AN40" i="20"/>
  <c r="AO40" i="20"/>
  <c r="AP40" i="20"/>
  <c r="AQ40" i="20"/>
  <c r="AR40" i="20"/>
  <c r="AS40" i="20"/>
  <c r="AT40" i="20"/>
  <c r="AU40" i="20"/>
  <c r="AV40" i="20"/>
  <c r="AW40" i="20"/>
  <c r="AX40" i="20"/>
  <c r="AY40" i="20"/>
  <c r="AZ40" i="20"/>
  <c r="BA40" i="20"/>
  <c r="BB40" i="20"/>
  <c r="BC40" i="20"/>
  <c r="BD40" i="20"/>
  <c r="BE40" i="20"/>
  <c r="BF40" i="20"/>
  <c r="BG40" i="20"/>
  <c r="BH40" i="20"/>
  <c r="BI40" i="20"/>
  <c r="BJ40" i="20"/>
  <c r="BK40" i="20"/>
  <c r="BL40" i="20"/>
  <c r="BM40" i="20"/>
  <c r="Z41" i="20"/>
  <c r="AA41" i="20"/>
  <c r="AB41" i="20"/>
  <c r="AC41" i="20"/>
  <c r="AD41" i="20"/>
  <c r="AE41" i="20"/>
  <c r="AF41" i="20"/>
  <c r="AG41" i="20"/>
  <c r="AH41" i="20"/>
  <c r="AI41" i="20"/>
  <c r="AJ41" i="20"/>
  <c r="AK41" i="20"/>
  <c r="AL41" i="20"/>
  <c r="AM41" i="20"/>
  <c r="AN41" i="20"/>
  <c r="AO41" i="20"/>
  <c r="AP41" i="20"/>
  <c r="AQ41" i="20"/>
  <c r="AR41" i="20"/>
  <c r="AS41" i="20"/>
  <c r="AT41" i="20"/>
  <c r="AU41" i="20"/>
  <c r="AV41" i="20"/>
  <c r="AW41" i="20"/>
  <c r="AX41" i="20"/>
  <c r="AY41" i="20"/>
  <c r="AZ41" i="20"/>
  <c r="BA41" i="20"/>
  <c r="BB41" i="20"/>
  <c r="BC41" i="20"/>
  <c r="BD41" i="20"/>
  <c r="BE41" i="20"/>
  <c r="BF41" i="20"/>
  <c r="BG41" i="20"/>
  <c r="BH41" i="20"/>
  <c r="BI41" i="20"/>
  <c r="BJ41" i="20"/>
  <c r="BK41" i="20"/>
  <c r="BL41" i="20"/>
  <c r="BM41" i="20"/>
  <c r="Z42" i="20"/>
  <c r="AA42" i="20"/>
  <c r="AB42" i="20"/>
  <c r="AC42" i="20"/>
  <c r="AD42" i="20"/>
  <c r="AE42" i="20"/>
  <c r="AF42" i="20"/>
  <c r="AG42" i="20"/>
  <c r="AH42" i="20"/>
  <c r="AI42" i="20"/>
  <c r="AJ42" i="20"/>
  <c r="AK42" i="20"/>
  <c r="AL42" i="20"/>
  <c r="AM42" i="20"/>
  <c r="AN42" i="20"/>
  <c r="AO42" i="20"/>
  <c r="AP42" i="20"/>
  <c r="AQ42" i="20"/>
  <c r="AR42" i="20"/>
  <c r="AS42" i="20"/>
  <c r="AT42" i="20"/>
  <c r="AU42" i="20"/>
  <c r="AV42" i="20"/>
  <c r="AW42" i="20"/>
  <c r="AX42" i="20"/>
  <c r="AY42" i="20"/>
  <c r="AZ42" i="20"/>
  <c r="BA42" i="20"/>
  <c r="BB42" i="20"/>
  <c r="BC42" i="20"/>
  <c r="BD42" i="20"/>
  <c r="BE42" i="20"/>
  <c r="BF42" i="20"/>
  <c r="BG42" i="20"/>
  <c r="BH42" i="20"/>
  <c r="BI42" i="20"/>
  <c r="BJ42" i="20"/>
  <c r="BK42" i="20"/>
  <c r="BL42" i="20"/>
  <c r="BM42" i="20"/>
  <c r="Z43" i="20"/>
  <c r="AA43" i="20"/>
  <c r="AB43" i="20"/>
  <c r="AC43" i="20"/>
  <c r="AD43" i="20"/>
  <c r="AE43" i="20"/>
  <c r="AF43" i="20"/>
  <c r="AG43" i="20"/>
  <c r="AH43" i="20"/>
  <c r="AI43" i="20"/>
  <c r="AJ43" i="20"/>
  <c r="AK43" i="20"/>
  <c r="AL43" i="20"/>
  <c r="AM43" i="20"/>
  <c r="AN43" i="20"/>
  <c r="AO43" i="20"/>
  <c r="AP43" i="20"/>
  <c r="AQ43" i="20"/>
  <c r="AR43" i="20"/>
  <c r="AS43" i="20"/>
  <c r="AT43" i="20"/>
  <c r="AU43" i="20"/>
  <c r="AV43" i="20"/>
  <c r="AW43" i="20"/>
  <c r="AX43" i="20"/>
  <c r="AY43" i="20"/>
  <c r="AZ43" i="20"/>
  <c r="BA43" i="20"/>
  <c r="BB43" i="20"/>
  <c r="BC43" i="20"/>
  <c r="BD43" i="20"/>
  <c r="BE43" i="20"/>
  <c r="BF43" i="20"/>
  <c r="BG43" i="20"/>
  <c r="BH43" i="20"/>
  <c r="BI43" i="20"/>
  <c r="BJ43" i="20"/>
  <c r="BK43" i="20"/>
  <c r="BL43" i="20"/>
  <c r="BM43" i="20"/>
  <c r="Z44" i="20"/>
  <c r="AA44" i="20"/>
  <c r="AB44" i="20"/>
  <c r="AC44" i="20"/>
  <c r="AD44" i="20"/>
  <c r="AE44" i="20"/>
  <c r="AF44" i="20"/>
  <c r="AG44" i="20"/>
  <c r="AH44" i="20"/>
  <c r="AI44" i="20"/>
  <c r="AJ44" i="20"/>
  <c r="AK44" i="20"/>
  <c r="AL44" i="20"/>
  <c r="AM44" i="20"/>
  <c r="AN44" i="20"/>
  <c r="AO44" i="20"/>
  <c r="AP44" i="20"/>
  <c r="AQ44" i="20"/>
  <c r="AR44" i="20"/>
  <c r="AS44" i="20"/>
  <c r="AT44" i="20"/>
  <c r="AU44" i="20"/>
  <c r="AV44" i="20"/>
  <c r="AW44" i="20"/>
  <c r="AX44" i="20"/>
  <c r="AY44" i="20"/>
  <c r="AZ44" i="20"/>
  <c r="BA44" i="20"/>
  <c r="BB44" i="20"/>
  <c r="BC44" i="20"/>
  <c r="BD44" i="20"/>
  <c r="BE44" i="20"/>
  <c r="BF44" i="20"/>
  <c r="BG44" i="20"/>
  <c r="BH44" i="20"/>
  <c r="BI44" i="20"/>
  <c r="BJ44" i="20"/>
  <c r="BK44" i="20"/>
  <c r="BL44" i="20"/>
  <c r="BM44" i="20"/>
  <c r="Z45" i="20"/>
  <c r="AA45" i="20"/>
  <c r="AB45" i="20"/>
  <c r="AC45" i="20"/>
  <c r="AD45" i="20"/>
  <c r="AE45" i="20"/>
  <c r="AF45" i="20"/>
  <c r="AG45" i="20"/>
  <c r="AH45" i="20"/>
  <c r="AI45" i="20"/>
  <c r="AJ45" i="20"/>
  <c r="AK45" i="20"/>
  <c r="AL45" i="20"/>
  <c r="AM45" i="20"/>
  <c r="AN45" i="20"/>
  <c r="AO45" i="20"/>
  <c r="AP45" i="20"/>
  <c r="AQ45" i="20"/>
  <c r="AR45" i="20"/>
  <c r="AS45" i="20"/>
  <c r="AT45" i="20"/>
  <c r="AU45" i="20"/>
  <c r="AV45" i="20"/>
  <c r="AW45" i="20"/>
  <c r="AX45" i="20"/>
  <c r="AY45" i="20"/>
  <c r="AZ45" i="20"/>
  <c r="BA45" i="20"/>
  <c r="BB45" i="20"/>
  <c r="BC45" i="20"/>
  <c r="BD45" i="20"/>
  <c r="BE45" i="20"/>
  <c r="BF45" i="20"/>
  <c r="BG45" i="20"/>
  <c r="BH45" i="20"/>
  <c r="BI45" i="20"/>
  <c r="BJ45" i="20"/>
  <c r="BK45" i="20"/>
  <c r="BL45" i="20"/>
  <c r="BM45" i="20"/>
  <c r="Z46" i="20"/>
  <c r="AA46" i="20"/>
  <c r="AB46" i="20"/>
  <c r="AC46" i="20"/>
  <c r="AD46" i="20"/>
  <c r="AE46" i="20"/>
  <c r="AF46" i="20"/>
  <c r="AG46" i="20"/>
  <c r="AH46" i="20"/>
  <c r="AI46" i="20"/>
  <c r="AJ46" i="20"/>
  <c r="AK46" i="20"/>
  <c r="AL46" i="20"/>
  <c r="AM46" i="20"/>
  <c r="AN46" i="20"/>
  <c r="AO46" i="20"/>
  <c r="AP46" i="20"/>
  <c r="AQ46" i="20"/>
  <c r="AR46" i="20"/>
  <c r="AS46" i="20"/>
  <c r="AT46" i="20"/>
  <c r="AU46" i="20"/>
  <c r="AV46" i="20"/>
  <c r="AW46" i="20"/>
  <c r="AX46" i="20"/>
  <c r="AY46" i="20"/>
  <c r="AZ46" i="20"/>
  <c r="BA46" i="20"/>
  <c r="BB46" i="20"/>
  <c r="BC46" i="20"/>
  <c r="BD46" i="20"/>
  <c r="BE46" i="20"/>
  <c r="BF46" i="20"/>
  <c r="BG46" i="20"/>
  <c r="BH46" i="20"/>
  <c r="BI46" i="20"/>
  <c r="BJ46" i="20"/>
  <c r="BK46" i="20"/>
  <c r="BL46" i="20"/>
  <c r="BM46" i="20"/>
  <c r="Z47" i="20"/>
  <c r="AA47" i="20"/>
  <c r="AB47" i="20"/>
  <c r="AC47" i="20"/>
  <c r="AD47" i="20"/>
  <c r="AE47" i="20"/>
  <c r="AF47" i="20"/>
  <c r="AG47" i="20"/>
  <c r="AH47" i="20"/>
  <c r="AI47" i="20"/>
  <c r="AJ47" i="20"/>
  <c r="AK47" i="20"/>
  <c r="AL47" i="20"/>
  <c r="AM47" i="20"/>
  <c r="AN47" i="20"/>
  <c r="AO47" i="20"/>
  <c r="AP47" i="20"/>
  <c r="AQ47" i="20"/>
  <c r="AR47" i="20"/>
  <c r="AS47" i="20"/>
  <c r="AT47" i="20"/>
  <c r="AU47" i="20"/>
  <c r="AV47" i="20"/>
  <c r="AW47" i="20"/>
  <c r="AX47" i="20"/>
  <c r="AY47" i="20"/>
  <c r="AZ47" i="20"/>
  <c r="BA47" i="20"/>
  <c r="BB47" i="20"/>
  <c r="BC47" i="20"/>
  <c r="BD47" i="20"/>
  <c r="BE47" i="20"/>
  <c r="BF47" i="20"/>
  <c r="BG47" i="20"/>
  <c r="BH47" i="20"/>
  <c r="BI47" i="20"/>
  <c r="BJ47" i="20"/>
  <c r="BK47" i="20"/>
  <c r="BL47" i="20"/>
  <c r="BM47" i="20"/>
  <c r="Z48" i="20"/>
  <c r="AA48" i="20"/>
  <c r="AB48" i="20"/>
  <c r="AC48" i="20"/>
  <c r="AD48" i="20"/>
  <c r="AE48" i="20"/>
  <c r="AF48" i="20"/>
  <c r="AG48" i="20"/>
  <c r="AH48" i="20"/>
  <c r="AI48" i="20"/>
  <c r="AJ48" i="20"/>
  <c r="AK48" i="20"/>
  <c r="AL48" i="20"/>
  <c r="AM48" i="20"/>
  <c r="AN48" i="20"/>
  <c r="AO48" i="20"/>
  <c r="AP48" i="20"/>
  <c r="AQ48" i="20"/>
  <c r="AR48" i="20"/>
  <c r="AS48" i="20"/>
  <c r="AT48" i="20"/>
  <c r="AU48" i="20"/>
  <c r="AV48" i="20"/>
  <c r="AW48" i="20"/>
  <c r="AX48" i="20"/>
  <c r="AY48" i="20"/>
  <c r="AZ48" i="20"/>
  <c r="BA48" i="20"/>
  <c r="BB48" i="20"/>
  <c r="BC48" i="20"/>
  <c r="BD48" i="20"/>
  <c r="BE48" i="20"/>
  <c r="BF48" i="20"/>
  <c r="BG48" i="20"/>
  <c r="BH48" i="20"/>
  <c r="BI48" i="20"/>
  <c r="BJ48" i="20"/>
  <c r="BK48" i="20"/>
  <c r="BL48" i="20"/>
  <c r="BM48" i="20"/>
  <c r="Z49" i="20"/>
  <c r="AA49" i="20"/>
  <c r="AB49" i="20"/>
  <c r="AC49" i="20"/>
  <c r="AD49" i="20"/>
  <c r="AE49" i="20"/>
  <c r="AF49" i="20"/>
  <c r="AG49" i="20"/>
  <c r="AH49" i="20"/>
  <c r="AI49" i="20"/>
  <c r="AJ49" i="20"/>
  <c r="AK49" i="20"/>
  <c r="AL49" i="20"/>
  <c r="AM49" i="20"/>
  <c r="AN49" i="20"/>
  <c r="AO49" i="20"/>
  <c r="AP49" i="20"/>
  <c r="AQ49" i="20"/>
  <c r="AR49" i="20"/>
  <c r="AS49" i="20"/>
  <c r="AT49" i="20"/>
  <c r="AU49" i="20"/>
  <c r="AV49" i="20"/>
  <c r="AW49" i="20"/>
  <c r="AX49" i="20"/>
  <c r="AY49" i="20"/>
  <c r="AZ49" i="20"/>
  <c r="BA49" i="20"/>
  <c r="BB49" i="20"/>
  <c r="BC49" i="20"/>
  <c r="BD49" i="20"/>
  <c r="BE49" i="20"/>
  <c r="BF49" i="20"/>
  <c r="BG49" i="20"/>
  <c r="BH49" i="20"/>
  <c r="BI49" i="20"/>
  <c r="BJ49" i="20"/>
  <c r="BK49" i="20"/>
  <c r="BL49" i="20"/>
  <c r="BM49" i="20"/>
  <c r="Z50" i="20"/>
  <c r="AA50" i="20"/>
  <c r="AB50" i="20"/>
  <c r="AC50" i="20"/>
  <c r="AD50" i="20"/>
  <c r="AE50" i="20"/>
  <c r="AF50" i="20"/>
  <c r="AG50" i="20"/>
  <c r="AH50" i="20"/>
  <c r="AI50" i="20"/>
  <c r="AJ50" i="20"/>
  <c r="AK50" i="20"/>
  <c r="AL50" i="20"/>
  <c r="AM50" i="20"/>
  <c r="AN50" i="20"/>
  <c r="AO50" i="20"/>
  <c r="AP50" i="20"/>
  <c r="AQ50" i="20"/>
  <c r="AR50" i="20"/>
  <c r="AS50" i="20"/>
  <c r="AT50" i="20"/>
  <c r="AU50" i="20"/>
  <c r="AV50" i="20"/>
  <c r="AW50" i="20"/>
  <c r="AX50" i="20"/>
  <c r="AY50" i="20"/>
  <c r="AZ50" i="20"/>
  <c r="BA50" i="20"/>
  <c r="BB50" i="20"/>
  <c r="BC50" i="20"/>
  <c r="BD50" i="20"/>
  <c r="BE50" i="20"/>
  <c r="BF50" i="20"/>
  <c r="BG50" i="20"/>
  <c r="BH50" i="20"/>
  <c r="BI50" i="20"/>
  <c r="BJ50" i="20"/>
  <c r="BK50" i="20"/>
  <c r="BL50" i="20"/>
  <c r="BM50" i="20"/>
  <c r="Z51" i="20"/>
  <c r="AA51" i="20"/>
  <c r="AB51" i="20"/>
  <c r="AC51" i="20"/>
  <c r="AD51" i="20"/>
  <c r="AE51" i="20"/>
  <c r="AF51" i="20"/>
  <c r="AG51" i="20"/>
  <c r="AH51" i="20"/>
  <c r="AI51" i="20"/>
  <c r="AJ51" i="20"/>
  <c r="AK51" i="20"/>
  <c r="AL51" i="20"/>
  <c r="AM51" i="20"/>
  <c r="AN51" i="20"/>
  <c r="AO51" i="20"/>
  <c r="AP51" i="20"/>
  <c r="AQ51" i="20"/>
  <c r="AR51" i="20"/>
  <c r="AS51" i="20"/>
  <c r="AT51" i="20"/>
  <c r="AU51" i="20"/>
  <c r="AV51" i="20"/>
  <c r="AW51" i="20"/>
  <c r="AX51" i="20"/>
  <c r="AY51" i="20"/>
  <c r="AZ51" i="20"/>
  <c r="BA51" i="20"/>
  <c r="BB51" i="20"/>
  <c r="BC51" i="20"/>
  <c r="BD51" i="20"/>
  <c r="BE51" i="20"/>
  <c r="BF51" i="20"/>
  <c r="BG51" i="20"/>
  <c r="BH51" i="20"/>
  <c r="BI51" i="20"/>
  <c r="BJ51" i="20"/>
  <c r="BK51" i="20"/>
  <c r="BL51" i="20"/>
  <c r="BM51" i="20"/>
  <c r="Z52" i="20"/>
  <c r="AA52" i="20"/>
  <c r="AB52" i="20"/>
  <c r="AC52" i="20"/>
  <c r="AD52" i="20"/>
  <c r="AE52" i="20"/>
  <c r="AF52" i="20"/>
  <c r="AG52" i="20"/>
  <c r="AH52" i="20"/>
  <c r="AI52" i="20"/>
  <c r="AJ52" i="20"/>
  <c r="AK52" i="20"/>
  <c r="AL52" i="20"/>
  <c r="AM52" i="20"/>
  <c r="AN52" i="20"/>
  <c r="AO52" i="20"/>
  <c r="AP52" i="20"/>
  <c r="AQ52" i="20"/>
  <c r="AR52" i="20"/>
  <c r="AS52" i="20"/>
  <c r="AT52" i="20"/>
  <c r="AU52" i="20"/>
  <c r="AV52" i="20"/>
  <c r="AW52" i="20"/>
  <c r="AX52" i="20"/>
  <c r="AY52" i="20"/>
  <c r="AZ52" i="20"/>
  <c r="BA52" i="20"/>
  <c r="BB52" i="20"/>
  <c r="BC52" i="20"/>
  <c r="BD52" i="20"/>
  <c r="BE52" i="20"/>
  <c r="BF52" i="20"/>
  <c r="BG52" i="20"/>
  <c r="BH52" i="20"/>
  <c r="BI52" i="20"/>
  <c r="BJ52" i="20"/>
  <c r="BK52" i="20"/>
  <c r="BL52" i="20"/>
  <c r="BM52" i="20"/>
  <c r="Z53" i="20"/>
  <c r="AA53" i="20"/>
  <c r="AB53" i="20"/>
  <c r="AC53" i="20"/>
  <c r="AD53" i="20"/>
  <c r="AE53" i="20"/>
  <c r="AF53" i="20"/>
  <c r="AG53" i="20"/>
  <c r="AH53" i="20"/>
  <c r="AI53" i="20"/>
  <c r="AJ53" i="20"/>
  <c r="AK53" i="20"/>
  <c r="AL53" i="20"/>
  <c r="AM53" i="20"/>
  <c r="AN53" i="20"/>
  <c r="AO53" i="20"/>
  <c r="AP53" i="20"/>
  <c r="AQ53" i="20"/>
  <c r="AR53" i="20"/>
  <c r="AS53" i="20"/>
  <c r="AT53" i="20"/>
  <c r="AU53" i="20"/>
  <c r="AV53" i="20"/>
  <c r="AW53" i="20"/>
  <c r="AX53" i="20"/>
  <c r="AY53" i="20"/>
  <c r="AZ53" i="20"/>
  <c r="BA53" i="20"/>
  <c r="BB53" i="20"/>
  <c r="BC53" i="20"/>
  <c r="BD53" i="20"/>
  <c r="BE53" i="20"/>
  <c r="BF53" i="20"/>
  <c r="BG53" i="20"/>
  <c r="BH53" i="20"/>
  <c r="BI53" i="20"/>
  <c r="BJ53" i="20"/>
  <c r="BK53" i="20"/>
  <c r="BL53" i="20"/>
  <c r="BM53" i="20"/>
  <c r="Z54" i="20"/>
  <c r="AA54" i="20"/>
  <c r="AB54" i="20"/>
  <c r="AC54" i="20"/>
  <c r="AD54" i="20"/>
  <c r="AE54" i="20"/>
  <c r="AF54" i="20"/>
  <c r="AG54" i="20"/>
  <c r="AH54" i="20"/>
  <c r="AI54" i="20"/>
  <c r="AJ54" i="20"/>
  <c r="AK54" i="20"/>
  <c r="AL54" i="20"/>
  <c r="AM54" i="20"/>
  <c r="AN54" i="20"/>
  <c r="AO54" i="20"/>
  <c r="AP54" i="20"/>
  <c r="AQ54" i="20"/>
  <c r="AR54" i="20"/>
  <c r="AS54" i="20"/>
  <c r="AT54" i="20"/>
  <c r="AU54" i="20"/>
  <c r="AV54" i="20"/>
  <c r="AW54" i="20"/>
  <c r="AX54" i="20"/>
  <c r="AY54" i="20"/>
  <c r="AZ54" i="20"/>
  <c r="BA54" i="20"/>
  <c r="BB54" i="20"/>
  <c r="BC54" i="20"/>
  <c r="BD54" i="20"/>
  <c r="BE54" i="20"/>
  <c r="BF54" i="20"/>
  <c r="BG54" i="20"/>
  <c r="BH54" i="20"/>
  <c r="BI54" i="20"/>
  <c r="BJ54" i="20"/>
  <c r="BK54" i="20"/>
  <c r="BL54" i="20"/>
  <c r="BM54" i="20"/>
  <c r="Z55" i="20"/>
  <c r="AA55" i="20"/>
  <c r="AB55" i="20"/>
  <c r="AC55" i="20"/>
  <c r="AD55" i="20"/>
  <c r="AE55" i="20"/>
  <c r="AF55" i="20"/>
  <c r="AG55" i="20"/>
  <c r="AH55" i="20"/>
  <c r="AI55" i="20"/>
  <c r="AJ55" i="20"/>
  <c r="AK55" i="20"/>
  <c r="AL55" i="20"/>
  <c r="AM55" i="20"/>
  <c r="AN55" i="20"/>
  <c r="AO55" i="20"/>
  <c r="AP55" i="20"/>
  <c r="AQ55" i="20"/>
  <c r="AR55" i="20"/>
  <c r="AS55" i="20"/>
  <c r="AT55" i="20"/>
  <c r="AU55" i="20"/>
  <c r="AV55" i="20"/>
  <c r="AW55" i="20"/>
  <c r="AX55" i="20"/>
  <c r="AY55" i="20"/>
  <c r="AZ55" i="20"/>
  <c r="BA55" i="20"/>
  <c r="BB55" i="20"/>
  <c r="BC55" i="20"/>
  <c r="BD55" i="20"/>
  <c r="BE55" i="20"/>
  <c r="BF55" i="20"/>
  <c r="BG55" i="20"/>
  <c r="BH55" i="20"/>
  <c r="BI55" i="20"/>
  <c r="BJ55" i="20"/>
  <c r="BK55" i="20"/>
  <c r="BL55" i="20"/>
  <c r="BM55" i="20"/>
  <c r="Z56" i="20"/>
  <c r="AA56" i="20"/>
  <c r="AB56" i="20"/>
  <c r="AC56" i="20"/>
  <c r="AD56" i="20"/>
  <c r="AE56" i="20"/>
  <c r="AF56" i="20"/>
  <c r="AG56" i="20"/>
  <c r="AH56" i="20"/>
  <c r="AI56" i="20"/>
  <c r="AJ56" i="20"/>
  <c r="AK56" i="20"/>
  <c r="AL56" i="20"/>
  <c r="AM56" i="20"/>
  <c r="AN56" i="20"/>
  <c r="AO56" i="20"/>
  <c r="AP56" i="20"/>
  <c r="AQ56" i="20"/>
  <c r="AR56" i="20"/>
  <c r="AS56" i="20"/>
  <c r="AT56" i="20"/>
  <c r="AU56" i="20"/>
  <c r="AV56" i="20"/>
  <c r="AW56" i="20"/>
  <c r="AX56" i="20"/>
  <c r="AY56" i="20"/>
  <c r="AZ56" i="20"/>
  <c r="BA56" i="20"/>
  <c r="BB56" i="20"/>
  <c r="BC56" i="20"/>
  <c r="BD56" i="20"/>
  <c r="BE56" i="20"/>
  <c r="BF56" i="20"/>
  <c r="BG56" i="20"/>
  <c r="BH56" i="20"/>
  <c r="BI56" i="20"/>
  <c r="BJ56" i="20"/>
  <c r="BK56" i="20"/>
  <c r="BL56" i="20"/>
  <c r="BM56" i="20"/>
  <c r="Z57" i="20"/>
  <c r="AA57" i="20"/>
  <c r="AB57" i="20"/>
  <c r="AC57" i="20"/>
  <c r="AD57" i="20"/>
  <c r="AE57" i="20"/>
  <c r="AF57" i="20"/>
  <c r="AG57" i="20"/>
  <c r="AH57" i="20"/>
  <c r="AI57" i="20"/>
  <c r="AJ57" i="20"/>
  <c r="AK57" i="20"/>
  <c r="AL57" i="20"/>
  <c r="AM57" i="20"/>
  <c r="AN57" i="20"/>
  <c r="AO57" i="20"/>
  <c r="AP57" i="20"/>
  <c r="AQ57" i="20"/>
  <c r="AR57" i="20"/>
  <c r="AS57" i="20"/>
  <c r="AT57" i="20"/>
  <c r="AU57" i="20"/>
  <c r="AV57" i="20"/>
  <c r="AW57" i="20"/>
  <c r="AX57" i="20"/>
  <c r="AY57" i="20"/>
  <c r="AZ57" i="20"/>
  <c r="BA57" i="20"/>
  <c r="BB57" i="20"/>
  <c r="BC57" i="20"/>
  <c r="BD57" i="20"/>
  <c r="BE57" i="20"/>
  <c r="BF57" i="20"/>
  <c r="BG57" i="20"/>
  <c r="BH57" i="20"/>
  <c r="BI57" i="20"/>
  <c r="BJ57" i="20"/>
  <c r="BK57" i="20"/>
  <c r="BL57" i="20"/>
  <c r="BM57" i="20"/>
  <c r="Z58" i="20"/>
  <c r="AA58" i="20"/>
  <c r="AB58" i="20"/>
  <c r="AC58" i="20"/>
  <c r="AD58" i="20"/>
  <c r="AE58" i="20"/>
  <c r="AF58" i="20"/>
  <c r="AG58" i="20"/>
  <c r="AH58" i="20"/>
  <c r="AI58" i="20"/>
  <c r="AJ58" i="20"/>
  <c r="AK58" i="20"/>
  <c r="AL58" i="20"/>
  <c r="AM58" i="20"/>
  <c r="AN58" i="20"/>
  <c r="AO58" i="20"/>
  <c r="AP58" i="20"/>
  <c r="AQ58" i="20"/>
  <c r="AR58" i="20"/>
  <c r="AS58" i="20"/>
  <c r="AT58" i="20"/>
  <c r="AU58" i="20"/>
  <c r="AV58" i="20"/>
  <c r="AW58" i="20"/>
  <c r="AX58" i="20"/>
  <c r="AY58" i="20"/>
  <c r="AZ58" i="20"/>
  <c r="BA58" i="20"/>
  <c r="BB58" i="20"/>
  <c r="BC58" i="20"/>
  <c r="BD58" i="20"/>
  <c r="BE58" i="20"/>
  <c r="BF58" i="20"/>
  <c r="BG58" i="20"/>
  <c r="BH58" i="20"/>
  <c r="BI58" i="20"/>
  <c r="BJ58" i="20"/>
  <c r="BK58" i="20"/>
  <c r="BL58" i="20"/>
  <c r="BM58" i="20"/>
  <c r="BM13" i="20"/>
  <c r="BL13" i="20"/>
  <c r="BK13" i="20"/>
  <c r="BJ13" i="20"/>
  <c r="BI13" i="20"/>
  <c r="BH13" i="20"/>
  <c r="BG13" i="20"/>
  <c r="BF13" i="20"/>
  <c r="BE13" i="20"/>
  <c r="BD13" i="20"/>
  <c r="BC13" i="20"/>
  <c r="BB13" i="20"/>
  <c r="BA13" i="20"/>
  <c r="AZ13" i="20"/>
  <c r="AY13" i="20"/>
  <c r="AX13" i="20"/>
  <c r="AW13" i="20"/>
  <c r="AV13" i="20"/>
  <c r="AU13" i="20"/>
  <c r="AT13" i="20"/>
  <c r="AS13" i="20"/>
  <c r="AR13" i="20"/>
  <c r="AQ13" i="20"/>
  <c r="AP13" i="20"/>
  <c r="AO13" i="20"/>
  <c r="AN13" i="20"/>
  <c r="AM13" i="20"/>
  <c r="AL13" i="20"/>
  <c r="AK13" i="20"/>
  <c r="AJ13" i="20"/>
  <c r="AI13" i="20"/>
  <c r="AH13" i="20"/>
  <c r="AG13" i="20"/>
  <c r="AF13" i="20"/>
  <c r="AE13" i="20"/>
  <c r="AD13" i="20"/>
  <c r="AC13" i="20"/>
  <c r="AB13" i="20"/>
  <c r="BN58" i="20" l="1"/>
  <c r="G58" i="2" s="1"/>
  <c r="BN57" i="20"/>
  <c r="G57" i="2" s="1"/>
  <c r="BN56" i="20"/>
  <c r="G56" i="2" s="1"/>
  <c r="BN55" i="20"/>
  <c r="G55" i="2" s="1"/>
  <c r="BN54" i="20"/>
  <c r="G54" i="2" s="1"/>
  <c r="BN53" i="20"/>
  <c r="G53" i="2" s="1"/>
  <c r="BN52" i="20"/>
  <c r="G52" i="2" s="1"/>
  <c r="BN51" i="20"/>
  <c r="G51" i="2" s="1"/>
  <c r="BN50" i="20"/>
  <c r="G50" i="2" s="1"/>
  <c r="BN49" i="20"/>
  <c r="G49" i="2" s="1"/>
  <c r="BN48" i="20"/>
  <c r="G48" i="2" s="1"/>
  <c r="BN47" i="20"/>
  <c r="G47" i="2" s="1"/>
  <c r="BN46" i="20"/>
  <c r="G46" i="2" s="1"/>
  <c r="BN45" i="20"/>
  <c r="G45" i="2" s="1"/>
  <c r="BN44" i="20"/>
  <c r="G44" i="2" s="1"/>
  <c r="BN43" i="20"/>
  <c r="G43" i="2" s="1"/>
  <c r="BN42" i="20"/>
  <c r="G42" i="2" s="1"/>
  <c r="BN41" i="20"/>
  <c r="G41" i="2" s="1"/>
  <c r="BN40" i="20"/>
  <c r="G40" i="2" s="1"/>
  <c r="BN39" i="20"/>
  <c r="G39" i="2" s="1"/>
  <c r="BN38" i="20"/>
  <c r="G38" i="2" s="1"/>
  <c r="BN37" i="20"/>
  <c r="G37" i="2" s="1"/>
  <c r="BN36" i="20"/>
  <c r="G36" i="2" s="1"/>
  <c r="BN35" i="20"/>
  <c r="G35" i="2" s="1"/>
  <c r="BN34" i="20"/>
  <c r="G34" i="2" s="1"/>
  <c r="BN33" i="20"/>
  <c r="G33" i="2" s="1"/>
  <c r="BN32" i="20"/>
  <c r="G32" i="2" s="1"/>
  <c r="BN31" i="20"/>
  <c r="G31" i="2" s="1"/>
  <c r="BN30" i="20"/>
  <c r="G30" i="2" s="1"/>
  <c r="BN29" i="20"/>
  <c r="G29" i="2" s="1"/>
  <c r="BN28" i="20"/>
  <c r="G28" i="2" s="1"/>
  <c r="BN27" i="20"/>
  <c r="G27" i="2" s="1"/>
  <c r="BN26" i="20"/>
  <c r="G26" i="2" s="1"/>
  <c r="BN25" i="20"/>
  <c r="G25" i="2" s="1"/>
  <c r="BN24" i="20"/>
  <c r="G24" i="2" s="1"/>
  <c r="BN23" i="20"/>
  <c r="G23" i="2" s="1"/>
  <c r="BN22" i="20"/>
  <c r="G22" i="2" s="1"/>
  <c r="BN21" i="20"/>
  <c r="G21" i="2" s="1"/>
  <c r="BN20" i="20"/>
  <c r="G20" i="2" s="1"/>
  <c r="BN19" i="20"/>
  <c r="G19" i="2" s="1"/>
  <c r="BN18" i="20"/>
  <c r="G18" i="2" s="1"/>
  <c r="BN17" i="20"/>
  <c r="G17" i="2" s="1"/>
  <c r="BN16" i="20"/>
  <c r="G16" i="2" s="1"/>
  <c r="BN15" i="20"/>
  <c r="G15" i="2" s="1"/>
  <c r="BN14" i="20"/>
  <c r="G14" i="2" s="1"/>
  <c r="BN13" i="20"/>
  <c r="G13" i="2" s="1"/>
  <c r="E22" i="12"/>
  <c r="D22" i="12"/>
  <c r="H70" i="16" l="1"/>
  <c r="F62" i="16"/>
  <c r="G62" i="16" s="1"/>
  <c r="C62" i="16"/>
  <c r="F61" i="16"/>
  <c r="G61" i="16" s="1"/>
  <c r="C61" i="16"/>
  <c r="F60" i="16"/>
  <c r="G60" i="16" s="1"/>
  <c r="C60" i="16"/>
  <c r="F59" i="16"/>
  <c r="G59" i="16" s="1"/>
  <c r="C59" i="16"/>
  <c r="F58" i="16"/>
  <c r="G58" i="16" s="1"/>
  <c r="C58" i="16"/>
  <c r="F57" i="16"/>
  <c r="G57" i="16" s="1"/>
  <c r="C57" i="16"/>
  <c r="F56" i="16"/>
  <c r="G56" i="16" s="1"/>
  <c r="C56" i="16"/>
  <c r="F55" i="16"/>
  <c r="G55" i="16" s="1"/>
  <c r="C55" i="16"/>
  <c r="F54" i="16"/>
  <c r="G54" i="16" s="1"/>
  <c r="C54" i="16"/>
  <c r="F53" i="16"/>
  <c r="G53" i="16" s="1"/>
  <c r="C53" i="16"/>
  <c r="F52" i="16"/>
  <c r="G52" i="16" s="1"/>
  <c r="C52" i="16"/>
  <c r="F51" i="16"/>
  <c r="G51" i="16" s="1"/>
  <c r="C51" i="16"/>
  <c r="F50" i="16"/>
  <c r="G50" i="16" s="1"/>
  <c r="C50" i="16"/>
  <c r="F49" i="16"/>
  <c r="G49" i="16" s="1"/>
  <c r="C49" i="16"/>
  <c r="F48" i="16"/>
  <c r="G48" i="16" s="1"/>
  <c r="C48" i="16"/>
  <c r="F47" i="16"/>
  <c r="G47" i="16" s="1"/>
  <c r="C47" i="16"/>
  <c r="F46" i="16"/>
  <c r="G46" i="16" s="1"/>
  <c r="C46" i="16"/>
  <c r="F45" i="16"/>
  <c r="G45" i="16" s="1"/>
  <c r="C45" i="16"/>
  <c r="M42" i="16"/>
  <c r="M41" i="16"/>
  <c r="BY14" i="20" l="1"/>
  <c r="BZ14" i="20" s="1"/>
  <c r="CA14" i="20" s="1"/>
  <c r="CB14" i="20" s="1"/>
  <c r="BY15" i="20"/>
  <c r="BZ15" i="20" s="1"/>
  <c r="CA15" i="20" s="1"/>
  <c r="CB15" i="20" s="1"/>
  <c r="BY16" i="20"/>
  <c r="BY17" i="20"/>
  <c r="BY18" i="20"/>
  <c r="BZ18" i="20" s="1"/>
  <c r="CA18" i="20" s="1"/>
  <c r="CB18" i="20" s="1"/>
  <c r="BY19" i="20"/>
  <c r="BZ19" i="20" s="1"/>
  <c r="CA19" i="20" s="1"/>
  <c r="CB19" i="20" s="1"/>
  <c r="BY20" i="20"/>
  <c r="BY21" i="20"/>
  <c r="BY22" i="20"/>
  <c r="BZ22" i="20" s="1"/>
  <c r="CA22" i="20" s="1"/>
  <c r="CB22" i="20" s="1"/>
  <c r="BY23" i="20"/>
  <c r="BZ23" i="20" s="1"/>
  <c r="CA23" i="20" s="1"/>
  <c r="CB23" i="20" s="1"/>
  <c r="BY24" i="20"/>
  <c r="BY25" i="20"/>
  <c r="BY26" i="20"/>
  <c r="BZ26" i="20" s="1"/>
  <c r="CA26" i="20" s="1"/>
  <c r="CB26" i="20" s="1"/>
  <c r="BY27" i="20"/>
  <c r="BZ27" i="20" s="1"/>
  <c r="CA27" i="20" s="1"/>
  <c r="CB27" i="20" s="1"/>
  <c r="BY28" i="20"/>
  <c r="BY29" i="20"/>
  <c r="BY30" i="20"/>
  <c r="BZ30" i="20" s="1"/>
  <c r="CA30" i="20" s="1"/>
  <c r="CB30" i="20" s="1"/>
  <c r="BY31" i="20"/>
  <c r="BZ31" i="20" s="1"/>
  <c r="CA31" i="20" s="1"/>
  <c r="CB31" i="20" s="1"/>
  <c r="BY32" i="20"/>
  <c r="BY33" i="20"/>
  <c r="BY34" i="20"/>
  <c r="BZ34" i="20" s="1"/>
  <c r="CA34" i="20" s="1"/>
  <c r="CB34" i="20" s="1"/>
  <c r="BY35" i="20"/>
  <c r="BZ35" i="20" s="1"/>
  <c r="CA35" i="20" s="1"/>
  <c r="CB35" i="20" s="1"/>
  <c r="BY36" i="20"/>
  <c r="BY37" i="20"/>
  <c r="BY38" i="20"/>
  <c r="BZ38" i="20" s="1"/>
  <c r="CA38" i="20" s="1"/>
  <c r="CB38" i="20" s="1"/>
  <c r="BY39" i="20"/>
  <c r="BZ39" i="20" s="1"/>
  <c r="CA39" i="20" s="1"/>
  <c r="CB39" i="20" s="1"/>
  <c r="BY40" i="20"/>
  <c r="BY41" i="20"/>
  <c r="BY42" i="20"/>
  <c r="BZ42" i="20" s="1"/>
  <c r="CA42" i="20" s="1"/>
  <c r="CB42" i="20" s="1"/>
  <c r="BY43" i="20"/>
  <c r="BZ43" i="20" s="1"/>
  <c r="CA43" i="20" s="1"/>
  <c r="CB43" i="20" s="1"/>
  <c r="BY44" i="20"/>
  <c r="BY45" i="20"/>
  <c r="BY46" i="20"/>
  <c r="BZ46" i="20" s="1"/>
  <c r="CA46" i="20" s="1"/>
  <c r="CB46" i="20" s="1"/>
  <c r="BY47" i="20"/>
  <c r="BZ47" i="20" s="1"/>
  <c r="CA47" i="20" s="1"/>
  <c r="CB47" i="20" s="1"/>
  <c r="BY48" i="20"/>
  <c r="BY49" i="20"/>
  <c r="BY50" i="20"/>
  <c r="BZ50" i="20" s="1"/>
  <c r="CA50" i="20" s="1"/>
  <c r="CB50" i="20" s="1"/>
  <c r="BY51" i="20"/>
  <c r="BZ51" i="20" s="1"/>
  <c r="CA51" i="20" s="1"/>
  <c r="CB51" i="20" s="1"/>
  <c r="BY52" i="20"/>
  <c r="BY53" i="20"/>
  <c r="BY54" i="20"/>
  <c r="BZ54" i="20" s="1"/>
  <c r="CA54" i="20" s="1"/>
  <c r="CB54" i="20" s="1"/>
  <c r="BY55" i="20"/>
  <c r="BZ55" i="20" s="1"/>
  <c r="CA55" i="20" s="1"/>
  <c r="CB55" i="20" s="1"/>
  <c r="BY56" i="20"/>
  <c r="BY57" i="20"/>
  <c r="BY58" i="20"/>
  <c r="BZ58" i="20" s="1"/>
  <c r="CA58" i="20" s="1"/>
  <c r="CB58" i="20" s="1"/>
  <c r="BY13" i="20"/>
  <c r="BZ16" i="20"/>
  <c r="CA16" i="20" s="1"/>
  <c r="CB16" i="20" s="1"/>
  <c r="BZ17" i="20"/>
  <c r="CA17" i="20" s="1"/>
  <c r="CB17" i="20" s="1"/>
  <c r="BZ20" i="20"/>
  <c r="CA20" i="20" s="1"/>
  <c r="CB20" i="20" s="1"/>
  <c r="BZ21" i="20"/>
  <c r="CA21" i="20" s="1"/>
  <c r="CB21" i="20" s="1"/>
  <c r="BZ24" i="20"/>
  <c r="CA24" i="20" s="1"/>
  <c r="CB24" i="20" s="1"/>
  <c r="BZ25" i="20"/>
  <c r="CA25" i="20" s="1"/>
  <c r="CB25" i="20" s="1"/>
  <c r="BZ28" i="20"/>
  <c r="CA28" i="20" s="1"/>
  <c r="CB28" i="20" s="1"/>
  <c r="BZ29" i="20"/>
  <c r="CA29" i="20" s="1"/>
  <c r="CB29" i="20" s="1"/>
  <c r="BZ32" i="20"/>
  <c r="CA32" i="20" s="1"/>
  <c r="CB32" i="20" s="1"/>
  <c r="BZ33" i="20"/>
  <c r="CA33" i="20" s="1"/>
  <c r="CB33" i="20" s="1"/>
  <c r="BZ36" i="20"/>
  <c r="CA36" i="20" s="1"/>
  <c r="CB36" i="20" s="1"/>
  <c r="BZ37" i="20"/>
  <c r="CA37" i="20" s="1"/>
  <c r="CB37" i="20" s="1"/>
  <c r="BZ40" i="20"/>
  <c r="CA40" i="20" s="1"/>
  <c r="CB40" i="20" s="1"/>
  <c r="BZ41" i="20"/>
  <c r="CA41" i="20" s="1"/>
  <c r="CB41" i="20" s="1"/>
  <c r="BZ44" i="20"/>
  <c r="CA44" i="20" s="1"/>
  <c r="CB44" i="20" s="1"/>
  <c r="BZ45" i="20"/>
  <c r="CA45" i="20" s="1"/>
  <c r="CB45" i="20" s="1"/>
  <c r="BZ48" i="20"/>
  <c r="CA48" i="20" s="1"/>
  <c r="CB48" i="20" s="1"/>
  <c r="BZ49" i="20"/>
  <c r="CA49" i="20" s="1"/>
  <c r="CB49" i="20" s="1"/>
  <c r="BZ52" i="20"/>
  <c r="CA52" i="20" s="1"/>
  <c r="CB52" i="20" s="1"/>
  <c r="BZ53" i="20"/>
  <c r="CA53" i="20" s="1"/>
  <c r="CB53" i="20" s="1"/>
  <c r="BZ56" i="20"/>
  <c r="CA56" i="20" s="1"/>
  <c r="CB56" i="20" s="1"/>
  <c r="BZ57" i="20"/>
  <c r="CA57" i="20" s="1"/>
  <c r="CB57" i="20" s="1"/>
  <c r="BZ13" i="20" l="1"/>
  <c r="H109" i="16"/>
  <c r="F101" i="16"/>
  <c r="G101" i="16" s="1"/>
  <c r="C101" i="16"/>
  <c r="F100" i="16"/>
  <c r="G100" i="16" s="1"/>
  <c r="C100" i="16"/>
  <c r="F99" i="16"/>
  <c r="G99" i="16" s="1"/>
  <c r="C99" i="16"/>
  <c r="F98" i="16"/>
  <c r="G98" i="16" s="1"/>
  <c r="C98" i="16"/>
  <c r="F97" i="16"/>
  <c r="G97" i="16" s="1"/>
  <c r="C97" i="16"/>
  <c r="F96" i="16"/>
  <c r="G96" i="16" s="1"/>
  <c r="C96" i="16"/>
  <c r="F95" i="16"/>
  <c r="G95" i="16" s="1"/>
  <c r="C95" i="16"/>
  <c r="F94" i="16"/>
  <c r="G94" i="16" s="1"/>
  <c r="C94" i="16"/>
  <c r="F93" i="16"/>
  <c r="G93" i="16" s="1"/>
  <c r="C93" i="16"/>
  <c r="F92" i="16"/>
  <c r="G92" i="16" s="1"/>
  <c r="C92" i="16"/>
  <c r="F91" i="16"/>
  <c r="G91" i="16" s="1"/>
  <c r="C91" i="16"/>
  <c r="F90" i="16"/>
  <c r="G90" i="16" s="1"/>
  <c r="C90" i="16"/>
  <c r="F89" i="16"/>
  <c r="G89" i="16" s="1"/>
  <c r="C89" i="16"/>
  <c r="F88" i="16"/>
  <c r="G88" i="16" s="1"/>
  <c r="C88" i="16"/>
  <c r="F87" i="16"/>
  <c r="G87" i="16" s="1"/>
  <c r="C87" i="16"/>
  <c r="F86" i="16"/>
  <c r="G86" i="16" s="1"/>
  <c r="C86" i="16"/>
  <c r="F85" i="16"/>
  <c r="G85" i="16" s="1"/>
  <c r="C85" i="16"/>
  <c r="F84" i="16"/>
  <c r="G84" i="16" s="1"/>
  <c r="C84" i="16"/>
  <c r="M81" i="16"/>
  <c r="M80" i="16"/>
  <c r="AI80" i="19"/>
  <c r="AI79" i="19"/>
  <c r="AI78" i="19"/>
  <c r="AI77" i="19"/>
  <c r="AI76" i="19"/>
  <c r="AI75" i="19"/>
  <c r="AI74" i="19"/>
  <c r="AI73" i="19"/>
  <c r="AI72" i="19"/>
  <c r="AI71" i="19"/>
  <c r="AI70" i="19"/>
  <c r="AI69" i="19"/>
  <c r="AI23" i="19"/>
  <c r="AJ23" i="19" s="1"/>
  <c r="AI22" i="19"/>
  <c r="AJ22" i="19" s="1"/>
  <c r="AI21" i="19"/>
  <c r="AJ21" i="19" s="1"/>
  <c r="AI20" i="19"/>
  <c r="AJ20" i="19" s="1"/>
  <c r="AI19" i="19"/>
  <c r="AJ19" i="19" s="1"/>
  <c r="AI18" i="19"/>
  <c r="AI17" i="19"/>
  <c r="AI16" i="19"/>
  <c r="AJ16" i="19" s="1"/>
  <c r="Z10" i="12" s="1"/>
  <c r="AI15" i="19"/>
  <c r="AJ15" i="19" s="1"/>
  <c r="U10" i="12" s="1"/>
  <c r="AI14" i="19"/>
  <c r="AJ14" i="19" s="1"/>
  <c r="P10" i="12" s="1"/>
  <c r="AI13" i="19"/>
  <c r="AJ13" i="19" s="1"/>
  <c r="K10" i="12" s="1"/>
  <c r="AI12" i="19"/>
  <c r="Y85" i="19" l="1"/>
  <c r="AE10" i="12"/>
  <c r="AJ17" i="19"/>
  <c r="Y87" i="19"/>
  <c r="AC87" i="19" s="1"/>
  <c r="Y28" i="19"/>
  <c r="AC28" i="19" s="1"/>
  <c r="AJ12" i="19"/>
  <c r="F10" i="12" s="1"/>
  <c r="Y30" i="19"/>
  <c r="AC30" i="19" s="1"/>
  <c r="AJ18" i="19"/>
  <c r="CA13" i="20"/>
  <c r="CB13" i="20" s="1"/>
  <c r="Y89" i="19"/>
  <c r="AC85" i="19"/>
  <c r="AC89" i="19" s="1"/>
  <c r="R13" i="2"/>
  <c r="S13" i="2" s="1"/>
  <c r="R14" i="2"/>
  <c r="S14" i="2" s="1"/>
  <c r="R15" i="2"/>
  <c r="S15" i="2" s="1"/>
  <c r="R16" i="2"/>
  <c r="S16" i="2" s="1"/>
  <c r="R17" i="2"/>
  <c r="S17" i="2" s="1"/>
  <c r="R18" i="2"/>
  <c r="S18" i="2" s="1"/>
  <c r="R19" i="2"/>
  <c r="S19" i="2" s="1"/>
  <c r="R20" i="2"/>
  <c r="S20" i="2" s="1"/>
  <c r="R21" i="2"/>
  <c r="S21" i="2" s="1"/>
  <c r="R22" i="2"/>
  <c r="S22" i="2" s="1"/>
  <c r="R23" i="2"/>
  <c r="S23" i="2" s="1"/>
  <c r="R24" i="2"/>
  <c r="S24" i="2" s="1"/>
  <c r="R25" i="2"/>
  <c r="S25" i="2" s="1"/>
  <c r="R26" i="2"/>
  <c r="S26" i="2" s="1"/>
  <c r="R27" i="2"/>
  <c r="S27" i="2" s="1"/>
  <c r="R28" i="2"/>
  <c r="S28" i="2" s="1"/>
  <c r="R29" i="2"/>
  <c r="S29" i="2" s="1"/>
  <c r="R30" i="2"/>
  <c r="S30" i="2" s="1"/>
  <c r="R31" i="2"/>
  <c r="S31" i="2" s="1"/>
  <c r="R32" i="2"/>
  <c r="S32" i="2" s="1"/>
  <c r="R33" i="2"/>
  <c r="S33" i="2" s="1"/>
  <c r="R34" i="2"/>
  <c r="S34" i="2" s="1"/>
  <c r="R35" i="2"/>
  <c r="S35" i="2" s="1"/>
  <c r="R36" i="2"/>
  <c r="S36" i="2" s="1"/>
  <c r="R37" i="2"/>
  <c r="S37" i="2" s="1"/>
  <c r="R38" i="2"/>
  <c r="S38" i="2" s="1"/>
  <c r="R39" i="2"/>
  <c r="S39" i="2" s="1"/>
  <c r="R40" i="2"/>
  <c r="S40" i="2" s="1"/>
  <c r="R41" i="2"/>
  <c r="S41" i="2" s="1"/>
  <c r="R42" i="2"/>
  <c r="S42" i="2" s="1"/>
  <c r="R43" i="2"/>
  <c r="S43" i="2" s="1"/>
  <c r="R44" i="2"/>
  <c r="S44" i="2" s="1"/>
  <c r="R45" i="2"/>
  <c r="S45" i="2" s="1"/>
  <c r="R46" i="2"/>
  <c r="S46" i="2" s="1"/>
  <c r="R47" i="2"/>
  <c r="S47" i="2" s="1"/>
  <c r="R48" i="2"/>
  <c r="S48" i="2" s="1"/>
  <c r="R49" i="2"/>
  <c r="S49" i="2" s="1"/>
  <c r="R50" i="2"/>
  <c r="S50" i="2" s="1"/>
  <c r="R51" i="2"/>
  <c r="S51" i="2" s="1"/>
  <c r="R52" i="2"/>
  <c r="S52" i="2" s="1"/>
  <c r="R53" i="2"/>
  <c r="S53" i="2" s="1"/>
  <c r="R54" i="2"/>
  <c r="S54" i="2" s="1"/>
  <c r="AI39" i="3" l="1"/>
  <c r="AM39" i="3" s="1"/>
  <c r="AF39" i="3"/>
  <c r="AI15" i="3"/>
  <c r="AM15" i="3" s="1"/>
  <c r="AF15" i="3"/>
  <c r="AI50" i="3"/>
  <c r="AM50" i="3" s="1"/>
  <c r="AF50" i="3"/>
  <c r="AI45" i="3"/>
  <c r="AM45" i="3" s="1"/>
  <c r="AF45" i="3"/>
  <c r="AI42" i="3"/>
  <c r="AM42" i="3" s="1"/>
  <c r="AF42" i="3"/>
  <c r="AI37" i="3"/>
  <c r="AM37" i="3" s="1"/>
  <c r="AF37" i="3"/>
  <c r="AI34" i="3"/>
  <c r="AM34" i="3" s="1"/>
  <c r="AF34" i="3"/>
  <c r="AI29" i="3"/>
  <c r="AM29" i="3" s="1"/>
  <c r="AF29" i="3"/>
  <c r="AI26" i="3"/>
  <c r="AM26" i="3" s="1"/>
  <c r="AF26" i="3"/>
  <c r="AI21" i="3"/>
  <c r="AM21" i="3" s="1"/>
  <c r="AF21" i="3"/>
  <c r="AI18" i="3"/>
  <c r="AM18" i="3" s="1"/>
  <c r="AF18" i="3"/>
  <c r="AI44" i="3"/>
  <c r="AM44" i="3" s="1"/>
  <c r="AF44" i="3"/>
  <c r="AI36" i="3"/>
  <c r="AM36" i="3" s="1"/>
  <c r="AF36" i="3"/>
  <c r="AI28" i="3"/>
  <c r="AM28" i="3" s="1"/>
  <c r="AF28" i="3"/>
  <c r="AI23" i="3"/>
  <c r="AM23" i="3" s="1"/>
  <c r="AF23" i="3"/>
  <c r="AI48" i="3"/>
  <c r="AM48" i="3" s="1"/>
  <c r="AF48" i="3"/>
  <c r="AI43" i="3"/>
  <c r="AM43" i="3" s="1"/>
  <c r="AF43" i="3"/>
  <c r="AI35" i="3"/>
  <c r="AM35" i="3" s="1"/>
  <c r="AF35" i="3"/>
  <c r="AI27" i="3"/>
  <c r="AM27" i="3" s="1"/>
  <c r="AF27" i="3"/>
  <c r="AI24" i="3"/>
  <c r="AM24" i="3" s="1"/>
  <c r="AF24" i="3"/>
  <c r="AI19" i="3"/>
  <c r="AM19" i="3" s="1"/>
  <c r="AF19" i="3"/>
  <c r="AI16" i="3"/>
  <c r="AM16" i="3" s="1"/>
  <c r="AF16" i="3"/>
  <c r="AI47" i="3"/>
  <c r="AM47" i="3" s="1"/>
  <c r="AF47" i="3"/>
  <c r="AI31" i="3"/>
  <c r="AM31" i="3" s="1"/>
  <c r="AF31" i="3"/>
  <c r="AI20" i="3"/>
  <c r="AM20" i="3" s="1"/>
  <c r="AF20" i="3"/>
  <c r="AI51" i="3"/>
  <c r="AM51" i="3" s="1"/>
  <c r="AF51" i="3"/>
  <c r="AI40" i="3"/>
  <c r="AM40" i="3" s="1"/>
  <c r="AF40" i="3"/>
  <c r="AI32" i="3"/>
  <c r="AM32" i="3" s="1"/>
  <c r="AF32" i="3"/>
  <c r="AI49" i="3"/>
  <c r="AM49" i="3" s="1"/>
  <c r="AF49" i="3"/>
  <c r="AI46" i="3"/>
  <c r="AM46" i="3" s="1"/>
  <c r="AF46" i="3"/>
  <c r="AI41" i="3"/>
  <c r="AM41" i="3" s="1"/>
  <c r="AF41" i="3"/>
  <c r="AI38" i="3"/>
  <c r="AM38" i="3" s="1"/>
  <c r="AF38" i="3"/>
  <c r="AI33" i="3"/>
  <c r="AM33" i="3" s="1"/>
  <c r="AF33" i="3"/>
  <c r="AI30" i="3"/>
  <c r="AM30" i="3" s="1"/>
  <c r="AF30" i="3"/>
  <c r="AI25" i="3"/>
  <c r="AM25" i="3" s="1"/>
  <c r="AF25" i="3"/>
  <c r="AI22" i="3"/>
  <c r="AM22" i="3" s="1"/>
  <c r="AF22" i="3"/>
  <c r="AI17" i="3"/>
  <c r="AF17" i="3"/>
  <c r="AE21" i="3"/>
  <c r="AH21" i="3"/>
  <c r="AL21" i="3" s="1"/>
  <c r="AE17" i="3"/>
  <c r="AH17" i="3"/>
  <c r="AL17" i="3" s="1"/>
  <c r="AE50" i="3"/>
  <c r="AH50" i="3"/>
  <c r="AL50" i="3" s="1"/>
  <c r="AE46" i="3"/>
  <c r="AH46" i="3"/>
  <c r="AL46" i="3" s="1"/>
  <c r="AE42" i="3"/>
  <c r="AH42" i="3"/>
  <c r="AL42" i="3" s="1"/>
  <c r="AE38" i="3"/>
  <c r="AH38" i="3"/>
  <c r="AL38" i="3" s="1"/>
  <c r="AE34" i="3"/>
  <c r="AH34" i="3"/>
  <c r="AL34" i="3" s="1"/>
  <c r="AE30" i="3"/>
  <c r="AH30" i="3"/>
  <c r="AL30" i="3" s="1"/>
  <c r="AE26" i="3"/>
  <c r="AH26" i="3"/>
  <c r="AL26" i="3" s="1"/>
  <c r="AE22" i="3"/>
  <c r="AH22" i="3"/>
  <c r="AL22" i="3" s="1"/>
  <c r="AE15" i="3"/>
  <c r="AH15" i="3"/>
  <c r="AL15" i="3" s="1"/>
  <c r="AE18" i="3"/>
  <c r="AH18" i="3"/>
  <c r="AL18" i="3" s="1"/>
  <c r="AE51" i="3"/>
  <c r="AH51" i="3"/>
  <c r="AL51" i="3" s="1"/>
  <c r="AE47" i="3"/>
  <c r="AH47" i="3"/>
  <c r="AL47" i="3" s="1"/>
  <c r="AE43" i="3"/>
  <c r="AH43" i="3"/>
  <c r="AL43" i="3" s="1"/>
  <c r="AE39" i="3"/>
  <c r="AH39" i="3"/>
  <c r="AL39" i="3" s="1"/>
  <c r="AE35" i="3"/>
  <c r="AH35" i="3"/>
  <c r="AL35" i="3" s="1"/>
  <c r="AE31" i="3"/>
  <c r="AH31" i="3"/>
  <c r="AL31" i="3" s="1"/>
  <c r="AE27" i="3"/>
  <c r="AH27" i="3"/>
  <c r="AL27" i="3" s="1"/>
  <c r="AE23" i="3"/>
  <c r="AH23" i="3"/>
  <c r="AL23" i="3" s="1"/>
  <c r="AE19" i="3"/>
  <c r="AH19" i="3"/>
  <c r="AL19" i="3" s="1"/>
  <c r="AE48" i="3"/>
  <c r="AH48" i="3"/>
  <c r="AL48" i="3" s="1"/>
  <c r="AE44" i="3"/>
  <c r="AH44" i="3"/>
  <c r="AL44" i="3" s="1"/>
  <c r="AE40" i="3"/>
  <c r="AH40" i="3"/>
  <c r="AL40" i="3" s="1"/>
  <c r="AE36" i="3"/>
  <c r="AH36" i="3"/>
  <c r="AL36" i="3" s="1"/>
  <c r="AE32" i="3"/>
  <c r="AH32" i="3"/>
  <c r="AL32" i="3" s="1"/>
  <c r="AE28" i="3"/>
  <c r="AH28" i="3"/>
  <c r="AL28" i="3" s="1"/>
  <c r="AE24" i="3"/>
  <c r="AH24" i="3"/>
  <c r="AL24" i="3" s="1"/>
  <c r="AE20" i="3"/>
  <c r="AH20" i="3"/>
  <c r="AL20" i="3" s="1"/>
  <c r="AE16" i="3"/>
  <c r="AH16" i="3"/>
  <c r="AL16" i="3" s="1"/>
  <c r="AE49" i="3"/>
  <c r="AH49" i="3"/>
  <c r="AL49" i="3" s="1"/>
  <c r="AE45" i="3"/>
  <c r="AH45" i="3"/>
  <c r="AL45" i="3" s="1"/>
  <c r="AE41" i="3"/>
  <c r="AH41" i="3"/>
  <c r="AL41" i="3" s="1"/>
  <c r="AE37" i="3"/>
  <c r="AH37" i="3"/>
  <c r="AL37" i="3" s="1"/>
  <c r="AE33" i="3"/>
  <c r="AH33" i="3"/>
  <c r="AL33" i="3" s="1"/>
  <c r="AE29" i="3"/>
  <c r="AH29" i="3"/>
  <c r="AL29" i="3" s="1"/>
  <c r="AE25" i="3"/>
  <c r="AH25" i="3"/>
  <c r="AL25" i="3" s="1"/>
  <c r="AE52" i="3"/>
  <c r="AH52" i="3"/>
  <c r="AL52" i="3" s="1"/>
  <c r="AE53" i="3"/>
  <c r="AH53" i="3"/>
  <c r="AL53" i="3" s="1"/>
  <c r="AI52" i="3"/>
  <c r="AM52" i="3" s="1"/>
  <c r="AF52" i="3"/>
  <c r="AI53" i="3"/>
  <c r="AM53" i="3" s="1"/>
  <c r="AF53" i="3"/>
  <c r="AI54" i="3"/>
  <c r="AM54" i="3" s="1"/>
  <c r="AF54" i="3"/>
  <c r="AI56" i="3"/>
  <c r="AM56" i="3" s="1"/>
  <c r="AF56" i="3"/>
  <c r="AI55" i="3"/>
  <c r="AM55" i="3" s="1"/>
  <c r="AF55" i="3"/>
  <c r="AE58" i="3"/>
  <c r="AH58" i="3"/>
  <c r="AL58" i="3" s="1"/>
  <c r="AE54" i="3"/>
  <c r="AH54" i="3"/>
  <c r="AE59" i="3"/>
  <c r="AH59" i="3"/>
  <c r="AL59" i="3" s="1"/>
  <c r="AE55" i="3"/>
  <c r="AH55" i="3"/>
  <c r="AL55" i="3" s="1"/>
  <c r="AE60" i="3"/>
  <c r="AH60" i="3"/>
  <c r="AL60" i="3" s="1"/>
  <c r="AE56" i="3"/>
  <c r="AH56" i="3"/>
  <c r="AL56" i="3" s="1"/>
  <c r="AE57" i="3"/>
  <c r="AH57" i="3"/>
  <c r="AL57" i="3" s="1"/>
  <c r="AC32" i="19"/>
  <c r="Y32" i="19"/>
  <c r="E64" i="20"/>
  <c r="E63" i="20"/>
  <c r="F20" i="16"/>
  <c r="C17" i="16"/>
  <c r="C8" i="16"/>
  <c r="E6" i="3"/>
  <c r="P102" i="13"/>
  <c r="P101" i="13"/>
  <c r="P100" i="13"/>
  <c r="P99" i="13"/>
  <c r="P98" i="13"/>
  <c r="P97" i="13"/>
  <c r="P96" i="13"/>
  <c r="P95" i="13"/>
  <c r="P94" i="13"/>
  <c r="P93" i="13"/>
  <c r="P92" i="13"/>
  <c r="P91" i="13"/>
  <c r="P90" i="13"/>
  <c r="P89" i="13"/>
  <c r="P88" i="13"/>
  <c r="P87" i="13"/>
  <c r="P86" i="13"/>
  <c r="P85" i="13"/>
  <c r="P84" i="13"/>
  <c r="P83" i="13"/>
  <c r="P82" i="13"/>
  <c r="P81" i="13"/>
  <c r="P80" i="13"/>
  <c r="E65" i="20" l="1"/>
  <c r="AJ17" i="3"/>
  <c r="F14" i="54" s="1"/>
  <c r="AM17" i="3"/>
  <c r="AJ48" i="3"/>
  <c r="F45" i="54" s="1"/>
  <c r="AJ38" i="3"/>
  <c r="F35" i="54" s="1"/>
  <c r="AJ16" i="3"/>
  <c r="F13" i="54" s="1"/>
  <c r="AJ45" i="3"/>
  <c r="F42" i="54" s="1"/>
  <c r="AJ23" i="3"/>
  <c r="F20" i="54" s="1"/>
  <c r="AJ22" i="3"/>
  <c r="F19" i="54" s="1"/>
  <c r="AJ32" i="3"/>
  <c r="F29" i="54" s="1"/>
  <c r="AJ31" i="3"/>
  <c r="F28" i="54" s="1"/>
  <c r="AJ30" i="3"/>
  <c r="F27" i="54" s="1"/>
  <c r="AJ46" i="3"/>
  <c r="F43" i="54" s="1"/>
  <c r="AJ18" i="3"/>
  <c r="F15" i="54" s="1"/>
  <c r="AJ29" i="3"/>
  <c r="F26" i="54" s="1"/>
  <c r="AJ47" i="3"/>
  <c r="F44" i="54" s="1"/>
  <c r="AJ39" i="3"/>
  <c r="F36" i="54" s="1"/>
  <c r="AJ37" i="3"/>
  <c r="F34" i="54" s="1"/>
  <c r="AJ24" i="3"/>
  <c r="F21" i="54" s="1"/>
  <c r="AJ40" i="3"/>
  <c r="F37" i="54" s="1"/>
  <c r="AJ35" i="3"/>
  <c r="F32" i="54" s="1"/>
  <c r="AJ26" i="3"/>
  <c r="F23" i="54" s="1"/>
  <c r="AJ34" i="3"/>
  <c r="F31" i="54" s="1"/>
  <c r="AJ42" i="3"/>
  <c r="F39" i="54" s="1"/>
  <c r="AJ25" i="3"/>
  <c r="F22" i="54" s="1"/>
  <c r="AJ20" i="3"/>
  <c r="F17" i="54" s="1"/>
  <c r="AJ28" i="3"/>
  <c r="F25" i="54" s="1"/>
  <c r="AJ36" i="3"/>
  <c r="F33" i="54" s="1"/>
  <c r="AJ44" i="3"/>
  <c r="F41" i="54" s="1"/>
  <c r="AJ19" i="3"/>
  <c r="F16" i="54" s="1"/>
  <c r="AJ41" i="3"/>
  <c r="F38" i="54" s="1"/>
  <c r="AJ15" i="3"/>
  <c r="AJ50" i="3"/>
  <c r="F47" i="54" s="1"/>
  <c r="AJ27" i="3"/>
  <c r="F24" i="54" s="1"/>
  <c r="AJ43" i="3"/>
  <c r="F40" i="54" s="1"/>
  <c r="AJ21" i="3"/>
  <c r="F18" i="54" s="1"/>
  <c r="AJ33" i="3"/>
  <c r="F30" i="54" s="1"/>
  <c r="AJ49" i="3"/>
  <c r="F46" i="54" s="1"/>
  <c r="AI62" i="3"/>
  <c r="AL54" i="3"/>
  <c r="AH62" i="3"/>
  <c r="AJ51" i="3"/>
  <c r="F48" i="54" s="1"/>
  <c r="E3" i="2"/>
  <c r="E3" i="20"/>
  <c r="E5" i="17"/>
  <c r="E3" i="8"/>
  <c r="G6" i="52" s="1"/>
  <c r="F25" i="16"/>
  <c r="G25" i="16" s="1"/>
  <c r="F24" i="16"/>
  <c r="G24" i="16" s="1"/>
  <c r="F23" i="16"/>
  <c r="G23" i="16" s="1"/>
  <c r="F22" i="16"/>
  <c r="G22" i="16" s="1"/>
  <c r="F21" i="16"/>
  <c r="G21" i="16" s="1"/>
  <c r="F19" i="16"/>
  <c r="F18" i="16"/>
  <c r="F17" i="16"/>
  <c r="C25" i="16"/>
  <c r="C24" i="16"/>
  <c r="C23" i="16"/>
  <c r="C22" i="16"/>
  <c r="C21" i="16"/>
  <c r="C20" i="16"/>
  <c r="C19" i="16"/>
  <c r="C18" i="16"/>
  <c r="F12" i="54" l="1"/>
  <c r="AJ52" i="3"/>
  <c r="F49" i="54" s="1"/>
  <c r="F6" i="53"/>
  <c r="D31" i="12"/>
  <c r="D32" i="12"/>
  <c r="D33" i="12"/>
  <c r="D34" i="12"/>
  <c r="G26" i="14"/>
  <c r="G25" i="14"/>
  <c r="G24" i="14"/>
  <c r="D26" i="12"/>
  <c r="D27" i="12"/>
  <c r="D28" i="12"/>
  <c r="D29" i="12"/>
  <c r="D30" i="12"/>
  <c r="D25" i="12"/>
  <c r="N10" i="8"/>
  <c r="N11" i="8"/>
  <c r="N12" i="8"/>
  <c r="N13" i="8"/>
  <c r="N14" i="8"/>
  <c r="N15" i="8"/>
  <c r="N16" i="8"/>
  <c r="N17" i="8"/>
  <c r="N18" i="8"/>
  <c r="N19" i="8"/>
  <c r="N20" i="8"/>
  <c r="N21" i="8"/>
  <c r="N22" i="8"/>
  <c r="N23" i="8"/>
  <c r="N24" i="8"/>
  <c r="N25" i="8"/>
  <c r="N26" i="8"/>
  <c r="N27" i="8"/>
  <c r="N28" i="8"/>
  <c r="N29" i="8"/>
  <c r="N30" i="8"/>
  <c r="N31" i="8"/>
  <c r="N32" i="8"/>
  <c r="N33" i="8"/>
  <c r="N34" i="8"/>
  <c r="N35" i="8"/>
  <c r="N36" i="8"/>
  <c r="N37" i="8"/>
  <c r="N38" i="8"/>
  <c r="N39" i="8"/>
  <c r="N40" i="8"/>
  <c r="N41" i="8"/>
  <c r="N42" i="8"/>
  <c r="N43" i="8"/>
  <c r="N44" i="8"/>
  <c r="N45" i="8"/>
  <c r="N46" i="8"/>
  <c r="N47" i="8"/>
  <c r="N48" i="8"/>
  <c r="N49" i="8"/>
  <c r="N50" i="8"/>
  <c r="N51" i="8"/>
  <c r="N52" i="8"/>
  <c r="N53" i="8"/>
  <c r="N54" i="8"/>
  <c r="N9" i="8"/>
  <c r="M3" i="8"/>
  <c r="E5" i="12"/>
  <c r="X6" i="17"/>
  <c r="AM7" i="3"/>
  <c r="B2" i="3" s="1"/>
  <c r="B2" i="54" s="1"/>
  <c r="L57" i="8"/>
  <c r="F54" i="8"/>
  <c r="G54" i="8" s="1"/>
  <c r="H54" i="8"/>
  <c r="I54" i="8"/>
  <c r="J54" i="8"/>
  <c r="G56" i="25"/>
  <c r="U3" i="61" l="1"/>
  <c r="AA7" i="60"/>
  <c r="M7" i="57"/>
  <c r="BB6" i="52"/>
  <c r="E5" i="11"/>
  <c r="BW3" i="20" s="1"/>
  <c r="AJ53" i="3"/>
  <c r="F50" i="54" s="1"/>
  <c r="M6" i="54"/>
  <c r="AL6" i="53"/>
  <c r="AM6" i="3"/>
  <c r="U3" i="10"/>
  <c r="X5" i="17"/>
  <c r="H73" i="17"/>
  <c r="AQ69" i="20" s="1"/>
  <c r="G57" i="25"/>
  <c r="AB5" i="12"/>
  <c r="G7" i="52" s="1"/>
  <c r="S3" i="2"/>
  <c r="AA32" i="12"/>
  <c r="I68" i="2"/>
  <c r="E8" i="57" l="1"/>
  <c r="K67" i="57" s="1"/>
  <c r="E4" i="61"/>
  <c r="N158" i="61" s="1"/>
  <c r="AJ54" i="3"/>
  <c r="F51" i="54" s="1"/>
  <c r="F7" i="53"/>
  <c r="E7" i="54"/>
  <c r="K68" i="54" s="1"/>
  <c r="E7" i="3"/>
  <c r="J33" i="16"/>
  <c r="E6" i="17"/>
  <c r="E4" i="10"/>
  <c r="E4" i="8"/>
  <c r="E4" i="2"/>
  <c r="E4" i="20"/>
  <c r="E4" i="25"/>
  <c r="C80" i="13"/>
  <c r="C81" i="13"/>
  <c r="C82" i="13"/>
  <c r="C83" i="13"/>
  <c r="C84" i="13"/>
  <c r="C85" i="13"/>
  <c r="C86" i="13"/>
  <c r="C87" i="13"/>
  <c r="C88" i="13"/>
  <c r="C89" i="13"/>
  <c r="C90" i="13"/>
  <c r="C91" i="13"/>
  <c r="C92" i="13"/>
  <c r="C93" i="13"/>
  <c r="C94" i="13"/>
  <c r="C95" i="13"/>
  <c r="C96" i="13"/>
  <c r="C97" i="13"/>
  <c r="C98" i="13"/>
  <c r="C99" i="13"/>
  <c r="C100" i="13"/>
  <c r="C101" i="13"/>
  <c r="C102" i="13"/>
  <c r="C103" i="13"/>
  <c r="C104" i="13"/>
  <c r="C105" i="13"/>
  <c r="C106" i="13"/>
  <c r="C107" i="13"/>
  <c r="C108" i="13"/>
  <c r="C109" i="13"/>
  <c r="C110" i="13"/>
  <c r="C111" i="13"/>
  <c r="C112" i="13"/>
  <c r="C113" i="13"/>
  <c r="C114" i="13"/>
  <c r="AJ55" i="3" l="1"/>
  <c r="F52" i="54" s="1"/>
  <c r="F53" i="8"/>
  <c r="G53" i="8" s="1"/>
  <c r="H53" i="8"/>
  <c r="I53" i="8"/>
  <c r="J53" i="8"/>
  <c r="AJ56" i="3" l="1"/>
  <c r="F53" i="54" s="1"/>
  <c r="F16" i="16"/>
  <c r="G16" i="16" s="1"/>
  <c r="F15" i="16"/>
  <c r="G15" i="16" s="1"/>
  <c r="F14" i="16"/>
  <c r="G14" i="16" s="1"/>
  <c r="F13" i="16"/>
  <c r="G13" i="16" s="1"/>
  <c r="F12" i="16"/>
  <c r="G12" i="16" s="1"/>
  <c r="F11" i="16"/>
  <c r="G11" i="16" s="1"/>
  <c r="F10" i="16"/>
  <c r="G10" i="16" s="1"/>
  <c r="F9" i="16"/>
  <c r="G9" i="16" s="1"/>
  <c r="F8" i="16"/>
  <c r="G8" i="16" s="1"/>
  <c r="C16" i="16"/>
  <c r="C15" i="16"/>
  <c r="C14" i="16"/>
  <c r="C13" i="16"/>
  <c r="C12" i="16"/>
  <c r="C11" i="16"/>
  <c r="C10" i="16"/>
  <c r="C9" i="16"/>
  <c r="G20" i="16"/>
  <c r="G19" i="16"/>
  <c r="G18" i="16"/>
  <c r="G17" i="16"/>
  <c r="AJ57" i="3" l="1"/>
  <c r="F54" i="54" s="1"/>
  <c r="Y9" i="10"/>
  <c r="X9" i="10"/>
  <c r="W9" i="10"/>
  <c r="V9" i="10"/>
  <c r="U9" i="10"/>
  <c r="D16" i="10" s="1"/>
  <c r="T9" i="10"/>
  <c r="S9" i="10"/>
  <c r="R9" i="10"/>
  <c r="Q9" i="10"/>
  <c r="P9" i="10"/>
  <c r="O9" i="10"/>
  <c r="N9" i="10"/>
  <c r="M9" i="10"/>
  <c r="L9" i="10"/>
  <c r="K9" i="10"/>
  <c r="J9" i="10"/>
  <c r="I9" i="10"/>
  <c r="H9" i="10"/>
  <c r="G9" i="10"/>
  <c r="F9" i="10"/>
  <c r="F51" i="8"/>
  <c r="G51" i="8" s="1"/>
  <c r="H51" i="8"/>
  <c r="I51" i="8"/>
  <c r="J51" i="8"/>
  <c r="F52" i="8"/>
  <c r="G52" i="8" s="1"/>
  <c r="H52" i="8"/>
  <c r="I52" i="8"/>
  <c r="J52" i="8"/>
  <c r="AJ58" i="3" l="1"/>
  <c r="F55" i="54" s="1"/>
  <c r="M4" i="8"/>
  <c r="K55" i="8" s="1"/>
  <c r="AJ59" i="3" l="1"/>
  <c r="F56" i="54" s="1"/>
  <c r="K51" i="8"/>
  <c r="K52" i="8"/>
  <c r="K53" i="8"/>
  <c r="K54" i="8"/>
  <c r="U4" i="10"/>
  <c r="E13" i="10" l="1"/>
  <c r="E29" i="10"/>
  <c r="E45" i="10"/>
  <c r="E16" i="10"/>
  <c r="E32" i="10"/>
  <c r="E48" i="10"/>
  <c r="E27" i="10"/>
  <c r="E43" i="10"/>
  <c r="E18" i="10"/>
  <c r="E34" i="10"/>
  <c r="E50" i="10"/>
  <c r="D127" i="61" s="1"/>
  <c r="H127" i="61" s="1"/>
  <c r="H128" i="61" s="1"/>
  <c r="H129" i="61" s="1"/>
  <c r="E19" i="10"/>
  <c r="E21" i="10"/>
  <c r="E53" i="10"/>
  <c r="D136" i="61" s="1"/>
  <c r="H136" i="61" s="1"/>
  <c r="H137" i="61" s="1"/>
  <c r="H138" i="61" s="1"/>
  <c r="E24" i="10"/>
  <c r="E40" i="10"/>
  <c r="E35" i="10"/>
  <c r="E26" i="10"/>
  <c r="E11" i="10"/>
  <c r="D13" i="63" s="1"/>
  <c r="E15" i="10"/>
  <c r="E33" i="10"/>
  <c r="E20" i="10"/>
  <c r="E52" i="10"/>
  <c r="D133" i="61" s="1"/>
  <c r="H133" i="61" s="1"/>
  <c r="H134" i="61" s="1"/>
  <c r="H135" i="61" s="1"/>
  <c r="E47" i="10"/>
  <c r="E38" i="10"/>
  <c r="E14" i="10"/>
  <c r="E25" i="10"/>
  <c r="E41" i="10"/>
  <c r="E57" i="10"/>
  <c r="D148" i="61" s="1"/>
  <c r="H148" i="61" s="1"/>
  <c r="H149" i="61" s="1"/>
  <c r="H150" i="61" s="1"/>
  <c r="E28" i="10"/>
  <c r="E44" i="10"/>
  <c r="E23" i="10"/>
  <c r="E39" i="10"/>
  <c r="E55" i="10"/>
  <c r="D142" i="61" s="1"/>
  <c r="H142" i="61" s="1"/>
  <c r="H143" i="61" s="1"/>
  <c r="H144" i="61" s="1"/>
  <c r="E30" i="10"/>
  <c r="E46" i="10"/>
  <c r="E12" i="10"/>
  <c r="E37" i="10"/>
  <c r="E56" i="10"/>
  <c r="D145" i="61" s="1"/>
  <c r="H145" i="61" s="1"/>
  <c r="H146" i="61" s="1"/>
  <c r="H147" i="61" s="1"/>
  <c r="E51" i="10"/>
  <c r="D130" i="61" s="1"/>
  <c r="H130" i="61" s="1"/>
  <c r="H131" i="61" s="1"/>
  <c r="H132" i="61" s="1"/>
  <c r="E42" i="10"/>
  <c r="E17" i="10"/>
  <c r="E49" i="10"/>
  <c r="D124" i="61" s="1"/>
  <c r="H124" i="61" s="1"/>
  <c r="H125" i="61" s="1"/>
  <c r="H126" i="61" s="1"/>
  <c r="E36" i="10"/>
  <c r="E31" i="10"/>
  <c r="E22" i="10"/>
  <c r="E54" i="10"/>
  <c r="D139" i="61" s="1"/>
  <c r="H139" i="61" s="1"/>
  <c r="H140" i="61" s="1"/>
  <c r="H141" i="61" s="1"/>
  <c r="C13" i="10"/>
  <c r="C16" i="61" s="1"/>
  <c r="C21" i="10"/>
  <c r="C40" i="61" s="1"/>
  <c r="C29" i="10"/>
  <c r="C64" i="61" s="1"/>
  <c r="C37" i="10"/>
  <c r="C88" i="61" s="1"/>
  <c r="C45" i="10"/>
  <c r="C112" i="61" s="1"/>
  <c r="C53" i="10"/>
  <c r="C136" i="61" s="1"/>
  <c r="C24" i="10"/>
  <c r="C49" i="61" s="1"/>
  <c r="C48" i="10"/>
  <c r="C121" i="61" s="1"/>
  <c r="C18" i="10"/>
  <c r="C31" i="61" s="1"/>
  <c r="C34" i="10"/>
  <c r="C79" i="61" s="1"/>
  <c r="C42" i="10"/>
  <c r="C103" i="61" s="1"/>
  <c r="C27" i="10"/>
  <c r="C58" i="61" s="1"/>
  <c r="C43" i="10"/>
  <c r="C106" i="61" s="1"/>
  <c r="C12" i="10"/>
  <c r="C13" i="61" s="1"/>
  <c r="C20" i="10"/>
  <c r="C37" i="61" s="1"/>
  <c r="C28" i="10"/>
  <c r="C61" i="61" s="1"/>
  <c r="C36" i="10"/>
  <c r="C85" i="61" s="1"/>
  <c r="C44" i="10"/>
  <c r="C109" i="61" s="1"/>
  <c r="C52" i="10"/>
  <c r="C133" i="61" s="1"/>
  <c r="C14" i="10"/>
  <c r="C19" i="61" s="1"/>
  <c r="C22" i="10"/>
  <c r="C43" i="61" s="1"/>
  <c r="C30" i="10"/>
  <c r="C67" i="61" s="1"/>
  <c r="C38" i="10"/>
  <c r="C91" i="61" s="1"/>
  <c r="C46" i="10"/>
  <c r="C115" i="61" s="1"/>
  <c r="C54" i="10"/>
  <c r="C139" i="61" s="1"/>
  <c r="C15" i="10"/>
  <c r="C22" i="61" s="1"/>
  <c r="C23" i="10"/>
  <c r="C46" i="61" s="1"/>
  <c r="C31" i="10"/>
  <c r="C70" i="61" s="1"/>
  <c r="C39" i="10"/>
  <c r="C94" i="61" s="1"/>
  <c r="C47" i="10"/>
  <c r="C118" i="61" s="1"/>
  <c r="C55" i="10"/>
  <c r="C142" i="61" s="1"/>
  <c r="C16" i="10"/>
  <c r="C25" i="61" s="1"/>
  <c r="C32" i="10"/>
  <c r="C73" i="61" s="1"/>
  <c r="C40" i="10"/>
  <c r="C97" i="61" s="1"/>
  <c r="C56" i="10"/>
  <c r="C145" i="61" s="1"/>
  <c r="C11" i="10"/>
  <c r="C10" i="61" s="1"/>
  <c r="C26" i="10"/>
  <c r="C55" i="61" s="1"/>
  <c r="C50" i="10"/>
  <c r="C127" i="61" s="1"/>
  <c r="C19" i="10"/>
  <c r="C34" i="61" s="1"/>
  <c r="C35" i="10"/>
  <c r="C82" i="61" s="1"/>
  <c r="C51" i="10"/>
  <c r="C130" i="61" s="1"/>
  <c r="C17" i="10"/>
  <c r="C28" i="61" s="1"/>
  <c r="C25" i="10"/>
  <c r="C52" i="61" s="1"/>
  <c r="C33" i="10"/>
  <c r="C76" i="61" s="1"/>
  <c r="C41" i="10"/>
  <c r="C100" i="61" s="1"/>
  <c r="C49" i="10"/>
  <c r="C124" i="61" s="1"/>
  <c r="C57" i="10"/>
  <c r="C148" i="61" s="1"/>
  <c r="AJ60" i="3"/>
  <c r="F57" i="54" s="1"/>
  <c r="D11" i="10"/>
  <c r="L4" i="16"/>
  <c r="F44" i="11"/>
  <c r="F43" i="11"/>
  <c r="H33" i="11"/>
  <c r="G33" i="11"/>
  <c r="E33" i="11"/>
  <c r="K65" i="10"/>
  <c r="AA31" i="12"/>
  <c r="H10" i="8"/>
  <c r="I10" i="8"/>
  <c r="J10" i="8"/>
  <c r="H11" i="8"/>
  <c r="I11" i="8"/>
  <c r="J11" i="8"/>
  <c r="H12" i="8"/>
  <c r="I12" i="8"/>
  <c r="J12" i="8"/>
  <c r="H13" i="8"/>
  <c r="I13" i="8"/>
  <c r="J13" i="8"/>
  <c r="H14" i="8"/>
  <c r="I14" i="8"/>
  <c r="J14" i="8"/>
  <c r="H15" i="8"/>
  <c r="I15" i="8"/>
  <c r="J15" i="8"/>
  <c r="H16" i="8"/>
  <c r="I16" i="8"/>
  <c r="J16" i="8"/>
  <c r="H17" i="8"/>
  <c r="I17" i="8"/>
  <c r="J17" i="8"/>
  <c r="H18" i="8"/>
  <c r="I18" i="8"/>
  <c r="J18" i="8"/>
  <c r="H19" i="8"/>
  <c r="I19" i="8"/>
  <c r="J19" i="8"/>
  <c r="H20" i="8"/>
  <c r="I20" i="8"/>
  <c r="J20" i="8"/>
  <c r="H21" i="8"/>
  <c r="I21" i="8"/>
  <c r="J21" i="8"/>
  <c r="H22" i="8"/>
  <c r="I22" i="8"/>
  <c r="J22" i="8"/>
  <c r="H23" i="8"/>
  <c r="I23" i="8"/>
  <c r="J23" i="8"/>
  <c r="H24" i="8"/>
  <c r="I24" i="8"/>
  <c r="J24" i="8"/>
  <c r="H25" i="8"/>
  <c r="I25" i="8"/>
  <c r="J25" i="8"/>
  <c r="H26" i="8"/>
  <c r="I26" i="8"/>
  <c r="J26" i="8"/>
  <c r="H27" i="8"/>
  <c r="I27" i="8"/>
  <c r="J27" i="8"/>
  <c r="H28" i="8"/>
  <c r="I28" i="8"/>
  <c r="J28" i="8"/>
  <c r="H29" i="8"/>
  <c r="I29" i="8"/>
  <c r="J29" i="8"/>
  <c r="H30" i="8"/>
  <c r="I30" i="8"/>
  <c r="J30" i="8"/>
  <c r="H31" i="8"/>
  <c r="I31" i="8"/>
  <c r="J31" i="8"/>
  <c r="H32" i="8"/>
  <c r="I32" i="8"/>
  <c r="J32" i="8"/>
  <c r="H33" i="8"/>
  <c r="I33" i="8"/>
  <c r="J33" i="8"/>
  <c r="H34" i="8"/>
  <c r="I34" i="8"/>
  <c r="J34" i="8"/>
  <c r="H35" i="8"/>
  <c r="I35" i="8"/>
  <c r="J35" i="8"/>
  <c r="H36" i="8"/>
  <c r="I36" i="8"/>
  <c r="J36" i="8"/>
  <c r="H37" i="8"/>
  <c r="I37" i="8"/>
  <c r="J37" i="8"/>
  <c r="H38" i="8"/>
  <c r="I38" i="8"/>
  <c r="J38" i="8"/>
  <c r="H39" i="8"/>
  <c r="I39" i="8"/>
  <c r="J39" i="8"/>
  <c r="H40" i="8"/>
  <c r="I40" i="8"/>
  <c r="J40" i="8"/>
  <c r="H41" i="8"/>
  <c r="I41" i="8"/>
  <c r="J41" i="8"/>
  <c r="H42" i="8"/>
  <c r="I42" i="8"/>
  <c r="J42" i="8"/>
  <c r="H43" i="8"/>
  <c r="I43" i="8"/>
  <c r="J43" i="8"/>
  <c r="H44" i="8"/>
  <c r="I44" i="8"/>
  <c r="J44" i="8"/>
  <c r="H45" i="8"/>
  <c r="I45" i="8"/>
  <c r="J45" i="8"/>
  <c r="H46" i="8"/>
  <c r="I46" i="8"/>
  <c r="J46" i="8"/>
  <c r="H47" i="8"/>
  <c r="I47" i="8"/>
  <c r="J47" i="8"/>
  <c r="H48" i="8"/>
  <c r="I48" i="8"/>
  <c r="J48" i="8"/>
  <c r="H49" i="8"/>
  <c r="I49" i="8"/>
  <c r="J49" i="8"/>
  <c r="H50" i="8"/>
  <c r="I50" i="8"/>
  <c r="J50" i="8"/>
  <c r="J9" i="8"/>
  <c r="I9" i="8"/>
  <c r="H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F47" i="8"/>
  <c r="F48" i="8"/>
  <c r="F49" i="8"/>
  <c r="F50" i="8"/>
  <c r="F9" i="8"/>
  <c r="K9" i="8" s="1"/>
  <c r="L3" i="16"/>
  <c r="D70" i="61" l="1"/>
  <c r="H70" i="61" s="1"/>
  <c r="H71" i="61" s="1"/>
  <c r="H72" i="61" s="1"/>
  <c r="D33" i="64"/>
  <c r="D33" i="63"/>
  <c r="D44" i="63"/>
  <c r="D44" i="64"/>
  <c r="D13" i="61"/>
  <c r="P13" i="61" s="1"/>
  <c r="P14" i="61" s="1"/>
  <c r="P15" i="61" s="1"/>
  <c r="D14" i="64"/>
  <c r="D14" i="63"/>
  <c r="D94" i="61"/>
  <c r="P94" i="61" s="1"/>
  <c r="P95" i="61" s="1"/>
  <c r="P96" i="61" s="1"/>
  <c r="D41" i="64"/>
  <c r="D41" i="63"/>
  <c r="D19" i="61"/>
  <c r="H19" i="61" s="1"/>
  <c r="H20" i="61" s="1"/>
  <c r="H21" i="61" s="1"/>
  <c r="D16" i="63"/>
  <c r="D16" i="64"/>
  <c r="D22" i="64"/>
  <c r="D22" i="63"/>
  <c r="D55" i="61"/>
  <c r="H55" i="61" s="1"/>
  <c r="H56" i="61" s="1"/>
  <c r="H57" i="61" s="1"/>
  <c r="D28" i="63"/>
  <c r="D28" i="64"/>
  <c r="D121" i="61"/>
  <c r="H121" i="61" s="1"/>
  <c r="H122" i="61" s="1"/>
  <c r="H123" i="61" s="1"/>
  <c r="D50" i="64"/>
  <c r="D50" i="63"/>
  <c r="D64" i="61"/>
  <c r="P64" i="61" s="1"/>
  <c r="P65" i="61" s="1"/>
  <c r="P66" i="61" s="1"/>
  <c r="D31" i="64"/>
  <c r="D31" i="63"/>
  <c r="D67" i="61"/>
  <c r="P67" i="61" s="1"/>
  <c r="P68" i="61" s="1"/>
  <c r="P69" i="61" s="1"/>
  <c r="D32" i="63"/>
  <c r="D32" i="64"/>
  <c r="D46" i="64"/>
  <c r="D46" i="63"/>
  <c r="D52" i="61"/>
  <c r="H52" i="61" s="1"/>
  <c r="H53" i="61" s="1"/>
  <c r="H54" i="61" s="1"/>
  <c r="D27" i="63"/>
  <c r="D27" i="64"/>
  <c r="D49" i="61"/>
  <c r="P49" i="61" s="1"/>
  <c r="P50" i="61" s="1"/>
  <c r="P51" i="61" s="1"/>
  <c r="D26" i="64"/>
  <c r="D26" i="63"/>
  <c r="D29" i="64"/>
  <c r="D29" i="63"/>
  <c r="D47" i="64"/>
  <c r="D47" i="63"/>
  <c r="D91" i="61"/>
  <c r="H91" i="61" s="1"/>
  <c r="H92" i="61" s="1"/>
  <c r="H93" i="61" s="1"/>
  <c r="D40" i="63"/>
  <c r="D40" i="64"/>
  <c r="D76" i="61"/>
  <c r="P76" i="61" s="1"/>
  <c r="P77" i="61" s="1"/>
  <c r="P78" i="61" s="1"/>
  <c r="D35" i="63"/>
  <c r="D35" i="64"/>
  <c r="D82" i="61"/>
  <c r="H82" i="61" s="1"/>
  <c r="H83" i="61" s="1"/>
  <c r="H84" i="61" s="1"/>
  <c r="D37" i="64"/>
  <c r="D37" i="63"/>
  <c r="D40" i="61"/>
  <c r="P40" i="61" s="1"/>
  <c r="P41" i="61" s="1"/>
  <c r="P42" i="61" s="1"/>
  <c r="D23" i="64"/>
  <c r="D23" i="63"/>
  <c r="D20" i="63"/>
  <c r="D20" i="64"/>
  <c r="D73" i="61"/>
  <c r="H73" i="61" s="1"/>
  <c r="H74" i="61" s="1"/>
  <c r="H75" i="61" s="1"/>
  <c r="D34" i="64"/>
  <c r="D34" i="63"/>
  <c r="D16" i="61"/>
  <c r="P16" i="61" s="1"/>
  <c r="P17" i="61" s="1"/>
  <c r="P18" i="61" s="1"/>
  <c r="D15" i="64"/>
  <c r="D15" i="63"/>
  <c r="D24" i="63"/>
  <c r="D24" i="64"/>
  <c r="D28" i="61"/>
  <c r="P28" i="61" s="1"/>
  <c r="P29" i="61" s="1"/>
  <c r="P30" i="61" s="1"/>
  <c r="D19" i="63"/>
  <c r="D19" i="64"/>
  <c r="D88" i="61"/>
  <c r="P88" i="61" s="1"/>
  <c r="P89" i="61" s="1"/>
  <c r="P90" i="61" s="1"/>
  <c r="D39" i="64"/>
  <c r="D39" i="63"/>
  <c r="D61" i="61"/>
  <c r="H61" i="61" s="1"/>
  <c r="H62" i="61" s="1"/>
  <c r="H63" i="61" s="1"/>
  <c r="D30" i="64"/>
  <c r="D30" i="63"/>
  <c r="D79" i="61"/>
  <c r="H79" i="61" s="1"/>
  <c r="H80" i="61" s="1"/>
  <c r="H81" i="61" s="1"/>
  <c r="D36" i="63"/>
  <c r="D36" i="64"/>
  <c r="D85" i="61"/>
  <c r="H85" i="61" s="1"/>
  <c r="H86" i="61" s="1"/>
  <c r="H87" i="61" s="1"/>
  <c r="D38" i="64"/>
  <c r="D38" i="63"/>
  <c r="D48" i="63"/>
  <c r="D48" i="64"/>
  <c r="D46" i="61"/>
  <c r="P46" i="61" s="1"/>
  <c r="P47" i="61" s="1"/>
  <c r="P48" i="61" s="1"/>
  <c r="D25" i="64"/>
  <c r="D25" i="63"/>
  <c r="D100" i="61"/>
  <c r="P100" i="61" s="1"/>
  <c r="P101" i="61" s="1"/>
  <c r="P102" i="61" s="1"/>
  <c r="D43" i="63"/>
  <c r="D43" i="64"/>
  <c r="D118" i="61"/>
  <c r="H118" i="61" s="1"/>
  <c r="H119" i="61" s="1"/>
  <c r="H120" i="61" s="1"/>
  <c r="D49" i="64"/>
  <c r="D49" i="63"/>
  <c r="D17" i="64"/>
  <c r="D17" i="63"/>
  <c r="D97" i="61"/>
  <c r="P97" i="61" s="1"/>
  <c r="P98" i="61" s="1"/>
  <c r="P99" i="61" s="1"/>
  <c r="D42" i="64"/>
  <c r="D42" i="63"/>
  <c r="D34" i="61"/>
  <c r="H34" i="61" s="1"/>
  <c r="H35" i="61" s="1"/>
  <c r="H36" i="61" s="1"/>
  <c r="D21" i="64"/>
  <c r="D21" i="63"/>
  <c r="D45" i="64"/>
  <c r="D45" i="63"/>
  <c r="D18" i="64"/>
  <c r="D18" i="63"/>
  <c r="D10" i="61"/>
  <c r="H10" i="61" s="1"/>
  <c r="H11" i="61" s="1"/>
  <c r="H12" i="61" s="1"/>
  <c r="D13" i="64"/>
  <c r="D103" i="61"/>
  <c r="H99" i="10"/>
  <c r="L99" i="10"/>
  <c r="P99" i="10"/>
  <c r="T99" i="10"/>
  <c r="X99" i="10"/>
  <c r="G99" i="10"/>
  <c r="O99" i="10"/>
  <c r="S99" i="10"/>
  <c r="W99" i="10"/>
  <c r="N99" i="10"/>
  <c r="R99" i="10"/>
  <c r="V99" i="10"/>
  <c r="I99" i="10"/>
  <c r="M99" i="10"/>
  <c r="Q99" i="10"/>
  <c r="U99" i="10"/>
  <c r="Y99" i="10"/>
  <c r="F99" i="10"/>
  <c r="K99" i="10"/>
  <c r="J99" i="10"/>
  <c r="D109" i="61"/>
  <c r="J101" i="10"/>
  <c r="N101" i="10"/>
  <c r="R101" i="10"/>
  <c r="V101" i="10"/>
  <c r="I101" i="10"/>
  <c r="M101" i="10"/>
  <c r="U101" i="10"/>
  <c r="H101" i="10"/>
  <c r="P101" i="10"/>
  <c r="T101" i="10"/>
  <c r="G101" i="10"/>
  <c r="K101" i="10"/>
  <c r="O101" i="10"/>
  <c r="S101" i="10"/>
  <c r="W101" i="10"/>
  <c r="Q101" i="10"/>
  <c r="Y101" i="10"/>
  <c r="F101" i="10"/>
  <c r="L101" i="10"/>
  <c r="X101" i="10"/>
  <c r="D112" i="61"/>
  <c r="G102" i="10"/>
  <c r="K102" i="10"/>
  <c r="O102" i="10"/>
  <c r="S102" i="10"/>
  <c r="W102" i="10"/>
  <c r="F102" i="10"/>
  <c r="J102" i="10"/>
  <c r="R102" i="10"/>
  <c r="V102" i="10"/>
  <c r="I102" i="10"/>
  <c r="Q102" i="10"/>
  <c r="U102" i="10"/>
  <c r="H102" i="10"/>
  <c r="L102" i="10"/>
  <c r="P102" i="10"/>
  <c r="T102" i="10"/>
  <c r="X102" i="10"/>
  <c r="N102" i="10"/>
  <c r="M102" i="10"/>
  <c r="Y102" i="10"/>
  <c r="D115" i="61"/>
  <c r="H103" i="10"/>
  <c r="L103" i="10"/>
  <c r="P103" i="10"/>
  <c r="T103" i="10"/>
  <c r="X103" i="10"/>
  <c r="K103" i="10"/>
  <c r="S103" i="10"/>
  <c r="J103" i="10"/>
  <c r="N103" i="10"/>
  <c r="R103" i="10"/>
  <c r="I103" i="10"/>
  <c r="M103" i="10"/>
  <c r="Q103" i="10"/>
  <c r="U103" i="10"/>
  <c r="Y103" i="10"/>
  <c r="F103" i="10"/>
  <c r="G103" i="10"/>
  <c r="O103" i="10"/>
  <c r="W103" i="10"/>
  <c r="V103" i="10"/>
  <c r="D106" i="61"/>
  <c r="I100" i="10"/>
  <c r="M100" i="10"/>
  <c r="Q100" i="10"/>
  <c r="U100" i="10"/>
  <c r="Y100" i="10"/>
  <c r="L100" i="10"/>
  <c r="T100" i="10"/>
  <c r="G100" i="10"/>
  <c r="K100" i="10"/>
  <c r="S100" i="10"/>
  <c r="W100" i="10"/>
  <c r="J100" i="10"/>
  <c r="N100" i="10"/>
  <c r="R100" i="10"/>
  <c r="V100" i="10"/>
  <c r="H100" i="10"/>
  <c r="P100" i="10"/>
  <c r="X100" i="10"/>
  <c r="O100" i="10"/>
  <c r="F100" i="10"/>
  <c r="H75" i="10"/>
  <c r="D31" i="61"/>
  <c r="H79" i="10"/>
  <c r="D43" i="61"/>
  <c r="S84" i="10"/>
  <c r="D58" i="61"/>
  <c r="F77" i="10"/>
  <c r="D37" i="61"/>
  <c r="F72" i="10"/>
  <c r="D22" i="61"/>
  <c r="S73" i="10"/>
  <c r="D25" i="61"/>
  <c r="P124" i="61"/>
  <c r="P148" i="61"/>
  <c r="P136" i="61"/>
  <c r="P145" i="61"/>
  <c r="P133" i="61"/>
  <c r="P142" i="61"/>
  <c r="P139" i="61"/>
  <c r="P127" i="61"/>
  <c r="P130" i="61"/>
  <c r="J112" i="10"/>
  <c r="N112" i="10"/>
  <c r="R112" i="10"/>
  <c r="V112" i="10"/>
  <c r="I112" i="10"/>
  <c r="M112" i="10"/>
  <c r="Q112" i="10"/>
  <c r="U112" i="10"/>
  <c r="Y112" i="10"/>
  <c r="F112" i="10"/>
  <c r="K112" i="10"/>
  <c r="S112" i="10"/>
  <c r="H112" i="10"/>
  <c r="L112" i="10"/>
  <c r="P112" i="10"/>
  <c r="T112" i="10"/>
  <c r="X112" i="10"/>
  <c r="G112" i="10"/>
  <c r="O112" i="10"/>
  <c r="W112" i="10"/>
  <c r="I111" i="10"/>
  <c r="M111" i="10"/>
  <c r="Q111" i="10"/>
  <c r="U111" i="10"/>
  <c r="Y111" i="10"/>
  <c r="H111" i="10"/>
  <c r="L111" i="10"/>
  <c r="P111" i="10"/>
  <c r="T111" i="10"/>
  <c r="X111" i="10"/>
  <c r="N111" i="10"/>
  <c r="V111" i="10"/>
  <c r="G111" i="10"/>
  <c r="K111" i="10"/>
  <c r="O111" i="10"/>
  <c r="S111" i="10"/>
  <c r="W111" i="10"/>
  <c r="F111" i="10"/>
  <c r="J111" i="10"/>
  <c r="R111" i="10"/>
  <c r="H106" i="10"/>
  <c r="L106" i="10"/>
  <c r="P106" i="10"/>
  <c r="T106" i="10"/>
  <c r="X106" i="10"/>
  <c r="G106" i="10"/>
  <c r="K106" i="10"/>
  <c r="O106" i="10"/>
  <c r="S106" i="10"/>
  <c r="W106" i="10"/>
  <c r="M106" i="10"/>
  <c r="U106" i="10"/>
  <c r="J106" i="10"/>
  <c r="N106" i="10"/>
  <c r="R106" i="10"/>
  <c r="V106" i="10"/>
  <c r="I106" i="10"/>
  <c r="Q106" i="10"/>
  <c r="Y106" i="10"/>
  <c r="F106" i="10"/>
  <c r="G109" i="10"/>
  <c r="K109" i="10"/>
  <c r="O109" i="10"/>
  <c r="S109" i="10"/>
  <c r="W109" i="10"/>
  <c r="F109" i="10"/>
  <c r="J109" i="10"/>
  <c r="N109" i="10"/>
  <c r="R109" i="10"/>
  <c r="V109" i="10"/>
  <c r="L109" i="10"/>
  <c r="T109" i="10"/>
  <c r="I109" i="10"/>
  <c r="M109" i="10"/>
  <c r="Q109" i="10"/>
  <c r="U109" i="10"/>
  <c r="Y109" i="10"/>
  <c r="H109" i="10"/>
  <c r="P109" i="10"/>
  <c r="X109" i="10"/>
  <c r="E13" i="2"/>
  <c r="F68" i="10"/>
  <c r="E58" i="10"/>
  <c r="G68" i="10"/>
  <c r="I107" i="10"/>
  <c r="M107" i="10"/>
  <c r="Q107" i="10"/>
  <c r="U107" i="10"/>
  <c r="Y107" i="10"/>
  <c r="H107" i="10"/>
  <c r="L107" i="10"/>
  <c r="P107" i="10"/>
  <c r="T107" i="10"/>
  <c r="X107" i="10"/>
  <c r="J107" i="10"/>
  <c r="R107" i="10"/>
  <c r="G107" i="10"/>
  <c r="K107" i="10"/>
  <c r="O107" i="10"/>
  <c r="S107" i="10"/>
  <c r="W107" i="10"/>
  <c r="F107" i="10"/>
  <c r="N107" i="10"/>
  <c r="V107" i="10"/>
  <c r="H110" i="10"/>
  <c r="L110" i="10"/>
  <c r="P110" i="10"/>
  <c r="T110" i="10"/>
  <c r="X110" i="10"/>
  <c r="G110" i="10"/>
  <c r="K110" i="10"/>
  <c r="O110" i="10"/>
  <c r="S110" i="10"/>
  <c r="W110" i="10"/>
  <c r="I110" i="10"/>
  <c r="Q110" i="10"/>
  <c r="Y110" i="10"/>
  <c r="F110" i="10"/>
  <c r="J110" i="10"/>
  <c r="N110" i="10"/>
  <c r="R110" i="10"/>
  <c r="V110" i="10"/>
  <c r="M110" i="10"/>
  <c r="U110" i="10"/>
  <c r="G105" i="10"/>
  <c r="K105" i="10"/>
  <c r="O105" i="10"/>
  <c r="S105" i="10"/>
  <c r="W105" i="10"/>
  <c r="F105" i="10"/>
  <c r="J105" i="10"/>
  <c r="N105" i="10"/>
  <c r="R105" i="10"/>
  <c r="V105" i="10"/>
  <c r="H105" i="10"/>
  <c r="P105" i="10"/>
  <c r="X105" i="10"/>
  <c r="I105" i="10"/>
  <c r="M105" i="10"/>
  <c r="Q105" i="10"/>
  <c r="U105" i="10"/>
  <c r="Y105" i="10"/>
  <c r="L105" i="10"/>
  <c r="T105" i="10"/>
  <c r="J108" i="10"/>
  <c r="N108" i="10"/>
  <c r="R108" i="10"/>
  <c r="V108" i="10"/>
  <c r="I108" i="10"/>
  <c r="M108" i="10"/>
  <c r="Q108" i="10"/>
  <c r="U108" i="10"/>
  <c r="Y108" i="10"/>
  <c r="F108" i="10"/>
  <c r="G108" i="10"/>
  <c r="O108" i="10"/>
  <c r="W108" i="10"/>
  <c r="H108" i="10"/>
  <c r="L108" i="10"/>
  <c r="P108" i="10"/>
  <c r="T108" i="10"/>
  <c r="X108" i="10"/>
  <c r="K108" i="10"/>
  <c r="S108" i="10"/>
  <c r="F80" i="10"/>
  <c r="H80" i="10"/>
  <c r="J104" i="10"/>
  <c r="N104" i="10"/>
  <c r="R104" i="10"/>
  <c r="V104" i="10"/>
  <c r="I104" i="10"/>
  <c r="M104" i="10"/>
  <c r="Q104" i="10"/>
  <c r="U104" i="10"/>
  <c r="Y104" i="10"/>
  <c r="F104" i="10"/>
  <c r="K104" i="10"/>
  <c r="S104" i="10"/>
  <c r="H104" i="10"/>
  <c r="L104" i="10"/>
  <c r="P104" i="10"/>
  <c r="T104" i="10"/>
  <c r="X104" i="10"/>
  <c r="G104" i="10"/>
  <c r="O104" i="10"/>
  <c r="W104" i="10"/>
  <c r="H76" i="10"/>
  <c r="S76" i="10"/>
  <c r="D322" i="56"/>
  <c r="D58" i="52"/>
  <c r="E51" i="57"/>
  <c r="D53" i="53"/>
  <c r="AO53" i="53" s="1"/>
  <c r="C322" i="56"/>
  <c r="C51" i="57"/>
  <c r="C66" i="56"/>
  <c r="C19" i="57"/>
  <c r="C37" i="57"/>
  <c r="C210" i="56"/>
  <c r="C18" i="56"/>
  <c r="C13" i="57"/>
  <c r="C49" i="57"/>
  <c r="C306" i="56"/>
  <c r="C50" i="56"/>
  <c r="C17" i="57"/>
  <c r="D56" i="52"/>
  <c r="D51" i="53"/>
  <c r="AO51" i="53" s="1"/>
  <c r="E49" i="57"/>
  <c r="D306" i="56"/>
  <c r="D19" i="53"/>
  <c r="AO19" i="53" s="1"/>
  <c r="D50" i="56"/>
  <c r="M16" i="54" s="1"/>
  <c r="E17" i="57"/>
  <c r="D24" i="52"/>
  <c r="D258" i="56"/>
  <c r="E43" i="57"/>
  <c r="D45" i="53"/>
  <c r="AO45" i="53" s="1"/>
  <c r="D50" i="52"/>
  <c r="C202" i="56"/>
  <c r="C36" i="57"/>
  <c r="D49" i="53"/>
  <c r="AO49" i="53" s="1"/>
  <c r="D54" i="52"/>
  <c r="E47" i="57"/>
  <c r="D290" i="56"/>
  <c r="D17" i="53"/>
  <c r="AO17" i="53" s="1"/>
  <c r="D22" i="52"/>
  <c r="E15" i="57"/>
  <c r="D34" i="56"/>
  <c r="M14" i="54" s="1"/>
  <c r="C290" i="56"/>
  <c r="C47" i="57"/>
  <c r="C34" i="56"/>
  <c r="C15" i="57"/>
  <c r="D60" i="53"/>
  <c r="AO60" i="53" s="1"/>
  <c r="D65" i="52"/>
  <c r="E58" i="57"/>
  <c r="C130" i="56"/>
  <c r="C27" i="57"/>
  <c r="C53" i="57"/>
  <c r="C58" i="57"/>
  <c r="C114" i="56"/>
  <c r="C25" i="57"/>
  <c r="D59" i="53"/>
  <c r="AO59" i="53" s="1"/>
  <c r="E57" i="57"/>
  <c r="D64" i="52"/>
  <c r="C218" i="56"/>
  <c r="C38" i="57"/>
  <c r="D28" i="53"/>
  <c r="AO28" i="53" s="1"/>
  <c r="D33" i="52"/>
  <c r="E26" i="57"/>
  <c r="D122" i="56"/>
  <c r="D210" i="56"/>
  <c r="D39" i="53"/>
  <c r="AO39" i="53" s="1"/>
  <c r="E37" i="57"/>
  <c r="D44" i="52"/>
  <c r="D25" i="53"/>
  <c r="AO25" i="53" s="1"/>
  <c r="E23" i="57"/>
  <c r="D30" i="52"/>
  <c r="D98" i="56"/>
  <c r="M22" i="54" s="1"/>
  <c r="C55" i="57"/>
  <c r="D43" i="52"/>
  <c r="D202" i="56"/>
  <c r="E36" i="57"/>
  <c r="D38" i="53"/>
  <c r="AO38" i="53" s="1"/>
  <c r="D42" i="52"/>
  <c r="D37" i="53"/>
  <c r="AO37" i="53" s="1"/>
  <c r="E35" i="57"/>
  <c r="D194" i="56"/>
  <c r="D36" i="53"/>
  <c r="AO36" i="53" s="1"/>
  <c r="E34" i="57"/>
  <c r="D186" i="56"/>
  <c r="D41" i="52"/>
  <c r="C43" i="57"/>
  <c r="C258" i="56"/>
  <c r="D58" i="53"/>
  <c r="AO58" i="53" s="1"/>
  <c r="E56" i="57"/>
  <c r="D63" i="52"/>
  <c r="D31" i="52"/>
  <c r="D106" i="56"/>
  <c r="M23" i="54" s="1"/>
  <c r="D26" i="53"/>
  <c r="AO26" i="53" s="1"/>
  <c r="E24" i="57"/>
  <c r="C82" i="56"/>
  <c r="C21" i="57"/>
  <c r="D47" i="53"/>
  <c r="AO47" i="53" s="1"/>
  <c r="E45" i="57"/>
  <c r="D274" i="56"/>
  <c r="D52" i="52"/>
  <c r="C34" i="57"/>
  <c r="C186" i="56"/>
  <c r="C41" i="57"/>
  <c r="C242" i="56"/>
  <c r="C56" i="57"/>
  <c r="C24" i="57"/>
  <c r="C106" i="56"/>
  <c r="D43" i="53"/>
  <c r="AO43" i="53" s="1"/>
  <c r="D48" i="52"/>
  <c r="E41" i="57"/>
  <c r="D242" i="56"/>
  <c r="C54" i="57"/>
  <c r="C22" i="57"/>
  <c r="C90" i="56"/>
  <c r="D26" i="52"/>
  <c r="E19" i="57"/>
  <c r="D66" i="56"/>
  <c r="M18" i="54" s="1"/>
  <c r="D21" i="53"/>
  <c r="AO21" i="53" s="1"/>
  <c r="C146" i="56"/>
  <c r="C29" i="57"/>
  <c r="C74" i="56"/>
  <c r="C20" i="57"/>
  <c r="C314" i="56"/>
  <c r="C50" i="57"/>
  <c r="D46" i="52"/>
  <c r="E39" i="57"/>
  <c r="D226" i="56"/>
  <c r="D41" i="53"/>
  <c r="AO41" i="53" s="1"/>
  <c r="E54" i="57"/>
  <c r="D61" i="52"/>
  <c r="D56" i="53"/>
  <c r="AO56" i="53" s="1"/>
  <c r="D90" i="56"/>
  <c r="M21" i="54" s="1"/>
  <c r="E22" i="57"/>
  <c r="D29" i="52"/>
  <c r="D24" i="53"/>
  <c r="AO24" i="53" s="1"/>
  <c r="C226" i="56"/>
  <c r="C39" i="57"/>
  <c r="D59" i="52"/>
  <c r="D54" i="53"/>
  <c r="E52" i="57"/>
  <c r="D330" i="56"/>
  <c r="D27" i="52"/>
  <c r="D22" i="53"/>
  <c r="AO22" i="53" s="1"/>
  <c r="E20" i="57"/>
  <c r="D74" i="56"/>
  <c r="M19" i="54" s="1"/>
  <c r="D250" i="56"/>
  <c r="D44" i="53"/>
  <c r="AO44" i="53" s="1"/>
  <c r="E42" i="57"/>
  <c r="D49" i="52"/>
  <c r="D34" i="53"/>
  <c r="AO34" i="53" s="1"/>
  <c r="E32" i="57"/>
  <c r="D170" i="56"/>
  <c r="D39" i="52"/>
  <c r="C250" i="56"/>
  <c r="C42" i="57"/>
  <c r="C32" i="57"/>
  <c r="C170" i="56"/>
  <c r="C154" i="56"/>
  <c r="C30" i="57"/>
  <c r="C45" i="57"/>
  <c r="C274" i="56"/>
  <c r="D82" i="56"/>
  <c r="M20" i="54" s="1"/>
  <c r="D23" i="53"/>
  <c r="AO23" i="53" s="1"/>
  <c r="E21" i="57"/>
  <c r="D28" i="52"/>
  <c r="D154" i="56"/>
  <c r="D32" i="53"/>
  <c r="AO32" i="53" s="1"/>
  <c r="E30" i="57"/>
  <c r="D37" i="52"/>
  <c r="D35" i="52"/>
  <c r="E28" i="57"/>
  <c r="D138" i="56"/>
  <c r="D30" i="53"/>
  <c r="AO30" i="53" s="1"/>
  <c r="C59" i="57"/>
  <c r="D42" i="53"/>
  <c r="AO42" i="53" s="1"/>
  <c r="D47" i="52"/>
  <c r="E40" i="57"/>
  <c r="D234" i="56"/>
  <c r="C28" i="57"/>
  <c r="C138" i="56"/>
  <c r="C57" i="57"/>
  <c r="C234" i="56"/>
  <c r="C40" i="57"/>
  <c r="D27" i="53"/>
  <c r="AO27" i="53" s="1"/>
  <c r="E25" i="57"/>
  <c r="D32" i="52"/>
  <c r="D114" i="56"/>
  <c r="M24" i="54" s="1"/>
  <c r="D66" i="52"/>
  <c r="E59" i="57"/>
  <c r="D61" i="53"/>
  <c r="AO61" i="53" s="1"/>
  <c r="C44" i="57"/>
  <c r="C266" i="56"/>
  <c r="D57" i="53"/>
  <c r="AO57" i="53" s="1"/>
  <c r="E55" i="57"/>
  <c r="D62" i="52"/>
  <c r="D218" i="56"/>
  <c r="E38" i="57"/>
  <c r="D40" i="53"/>
  <c r="AO40" i="53" s="1"/>
  <c r="D45" i="52"/>
  <c r="C98" i="56"/>
  <c r="C23" i="57"/>
  <c r="D29" i="53"/>
  <c r="AO29" i="53" s="1"/>
  <c r="D34" i="52"/>
  <c r="E27" i="57"/>
  <c r="D130" i="56"/>
  <c r="D58" i="56"/>
  <c r="M17" i="54" s="1"/>
  <c r="D25" i="52"/>
  <c r="E18" i="57"/>
  <c r="D20" i="53"/>
  <c r="AO20" i="53" s="1"/>
  <c r="C194" i="56"/>
  <c r="C35" i="57"/>
  <c r="D55" i="52"/>
  <c r="D50" i="53"/>
  <c r="AO50" i="53" s="1"/>
  <c r="E48" i="57"/>
  <c r="D298" i="56"/>
  <c r="D42" i="56"/>
  <c r="M15" i="54" s="1"/>
  <c r="E16" i="57"/>
  <c r="D18" i="53"/>
  <c r="AO18" i="53" s="1"/>
  <c r="D23" i="52"/>
  <c r="C330" i="56"/>
  <c r="C52" i="57"/>
  <c r="D31" i="53"/>
  <c r="AO31" i="53" s="1"/>
  <c r="E29" i="57"/>
  <c r="D146" i="56"/>
  <c r="D36" i="52"/>
  <c r="C58" i="56"/>
  <c r="C18" i="57"/>
  <c r="C178" i="56"/>
  <c r="C33" i="57"/>
  <c r="C298" i="56"/>
  <c r="C48" i="57"/>
  <c r="C42" i="56"/>
  <c r="C16" i="57"/>
  <c r="D40" i="52"/>
  <c r="D178" i="56"/>
  <c r="E33" i="57"/>
  <c r="D35" i="53"/>
  <c r="AO35" i="53" s="1"/>
  <c r="C282" i="56"/>
  <c r="C46" i="57"/>
  <c r="C26" i="56"/>
  <c r="C14" i="57"/>
  <c r="D52" i="53"/>
  <c r="AO52" i="53" s="1"/>
  <c r="D57" i="52"/>
  <c r="E50" i="57"/>
  <c r="D314" i="56"/>
  <c r="D15" i="53"/>
  <c r="AO15" i="53" s="1"/>
  <c r="D20" i="52"/>
  <c r="E13" i="57"/>
  <c r="D18" i="56"/>
  <c r="M12" i="54" s="1"/>
  <c r="D60" i="52"/>
  <c r="E53" i="57"/>
  <c r="D55" i="53"/>
  <c r="AO55" i="53" s="1"/>
  <c r="C122" i="56"/>
  <c r="C26" i="57"/>
  <c r="D38" i="52"/>
  <c r="D162" i="56"/>
  <c r="E31" i="57"/>
  <c r="D33" i="53"/>
  <c r="AO33" i="53" s="1"/>
  <c r="D282" i="56"/>
  <c r="D53" i="52"/>
  <c r="E46" i="57"/>
  <c r="D48" i="53"/>
  <c r="AO48" i="53" s="1"/>
  <c r="D26" i="56"/>
  <c r="M13" i="54" s="1"/>
  <c r="D21" i="52"/>
  <c r="E14" i="57"/>
  <c r="D16" i="53"/>
  <c r="AO16" i="53" s="1"/>
  <c r="C31" i="57"/>
  <c r="C162" i="56"/>
  <c r="D51" i="52"/>
  <c r="E44" i="57"/>
  <c r="D266" i="56"/>
  <c r="D46" i="53"/>
  <c r="AO46" i="53" s="1"/>
  <c r="C52" i="54"/>
  <c r="C36" i="54"/>
  <c r="C20" i="54"/>
  <c r="E53" i="54"/>
  <c r="E37" i="54"/>
  <c r="E21" i="54"/>
  <c r="C50" i="54"/>
  <c r="E32" i="54"/>
  <c r="C15" i="54"/>
  <c r="E47" i="54"/>
  <c r="C33" i="54"/>
  <c r="E19" i="54"/>
  <c r="E46" i="54"/>
  <c r="E30" i="54"/>
  <c r="E15" i="54"/>
  <c r="E48" i="54"/>
  <c r="C34" i="54"/>
  <c r="C18" i="54"/>
  <c r="C49" i="54"/>
  <c r="E31" i="54"/>
  <c r="C47" i="54"/>
  <c r="C39" i="54"/>
  <c r="C31" i="54"/>
  <c r="C23" i="54"/>
  <c r="C16" i="54"/>
  <c r="E12" i="54"/>
  <c r="C53" i="54"/>
  <c r="E35" i="54"/>
  <c r="C21" i="54"/>
  <c r="C48" i="54"/>
  <c r="C40" i="54"/>
  <c r="C32" i="54"/>
  <c r="C24" i="54"/>
  <c r="C17" i="54"/>
  <c r="E36" i="54"/>
  <c r="E51" i="54"/>
  <c r="C37" i="54"/>
  <c r="E57" i="54"/>
  <c r="E49" i="54"/>
  <c r="E41" i="54"/>
  <c r="E33" i="54"/>
  <c r="E25" i="54"/>
  <c r="E17" i="54"/>
  <c r="C58" i="54"/>
  <c r="E44" i="54"/>
  <c r="E28" i="54"/>
  <c r="C12" i="54"/>
  <c r="C45" i="54"/>
  <c r="E27" i="54"/>
  <c r="E16" i="54"/>
  <c r="C44" i="54"/>
  <c r="C28" i="54"/>
  <c r="C13" i="54"/>
  <c r="C46" i="54"/>
  <c r="C30" i="54"/>
  <c r="E13" i="54"/>
  <c r="E43" i="54"/>
  <c r="C29" i="54"/>
  <c r="E45" i="54"/>
  <c r="E29" i="54"/>
  <c r="E14" i="54"/>
  <c r="E54" i="54"/>
  <c r="E38" i="54"/>
  <c r="E22" i="54"/>
  <c r="C55" i="54"/>
  <c r="E52" i="54"/>
  <c r="C38" i="54"/>
  <c r="E20" i="54"/>
  <c r="C56" i="54"/>
  <c r="C54" i="54"/>
  <c r="C22" i="54"/>
  <c r="C42" i="54"/>
  <c r="E24" i="54"/>
  <c r="E55" i="54"/>
  <c r="E39" i="54"/>
  <c r="C25" i="54"/>
  <c r="C14" i="54"/>
  <c r="E50" i="54"/>
  <c r="E42" i="54"/>
  <c r="E34" i="54"/>
  <c r="E26" i="54"/>
  <c r="E18" i="54"/>
  <c r="E56" i="54"/>
  <c r="E40" i="54"/>
  <c r="C26" i="54"/>
  <c r="C57" i="54"/>
  <c r="C41" i="54"/>
  <c r="E23" i="54"/>
  <c r="C51" i="54"/>
  <c r="C43" i="54"/>
  <c r="C35" i="54"/>
  <c r="C27" i="54"/>
  <c r="C19" i="54"/>
  <c r="E58" i="54"/>
  <c r="AJ61" i="3"/>
  <c r="C59" i="2"/>
  <c r="C59" i="20" s="1"/>
  <c r="C61" i="3"/>
  <c r="C55" i="8"/>
  <c r="C62" i="17"/>
  <c r="E61" i="3"/>
  <c r="E55" i="8"/>
  <c r="E59" i="2"/>
  <c r="E59" i="20" s="1"/>
  <c r="E62" i="17"/>
  <c r="G50" i="8"/>
  <c r="K50" i="8"/>
  <c r="G49" i="8"/>
  <c r="K49" i="8"/>
  <c r="G48" i="8"/>
  <c r="K48" i="8"/>
  <c r="G47" i="8"/>
  <c r="K47" i="8"/>
  <c r="G46" i="8"/>
  <c r="K46" i="8"/>
  <c r="G45" i="8"/>
  <c r="K45" i="8"/>
  <c r="G44" i="8"/>
  <c r="K44" i="8"/>
  <c r="G43" i="8"/>
  <c r="K43" i="8"/>
  <c r="G42" i="8"/>
  <c r="K42" i="8"/>
  <c r="G41" i="8"/>
  <c r="K41" i="8"/>
  <c r="G40" i="8"/>
  <c r="K40" i="8"/>
  <c r="G39" i="8"/>
  <c r="K39" i="8"/>
  <c r="G38" i="8"/>
  <c r="K38" i="8"/>
  <c r="G37" i="8"/>
  <c r="K37" i="8"/>
  <c r="G36" i="8"/>
  <c r="K36" i="8"/>
  <c r="G35" i="8"/>
  <c r="K35" i="8"/>
  <c r="G34" i="8"/>
  <c r="K34" i="8"/>
  <c r="G33" i="8"/>
  <c r="K33" i="8"/>
  <c r="G32" i="8"/>
  <c r="K32" i="8"/>
  <c r="G31" i="8"/>
  <c r="K31" i="8"/>
  <c r="G30" i="8"/>
  <c r="K30" i="8"/>
  <c r="G29" i="8"/>
  <c r="K29" i="8"/>
  <c r="G28" i="8"/>
  <c r="K28" i="8"/>
  <c r="G27" i="8"/>
  <c r="K27" i="8"/>
  <c r="G26" i="8"/>
  <c r="K26" i="8"/>
  <c r="G25" i="8"/>
  <c r="K25" i="8"/>
  <c r="G24" i="8"/>
  <c r="K24" i="8"/>
  <c r="G23" i="8"/>
  <c r="K23" i="8"/>
  <c r="G22" i="8"/>
  <c r="K22" i="8"/>
  <c r="G21" i="8"/>
  <c r="K21" i="8"/>
  <c r="G20" i="8"/>
  <c r="K20" i="8"/>
  <c r="G19" i="8"/>
  <c r="K19" i="8"/>
  <c r="G18" i="8"/>
  <c r="K18" i="8"/>
  <c r="G17" i="8"/>
  <c r="K17" i="8"/>
  <c r="G16" i="8"/>
  <c r="K16" i="8"/>
  <c r="G15" i="8"/>
  <c r="K15" i="8"/>
  <c r="G14" i="8"/>
  <c r="K14" i="8"/>
  <c r="G13" i="8"/>
  <c r="K13" i="8"/>
  <c r="G12" i="8"/>
  <c r="K12" i="8"/>
  <c r="G11" i="8"/>
  <c r="K11" i="8"/>
  <c r="G10" i="8"/>
  <c r="K10" i="8"/>
  <c r="H72" i="17"/>
  <c r="AQ68" i="20" s="1"/>
  <c r="C19" i="3"/>
  <c r="C17" i="2"/>
  <c r="C17" i="20" s="1"/>
  <c r="G9" i="8"/>
  <c r="E61" i="17"/>
  <c r="E60" i="3"/>
  <c r="C61" i="17"/>
  <c r="C60" i="3"/>
  <c r="C20" i="17"/>
  <c r="K64" i="10"/>
  <c r="AI70" i="3"/>
  <c r="J34" i="16"/>
  <c r="E54" i="8"/>
  <c r="C54" i="8"/>
  <c r="E56" i="3"/>
  <c r="E55" i="3"/>
  <c r="E54" i="3"/>
  <c r="E53" i="3"/>
  <c r="AP53" i="3" s="1"/>
  <c r="E52" i="3"/>
  <c r="AP52" i="3" s="1"/>
  <c r="E51" i="3"/>
  <c r="E50" i="3"/>
  <c r="E49" i="3"/>
  <c r="E48" i="3"/>
  <c r="E47" i="3"/>
  <c r="E46" i="3"/>
  <c r="E45" i="3"/>
  <c r="E44" i="3"/>
  <c r="E43" i="3"/>
  <c r="E42" i="3"/>
  <c r="E41" i="3"/>
  <c r="E40" i="3"/>
  <c r="E39" i="3"/>
  <c r="E38" i="3"/>
  <c r="E37" i="3"/>
  <c r="E36" i="3"/>
  <c r="E35" i="3"/>
  <c r="E34" i="3"/>
  <c r="AP34" i="3" s="1"/>
  <c r="G67" i="61" s="1"/>
  <c r="I67" i="61" s="1"/>
  <c r="E33" i="3"/>
  <c r="AP33" i="3" s="1"/>
  <c r="G64" i="61" s="1"/>
  <c r="I64" i="61" s="1"/>
  <c r="E32" i="3"/>
  <c r="AP32" i="3" s="1"/>
  <c r="G61" i="61" s="1"/>
  <c r="I61" i="61" s="1"/>
  <c r="E31" i="3"/>
  <c r="AP31" i="3" s="1"/>
  <c r="G58" i="61" s="1"/>
  <c r="I58" i="61" s="1"/>
  <c r="E30" i="3"/>
  <c r="AP30" i="3" s="1"/>
  <c r="G55" i="61" s="1"/>
  <c r="I55" i="61" s="1"/>
  <c r="E29" i="3"/>
  <c r="AP29" i="3" s="1"/>
  <c r="G52" i="61" s="1"/>
  <c r="I52" i="61" s="1"/>
  <c r="E28" i="3"/>
  <c r="AP28" i="3" s="1"/>
  <c r="G49" i="61" s="1"/>
  <c r="I49" i="61" s="1"/>
  <c r="E27" i="3"/>
  <c r="AP27" i="3" s="1"/>
  <c r="G46" i="61" s="1"/>
  <c r="I46" i="61" s="1"/>
  <c r="E26" i="3"/>
  <c r="AP26" i="3" s="1"/>
  <c r="G43" i="61" s="1"/>
  <c r="I43" i="61" s="1"/>
  <c r="E25" i="3"/>
  <c r="AP25" i="3" s="1"/>
  <c r="G40" i="61" s="1"/>
  <c r="I40" i="61" s="1"/>
  <c r="E24" i="3"/>
  <c r="AP24" i="3" s="1"/>
  <c r="G37" i="61" s="1"/>
  <c r="I37" i="61" s="1"/>
  <c r="E23" i="3"/>
  <c r="AP23" i="3" s="1"/>
  <c r="G34" i="61" s="1"/>
  <c r="I34" i="61" s="1"/>
  <c r="E22" i="3"/>
  <c r="AP22" i="3" s="1"/>
  <c r="G31" i="61" s="1"/>
  <c r="I31" i="61" s="1"/>
  <c r="E21" i="3"/>
  <c r="AP21" i="3" s="1"/>
  <c r="G28" i="61" s="1"/>
  <c r="I28" i="61" s="1"/>
  <c r="E20" i="3"/>
  <c r="AP20" i="3" s="1"/>
  <c r="G25" i="61" s="1"/>
  <c r="I25" i="61" s="1"/>
  <c r="E18" i="3"/>
  <c r="AP18" i="3" s="1"/>
  <c r="G19" i="61" s="1"/>
  <c r="I19" i="61" s="1"/>
  <c r="E19" i="3"/>
  <c r="AP19" i="3" s="1"/>
  <c r="G22" i="61" s="1"/>
  <c r="I22" i="61" s="1"/>
  <c r="F33" i="11"/>
  <c r="L64" i="8"/>
  <c r="E50" i="8"/>
  <c r="C50" i="8"/>
  <c r="E49" i="8"/>
  <c r="C49" i="8"/>
  <c r="E48" i="8"/>
  <c r="C48" i="8"/>
  <c r="E47" i="8"/>
  <c r="C47" i="8"/>
  <c r="E46" i="8"/>
  <c r="C46" i="8"/>
  <c r="E45" i="8"/>
  <c r="C45" i="8"/>
  <c r="E44" i="8"/>
  <c r="C44" i="8"/>
  <c r="E43" i="8"/>
  <c r="C43" i="8"/>
  <c r="E42" i="8"/>
  <c r="C42" i="8"/>
  <c r="E41" i="8"/>
  <c r="C41" i="8"/>
  <c r="E40" i="8"/>
  <c r="C40" i="8"/>
  <c r="E39" i="8"/>
  <c r="C39" i="8"/>
  <c r="E38" i="8"/>
  <c r="C38" i="8"/>
  <c r="E37" i="8"/>
  <c r="C37" i="8"/>
  <c r="E36" i="8"/>
  <c r="C36" i="8"/>
  <c r="E35" i="8"/>
  <c r="C35" i="8"/>
  <c r="E34" i="8"/>
  <c r="C34" i="8"/>
  <c r="E33" i="8"/>
  <c r="C33" i="8"/>
  <c r="E32" i="8"/>
  <c r="C32" i="8"/>
  <c r="E31" i="8"/>
  <c r="C31" i="8"/>
  <c r="E30" i="8"/>
  <c r="C30" i="8"/>
  <c r="E29" i="8"/>
  <c r="C29" i="8"/>
  <c r="E28" i="8"/>
  <c r="C28" i="8"/>
  <c r="E27" i="8"/>
  <c r="C27" i="8"/>
  <c r="E26" i="8"/>
  <c r="C26" i="8"/>
  <c r="E25" i="8"/>
  <c r="C25" i="8"/>
  <c r="E24" i="8"/>
  <c r="C24" i="8"/>
  <c r="E23" i="8"/>
  <c r="C23" i="8"/>
  <c r="E22" i="8"/>
  <c r="C22" i="8"/>
  <c r="E21" i="8"/>
  <c r="C21" i="8"/>
  <c r="E20" i="8"/>
  <c r="C20" i="8"/>
  <c r="E19" i="8"/>
  <c r="C19" i="8"/>
  <c r="E18" i="8"/>
  <c r="C18" i="8"/>
  <c r="E17" i="8"/>
  <c r="C17" i="8"/>
  <c r="E16" i="8"/>
  <c r="C16" i="8"/>
  <c r="E15" i="8"/>
  <c r="C15" i="8"/>
  <c r="E14" i="8"/>
  <c r="C14" i="8"/>
  <c r="E13" i="8"/>
  <c r="C13" i="8"/>
  <c r="E12" i="8"/>
  <c r="C12" i="8"/>
  <c r="E11" i="8"/>
  <c r="C11" i="8"/>
  <c r="E10" i="8"/>
  <c r="C10" i="8"/>
  <c r="E9" i="8"/>
  <c r="C9" i="8"/>
  <c r="H16" i="61" l="1"/>
  <c r="H17" i="61" s="1"/>
  <c r="H18" i="61" s="1"/>
  <c r="H97" i="61"/>
  <c r="H98" i="61" s="1"/>
  <c r="H99" i="61" s="1"/>
  <c r="P52" i="61"/>
  <c r="P53" i="61" s="1"/>
  <c r="P54" i="61" s="1"/>
  <c r="H28" i="61"/>
  <c r="H29" i="61" s="1"/>
  <c r="H30" i="61" s="1"/>
  <c r="P85" i="61"/>
  <c r="P86" i="61" s="1"/>
  <c r="P87" i="61" s="1"/>
  <c r="P79" i="61"/>
  <c r="P80" i="61" s="1"/>
  <c r="P81" i="61" s="1"/>
  <c r="H49" i="61"/>
  <c r="H50" i="61" s="1"/>
  <c r="H51" i="61" s="1"/>
  <c r="H64" i="61"/>
  <c r="H65" i="61" s="1"/>
  <c r="H66" i="61" s="1"/>
  <c r="P73" i="61"/>
  <c r="P74" i="61" s="1"/>
  <c r="P75" i="61" s="1"/>
  <c r="H88" i="61"/>
  <c r="H89" i="61" s="1"/>
  <c r="H90" i="61" s="1"/>
  <c r="H13" i="61"/>
  <c r="H14" i="61" s="1"/>
  <c r="H15" i="61" s="1"/>
  <c r="P82" i="61"/>
  <c r="P83" i="61" s="1"/>
  <c r="P84" i="61" s="1"/>
  <c r="H100" i="61"/>
  <c r="H101" i="61" s="1"/>
  <c r="H102" i="61" s="1"/>
  <c r="P121" i="61"/>
  <c r="P122" i="61" s="1"/>
  <c r="H46" i="61"/>
  <c r="H47" i="61" s="1"/>
  <c r="H48" i="61" s="1"/>
  <c r="H76" i="61"/>
  <c r="H77" i="61" s="1"/>
  <c r="H78" i="61" s="1"/>
  <c r="P19" i="61"/>
  <c r="P20" i="61" s="1"/>
  <c r="P21" i="61" s="1"/>
  <c r="M18" i="57"/>
  <c r="M21" i="57"/>
  <c r="M23" i="57"/>
  <c r="M14" i="57"/>
  <c r="M16" i="57"/>
  <c r="M22" i="57"/>
  <c r="M19" i="57"/>
  <c r="M13" i="57"/>
  <c r="M25" i="57"/>
  <c r="M20" i="57"/>
  <c r="M24" i="57"/>
  <c r="M15" i="57"/>
  <c r="M17" i="57"/>
  <c r="G59" i="63"/>
  <c r="AI69" i="53"/>
  <c r="AY99" i="52" s="1"/>
  <c r="H94" i="61"/>
  <c r="H95" i="61" s="1"/>
  <c r="H96" i="61" s="1"/>
  <c r="P118" i="61"/>
  <c r="R118" i="61" s="1"/>
  <c r="P34" i="61"/>
  <c r="P35" i="61" s="1"/>
  <c r="P36" i="61" s="1"/>
  <c r="H40" i="61"/>
  <c r="H41" i="61" s="1"/>
  <c r="H42" i="61" s="1"/>
  <c r="P10" i="61"/>
  <c r="P11" i="61" s="1"/>
  <c r="P12" i="61" s="1"/>
  <c r="H67" i="61"/>
  <c r="H68" i="61" s="1"/>
  <c r="H69" i="61" s="1"/>
  <c r="P55" i="61"/>
  <c r="P56" i="61" s="1"/>
  <c r="P57" i="61" s="1"/>
  <c r="P61" i="61"/>
  <c r="P62" i="61" s="1"/>
  <c r="P63" i="61" s="1"/>
  <c r="P91" i="61"/>
  <c r="P92" i="61" s="1"/>
  <c r="P93" i="61" s="1"/>
  <c r="D17" i="69"/>
  <c r="D12" i="70"/>
  <c r="D14" i="71" s="1"/>
  <c r="D17" i="76"/>
  <c r="D17" i="74"/>
  <c r="D17" i="75"/>
  <c r="D17" i="73"/>
  <c r="D17" i="72"/>
  <c r="D17" i="68"/>
  <c r="D49" i="76"/>
  <c r="D49" i="74"/>
  <c r="D49" i="75"/>
  <c r="D49" i="73"/>
  <c r="D49" i="72"/>
  <c r="D49" i="69"/>
  <c r="D44" i="70"/>
  <c r="D46" i="71" s="1"/>
  <c r="D49" i="68"/>
  <c r="D43" i="76"/>
  <c r="D43" i="74"/>
  <c r="D43" i="75"/>
  <c r="D43" i="73"/>
  <c r="D43" i="72"/>
  <c r="D43" i="68"/>
  <c r="D43" i="69"/>
  <c r="D38" i="70"/>
  <c r="D40" i="71" s="1"/>
  <c r="D33" i="76"/>
  <c r="D33" i="74"/>
  <c r="D33" i="75"/>
  <c r="D33" i="73"/>
  <c r="D33" i="72"/>
  <c r="D33" i="69"/>
  <c r="D28" i="70"/>
  <c r="D30" i="71" s="1"/>
  <c r="D33" i="68"/>
  <c r="D45" i="76"/>
  <c r="D45" i="74"/>
  <c r="D45" i="75"/>
  <c r="D45" i="73"/>
  <c r="D45" i="72"/>
  <c r="D45" i="69"/>
  <c r="D45" i="68"/>
  <c r="D40" i="70"/>
  <c r="D42" i="71" s="1"/>
  <c r="D48" i="76"/>
  <c r="D48" i="74"/>
  <c r="D48" i="75"/>
  <c r="D48" i="73"/>
  <c r="D48" i="72"/>
  <c r="D43" i="70"/>
  <c r="D45" i="71" s="1"/>
  <c r="D48" i="68"/>
  <c r="D48" i="69"/>
  <c r="D47" i="76"/>
  <c r="D47" i="74"/>
  <c r="D47" i="75"/>
  <c r="D47" i="73"/>
  <c r="D47" i="72"/>
  <c r="D47" i="68"/>
  <c r="D47" i="69"/>
  <c r="D42" i="70"/>
  <c r="D44" i="71" s="1"/>
  <c r="D23" i="76"/>
  <c r="D23" i="74"/>
  <c r="D23" i="75"/>
  <c r="D23" i="73"/>
  <c r="D23" i="72"/>
  <c r="D23" i="68"/>
  <c r="D23" i="69"/>
  <c r="D18" i="70"/>
  <c r="D20" i="71" s="1"/>
  <c r="D25" i="76"/>
  <c r="D25" i="74"/>
  <c r="D25" i="75"/>
  <c r="D25" i="73"/>
  <c r="D25" i="72"/>
  <c r="D25" i="69"/>
  <c r="D20" i="70"/>
  <c r="D22" i="71" s="1"/>
  <c r="D25" i="68"/>
  <c r="D22" i="76"/>
  <c r="D22" i="74"/>
  <c r="D22" i="75"/>
  <c r="D22" i="73"/>
  <c r="D22" i="72"/>
  <c r="D17" i="70"/>
  <c r="D19" i="71" s="1"/>
  <c r="D22" i="68"/>
  <c r="D22" i="69"/>
  <c r="D39" i="76"/>
  <c r="D39" i="74"/>
  <c r="D39" i="75"/>
  <c r="D39" i="73"/>
  <c r="D39" i="72"/>
  <c r="D39" i="68"/>
  <c r="D39" i="69"/>
  <c r="D34" i="70"/>
  <c r="D36" i="71" s="1"/>
  <c r="D26" i="76"/>
  <c r="D26" i="74"/>
  <c r="D26" i="75"/>
  <c r="D26" i="73"/>
  <c r="D26" i="72"/>
  <c r="D21" i="70"/>
  <c r="D23" i="71" s="1"/>
  <c r="D26" i="68"/>
  <c r="D26" i="69"/>
  <c r="D16" i="76"/>
  <c r="D16" i="74"/>
  <c r="D16" i="75"/>
  <c r="D16" i="73"/>
  <c r="D16" i="72"/>
  <c r="D16" i="69"/>
  <c r="D11" i="70"/>
  <c r="D13" i="71" s="1"/>
  <c r="D16" i="68"/>
  <c r="D19" i="76"/>
  <c r="D19" i="74"/>
  <c r="D19" i="75"/>
  <c r="D19" i="73"/>
  <c r="D19" i="72"/>
  <c r="D19" i="68"/>
  <c r="D19" i="69"/>
  <c r="D14" i="70"/>
  <c r="D16" i="71" s="1"/>
  <c r="D21" i="76"/>
  <c r="D21" i="74"/>
  <c r="D21" i="75"/>
  <c r="D21" i="73"/>
  <c r="D21" i="72"/>
  <c r="D21" i="69"/>
  <c r="D16" i="70"/>
  <c r="D18" i="71" s="1"/>
  <c r="D21" i="68"/>
  <c r="D41" i="76"/>
  <c r="D41" i="74"/>
  <c r="D41" i="75"/>
  <c r="D41" i="73"/>
  <c r="D41" i="72"/>
  <c r="D41" i="69"/>
  <c r="D36" i="70"/>
  <c r="D38" i="71" s="1"/>
  <c r="D41" i="68"/>
  <c r="D44" i="76"/>
  <c r="D44" i="74"/>
  <c r="D44" i="75"/>
  <c r="D44" i="73"/>
  <c r="D44" i="72"/>
  <c r="D39" i="70"/>
  <c r="D41" i="71" s="1"/>
  <c r="D44" i="69"/>
  <c r="D44" i="68"/>
  <c r="D40" i="76"/>
  <c r="D40" i="74"/>
  <c r="D40" i="75"/>
  <c r="D40" i="73"/>
  <c r="D40" i="72"/>
  <c r="D35" i="70"/>
  <c r="D37" i="71" s="1"/>
  <c r="D40" i="69"/>
  <c r="D40" i="68"/>
  <c r="D18" i="76"/>
  <c r="D18" i="74"/>
  <c r="D18" i="75"/>
  <c r="D18" i="73"/>
  <c r="D18" i="72"/>
  <c r="D13" i="70"/>
  <c r="D15" i="71" s="1"/>
  <c r="D18" i="69"/>
  <c r="D18" i="68"/>
  <c r="D50" i="76"/>
  <c r="D50" i="74"/>
  <c r="D50" i="75"/>
  <c r="D50" i="73"/>
  <c r="D50" i="72"/>
  <c r="D45" i="70"/>
  <c r="D47" i="71" s="1"/>
  <c r="D50" i="69"/>
  <c r="D50" i="68"/>
  <c r="D46" i="76"/>
  <c r="D46" i="74"/>
  <c r="D46" i="75"/>
  <c r="D46" i="73"/>
  <c r="D46" i="72"/>
  <c r="D41" i="70"/>
  <c r="D43" i="71" s="1"/>
  <c r="D46" i="69"/>
  <c r="D46" i="68"/>
  <c r="D20" i="76"/>
  <c r="D20" i="74"/>
  <c r="D20" i="75"/>
  <c r="D20" i="73"/>
  <c r="D20" i="72"/>
  <c r="D15" i="70"/>
  <c r="D17" i="71" s="1"/>
  <c r="D20" i="69"/>
  <c r="D20" i="68"/>
  <c r="P70" i="61"/>
  <c r="P71" i="61" s="1"/>
  <c r="P72" i="61" s="1"/>
  <c r="D32" i="76"/>
  <c r="D32" i="74"/>
  <c r="D32" i="75"/>
  <c r="D32" i="73"/>
  <c r="D32" i="72"/>
  <c r="D27" i="70"/>
  <c r="D29" i="71" s="1"/>
  <c r="D32" i="69"/>
  <c r="D32" i="68"/>
  <c r="D24" i="76"/>
  <c r="D24" i="74"/>
  <c r="D24" i="75"/>
  <c r="D24" i="73"/>
  <c r="D24" i="72"/>
  <c r="D19" i="70"/>
  <c r="D21" i="71" s="1"/>
  <c r="D24" i="69"/>
  <c r="D24" i="68"/>
  <c r="D35" i="76"/>
  <c r="D35" i="74"/>
  <c r="D35" i="75"/>
  <c r="D35" i="73"/>
  <c r="D35" i="72"/>
  <c r="D35" i="68"/>
  <c r="D35" i="69"/>
  <c r="D30" i="70"/>
  <c r="D32" i="71" s="1"/>
  <c r="D37" i="76"/>
  <c r="D37" i="74"/>
  <c r="D37" i="75"/>
  <c r="D37" i="73"/>
  <c r="D37" i="72"/>
  <c r="D37" i="69"/>
  <c r="D32" i="70"/>
  <c r="D34" i="71" s="1"/>
  <c r="D37" i="68"/>
  <c r="D29" i="76"/>
  <c r="D29" i="74"/>
  <c r="D29" i="75"/>
  <c r="D29" i="73"/>
  <c r="D29" i="72"/>
  <c r="D29" i="69"/>
  <c r="D24" i="70"/>
  <c r="D26" i="71" s="1"/>
  <c r="D29" i="68"/>
  <c r="D54" i="76"/>
  <c r="D54" i="74"/>
  <c r="D54" i="75"/>
  <c r="D54" i="73"/>
  <c r="D54" i="72"/>
  <c r="D49" i="70"/>
  <c r="D51" i="71" s="1"/>
  <c r="D54" i="68"/>
  <c r="D54" i="69"/>
  <c r="D36" i="76"/>
  <c r="D36" i="74"/>
  <c r="D36" i="75"/>
  <c r="D36" i="73"/>
  <c r="D36" i="72"/>
  <c r="D31" i="70"/>
  <c r="D33" i="71" s="1"/>
  <c r="D36" i="69"/>
  <c r="D36" i="68"/>
  <c r="D31" i="76"/>
  <c r="D31" i="74"/>
  <c r="D31" i="75"/>
  <c r="D31" i="73"/>
  <c r="D31" i="72"/>
  <c r="D31" i="68"/>
  <c r="D31" i="69"/>
  <c r="D26" i="70"/>
  <c r="D28" i="71" s="1"/>
  <c r="D55" i="76"/>
  <c r="D55" i="74"/>
  <c r="D55" i="75"/>
  <c r="D55" i="73"/>
  <c r="D55" i="72"/>
  <c r="D50" i="70"/>
  <c r="D55" i="68"/>
  <c r="D55" i="69"/>
  <c r="D38" i="76"/>
  <c r="D38" i="74"/>
  <c r="D38" i="75"/>
  <c r="D38" i="73"/>
  <c r="D38" i="72"/>
  <c r="D33" i="70"/>
  <c r="D35" i="71" s="1"/>
  <c r="D38" i="68"/>
  <c r="D38" i="69"/>
  <c r="D53" i="76"/>
  <c r="D53" i="74"/>
  <c r="D53" i="75"/>
  <c r="D53" i="73"/>
  <c r="D53" i="72"/>
  <c r="D53" i="69"/>
  <c r="D48" i="70"/>
  <c r="D50" i="71" s="1"/>
  <c r="D53" i="68"/>
  <c r="D30" i="76"/>
  <c r="D30" i="74"/>
  <c r="D30" i="75"/>
  <c r="D30" i="73"/>
  <c r="D30" i="72"/>
  <c r="D25" i="70"/>
  <c r="D27" i="71" s="1"/>
  <c r="D30" i="69"/>
  <c r="D30" i="68"/>
  <c r="D34" i="76"/>
  <c r="D34" i="74"/>
  <c r="D34" i="75"/>
  <c r="D34" i="73"/>
  <c r="D34" i="72"/>
  <c r="D29" i="70"/>
  <c r="D31" i="71" s="1"/>
  <c r="D34" i="69"/>
  <c r="D34" i="68"/>
  <c r="D51" i="76"/>
  <c r="D51" i="74"/>
  <c r="D51" i="75"/>
  <c r="D51" i="73"/>
  <c r="D51" i="72"/>
  <c r="D51" i="68"/>
  <c r="D51" i="69"/>
  <c r="D46" i="70"/>
  <c r="D48" i="71" s="1"/>
  <c r="D28" i="76"/>
  <c r="D28" i="74"/>
  <c r="D28" i="75"/>
  <c r="D28" i="73"/>
  <c r="D28" i="72"/>
  <c r="D23" i="70"/>
  <c r="D25" i="71" s="1"/>
  <c r="D28" i="69"/>
  <c r="D28" i="68"/>
  <c r="D42" i="76"/>
  <c r="D42" i="74"/>
  <c r="D42" i="75"/>
  <c r="D42" i="73"/>
  <c r="D42" i="72"/>
  <c r="D37" i="70"/>
  <c r="D39" i="71" s="1"/>
  <c r="D42" i="68"/>
  <c r="D42" i="69"/>
  <c r="D27" i="76"/>
  <c r="D27" i="74"/>
  <c r="D27" i="75"/>
  <c r="D27" i="73"/>
  <c r="D27" i="72"/>
  <c r="D27" i="68"/>
  <c r="D27" i="69"/>
  <c r="D22" i="70"/>
  <c r="D24" i="71" s="1"/>
  <c r="D52" i="76"/>
  <c r="D52" i="74"/>
  <c r="D52" i="75"/>
  <c r="D52" i="73"/>
  <c r="D52" i="72"/>
  <c r="D47" i="70"/>
  <c r="D49" i="71" s="1"/>
  <c r="D52" i="68"/>
  <c r="D52" i="69"/>
  <c r="J39" i="57"/>
  <c r="P106" i="61"/>
  <c r="P107" i="61" s="1"/>
  <c r="H106" i="61"/>
  <c r="H107" i="61" s="1"/>
  <c r="H108" i="61" s="1"/>
  <c r="P112" i="61"/>
  <c r="P113" i="61" s="1"/>
  <c r="H112" i="61"/>
  <c r="H113" i="61" s="1"/>
  <c r="H114" i="61" s="1"/>
  <c r="P103" i="61"/>
  <c r="P104" i="61" s="1"/>
  <c r="H103" i="61"/>
  <c r="H104" i="61" s="1"/>
  <c r="H105" i="61" s="1"/>
  <c r="P58" i="61"/>
  <c r="P59" i="61" s="1"/>
  <c r="P60" i="61" s="1"/>
  <c r="H58" i="61"/>
  <c r="H59" i="61" s="1"/>
  <c r="H60" i="61" s="1"/>
  <c r="H71" i="16"/>
  <c r="H110" i="16"/>
  <c r="P22" i="61"/>
  <c r="P23" i="61" s="1"/>
  <c r="P24" i="61" s="1"/>
  <c r="H22" i="61"/>
  <c r="H23" i="61" s="1"/>
  <c r="H24" i="61" s="1"/>
  <c r="P115" i="61"/>
  <c r="P116" i="61" s="1"/>
  <c r="H115" i="61"/>
  <c r="H116" i="61" s="1"/>
  <c r="H117" i="61" s="1"/>
  <c r="P25" i="61"/>
  <c r="P26" i="61" s="1"/>
  <c r="P27" i="61" s="1"/>
  <c r="H25" i="61"/>
  <c r="H26" i="61" s="1"/>
  <c r="H27" i="61" s="1"/>
  <c r="P37" i="61"/>
  <c r="P38" i="61" s="1"/>
  <c r="P39" i="61" s="1"/>
  <c r="H37" i="61"/>
  <c r="H38" i="61" s="1"/>
  <c r="H39" i="61" s="1"/>
  <c r="P43" i="61"/>
  <c r="P44" i="61" s="1"/>
  <c r="P45" i="61" s="1"/>
  <c r="H43" i="61"/>
  <c r="H44" i="61" s="1"/>
  <c r="H45" i="61" s="1"/>
  <c r="P31" i="61"/>
  <c r="P32" i="61" s="1"/>
  <c r="P33" i="61" s="1"/>
  <c r="H31" i="61"/>
  <c r="H32" i="61" s="1"/>
  <c r="H33" i="61" s="1"/>
  <c r="P109" i="61"/>
  <c r="P110" i="61" s="1"/>
  <c r="H109" i="61"/>
  <c r="H110" i="61" s="1"/>
  <c r="H111" i="61" s="1"/>
  <c r="V113" i="10"/>
  <c r="L24" i="16" s="1"/>
  <c r="AP38" i="3"/>
  <c r="G79" i="61" s="1"/>
  <c r="I79" i="61" s="1"/>
  <c r="AP46" i="3"/>
  <c r="G103" i="61" s="1"/>
  <c r="I103" i="61" s="1"/>
  <c r="AP35" i="53"/>
  <c r="G71" i="61"/>
  <c r="AP50" i="53"/>
  <c r="G116" i="61"/>
  <c r="G56" i="61"/>
  <c r="AP30" i="53"/>
  <c r="BE28" i="52"/>
  <c r="G36" i="61" s="1"/>
  <c r="I36" i="61" s="1"/>
  <c r="G29" i="61"/>
  <c r="AP21" i="53"/>
  <c r="AP39" i="53"/>
  <c r="G83" i="61"/>
  <c r="G119" i="61"/>
  <c r="AP51" i="53"/>
  <c r="AP41" i="3"/>
  <c r="G88" i="61" s="1"/>
  <c r="I88" i="61" s="1"/>
  <c r="G59" i="61"/>
  <c r="AP31" i="53"/>
  <c r="G86" i="61"/>
  <c r="AP40" i="53"/>
  <c r="AP34" i="53"/>
  <c r="G68" i="61"/>
  <c r="G95" i="61"/>
  <c r="AP43" i="53"/>
  <c r="G107" i="61"/>
  <c r="AP47" i="53"/>
  <c r="G74" i="61"/>
  <c r="AP36" i="53"/>
  <c r="AP45" i="53"/>
  <c r="G101" i="61"/>
  <c r="AP36" i="3"/>
  <c r="G73" i="61" s="1"/>
  <c r="I73" i="61" s="1"/>
  <c r="AP40" i="3"/>
  <c r="G85" i="61" s="1"/>
  <c r="I85" i="61" s="1"/>
  <c r="AP44" i="3"/>
  <c r="G97" i="61" s="1"/>
  <c r="I97" i="61" s="1"/>
  <c r="AP48" i="3"/>
  <c r="G109" i="61" s="1"/>
  <c r="I109" i="61" s="1"/>
  <c r="G14" i="61"/>
  <c r="AP16" i="53"/>
  <c r="G110" i="61"/>
  <c r="AP48" i="53"/>
  <c r="AP33" i="53"/>
  <c r="G65" i="61"/>
  <c r="BE25" i="52"/>
  <c r="G27" i="61" s="1"/>
  <c r="I27" i="61" s="1"/>
  <c r="AP32" i="53"/>
  <c r="G62" i="61"/>
  <c r="AP23" i="53"/>
  <c r="G35" i="61"/>
  <c r="AP44" i="53"/>
  <c r="G98" i="61"/>
  <c r="AP22" i="53"/>
  <c r="G32" i="61"/>
  <c r="AP24" i="53"/>
  <c r="G38" i="61"/>
  <c r="G89" i="61"/>
  <c r="AP41" i="53"/>
  <c r="G77" i="61"/>
  <c r="AP37" i="53"/>
  <c r="AP42" i="3"/>
  <c r="G91" i="61" s="1"/>
  <c r="I91" i="61" s="1"/>
  <c r="AP50" i="3"/>
  <c r="G115" i="61" s="1"/>
  <c r="I115" i="61" s="1"/>
  <c r="AP46" i="53"/>
  <c r="G104" i="61"/>
  <c r="AP20" i="53"/>
  <c r="G26" i="61"/>
  <c r="AP38" i="53"/>
  <c r="G80" i="61"/>
  <c r="AP37" i="3"/>
  <c r="G76" i="61" s="1"/>
  <c r="I76" i="61" s="1"/>
  <c r="AP45" i="3"/>
  <c r="G100" i="61" s="1"/>
  <c r="I100" i="61" s="1"/>
  <c r="AP49" i="3"/>
  <c r="G112" i="61" s="1"/>
  <c r="I112" i="61" s="1"/>
  <c r="G11" i="61"/>
  <c r="AP15" i="53"/>
  <c r="AP18" i="53"/>
  <c r="G20" i="61"/>
  <c r="G53" i="61"/>
  <c r="AP29" i="53"/>
  <c r="G47" i="61"/>
  <c r="AP27" i="53"/>
  <c r="G44" i="61"/>
  <c r="AP26" i="53"/>
  <c r="G17" i="61"/>
  <c r="AP17" i="53"/>
  <c r="G113" i="61"/>
  <c r="AP49" i="53"/>
  <c r="AP35" i="3"/>
  <c r="G70" i="61" s="1"/>
  <c r="I70" i="61" s="1"/>
  <c r="AP39" i="3"/>
  <c r="G82" i="61" s="1"/>
  <c r="I82" i="61" s="1"/>
  <c r="AP43" i="3"/>
  <c r="G94" i="61" s="1"/>
  <c r="I94" i="61" s="1"/>
  <c r="AP47" i="3"/>
  <c r="G106" i="61" s="1"/>
  <c r="I106" i="61" s="1"/>
  <c r="AP51" i="3"/>
  <c r="G118" i="61" s="1"/>
  <c r="AP42" i="53"/>
  <c r="G92" i="61"/>
  <c r="G41" i="61"/>
  <c r="AP25" i="53"/>
  <c r="AP28" i="53"/>
  <c r="G50" i="61"/>
  <c r="AP19" i="53"/>
  <c r="G23" i="61"/>
  <c r="J118" i="61"/>
  <c r="H113" i="10"/>
  <c r="L10" i="16" s="1"/>
  <c r="G125" i="61"/>
  <c r="AP53" i="53"/>
  <c r="J121" i="61"/>
  <c r="O113" i="10"/>
  <c r="L17" i="16" s="1"/>
  <c r="P113" i="10"/>
  <c r="L18" i="16" s="1"/>
  <c r="K113" i="10"/>
  <c r="L13" i="16" s="1"/>
  <c r="Q113" i="10"/>
  <c r="L19" i="16" s="1"/>
  <c r="R113" i="10"/>
  <c r="L20" i="16" s="1"/>
  <c r="J124" i="61"/>
  <c r="AP52" i="53"/>
  <c r="G122" i="61"/>
  <c r="P125" i="61"/>
  <c r="R124" i="61"/>
  <c r="G121" i="61"/>
  <c r="I121" i="61" s="1"/>
  <c r="AQ52" i="3"/>
  <c r="G124" i="61"/>
  <c r="O124" i="61" s="1"/>
  <c r="F51" i="57" s="1"/>
  <c r="AQ53" i="3"/>
  <c r="AP61" i="3"/>
  <c r="G148" i="61" s="1"/>
  <c r="I148" i="61" s="1"/>
  <c r="J148" i="61"/>
  <c r="R148" i="61"/>
  <c r="P149" i="61"/>
  <c r="AP61" i="53"/>
  <c r="G149" i="61"/>
  <c r="AP56" i="3"/>
  <c r="G133" i="61" s="1"/>
  <c r="O133" i="61" s="1"/>
  <c r="F54" i="57" s="1"/>
  <c r="G134" i="61"/>
  <c r="AP56" i="53"/>
  <c r="AP54" i="3"/>
  <c r="G127" i="61" s="1"/>
  <c r="O127" i="61" s="1"/>
  <c r="F52" i="57" s="1"/>
  <c r="G131" i="61"/>
  <c r="AP55" i="53"/>
  <c r="AP58" i="53"/>
  <c r="G140" i="61"/>
  <c r="J130" i="61"/>
  <c r="J139" i="61"/>
  <c r="J133" i="61"/>
  <c r="J136" i="61"/>
  <c r="AP60" i="3"/>
  <c r="G145" i="61" s="1"/>
  <c r="I145" i="61" s="1"/>
  <c r="AP59" i="53"/>
  <c r="G143" i="61"/>
  <c r="G146" i="61"/>
  <c r="AP60" i="53"/>
  <c r="P131" i="61"/>
  <c r="R130" i="61"/>
  <c r="R139" i="61"/>
  <c r="P140" i="61"/>
  <c r="R133" i="61"/>
  <c r="P134" i="61"/>
  <c r="P137" i="61"/>
  <c r="R136" i="61"/>
  <c r="AO54" i="53"/>
  <c r="D62" i="53"/>
  <c r="J127" i="61"/>
  <c r="J142" i="61"/>
  <c r="J145" i="61"/>
  <c r="AP55" i="3"/>
  <c r="G130" i="61" s="1"/>
  <c r="I130" i="61" s="1"/>
  <c r="G137" i="61"/>
  <c r="AP57" i="53"/>
  <c r="R127" i="61"/>
  <c r="P128" i="61"/>
  <c r="P143" i="61"/>
  <c r="R142" i="61"/>
  <c r="P146" i="61"/>
  <c r="R145" i="61"/>
  <c r="S113" i="10"/>
  <c r="L21" i="16" s="1"/>
  <c r="J25" i="61"/>
  <c r="O25" i="61"/>
  <c r="O37" i="61"/>
  <c r="J61" i="61"/>
  <c r="O61" i="61"/>
  <c r="J34" i="61"/>
  <c r="O34" i="61"/>
  <c r="O22" i="61"/>
  <c r="O31" i="61"/>
  <c r="O43" i="61"/>
  <c r="J55" i="61"/>
  <c r="O55" i="61"/>
  <c r="O67" i="61"/>
  <c r="O49" i="61"/>
  <c r="J19" i="61"/>
  <c r="O19" i="61"/>
  <c r="O46" i="61"/>
  <c r="O58" i="61"/>
  <c r="O28" i="61"/>
  <c r="O40" i="61"/>
  <c r="J52" i="61"/>
  <c r="O52" i="61"/>
  <c r="O64" i="61"/>
  <c r="BE60" i="52"/>
  <c r="G132" i="61" s="1"/>
  <c r="BE20" i="52"/>
  <c r="D67" i="52"/>
  <c r="BE57" i="52"/>
  <c r="BE23" i="52"/>
  <c r="G21" i="61" s="1"/>
  <c r="I21" i="61" s="1"/>
  <c r="BE34" i="52"/>
  <c r="G54" i="61" s="1"/>
  <c r="I54" i="61" s="1"/>
  <c r="BE45" i="52"/>
  <c r="G87" i="61" s="1"/>
  <c r="I87" i="61" s="1"/>
  <c r="BE62" i="52"/>
  <c r="G138" i="61" s="1"/>
  <c r="BE48" i="52"/>
  <c r="G96" i="61" s="1"/>
  <c r="I96" i="61" s="1"/>
  <c r="BE63" i="52"/>
  <c r="G141" i="61" s="1"/>
  <c r="BE44" i="52"/>
  <c r="G84" i="61" s="1"/>
  <c r="I84" i="61" s="1"/>
  <c r="BE65" i="52"/>
  <c r="G147" i="61" s="1"/>
  <c r="BE22" i="52"/>
  <c r="G18" i="61" s="1"/>
  <c r="I18" i="61" s="1"/>
  <c r="BE54" i="52"/>
  <c r="G114" i="61" s="1"/>
  <c r="I114" i="61" s="1"/>
  <c r="BE50" i="52"/>
  <c r="G102" i="61" s="1"/>
  <c r="I102" i="61" s="1"/>
  <c r="BE24" i="52"/>
  <c r="G24" i="61" s="1"/>
  <c r="I24" i="61" s="1"/>
  <c r="BE38" i="52"/>
  <c r="G66" i="61" s="1"/>
  <c r="I66" i="61" s="1"/>
  <c r="BE55" i="52"/>
  <c r="G117" i="61" s="1"/>
  <c r="I117" i="61" s="1"/>
  <c r="BE32" i="52"/>
  <c r="G48" i="61" s="1"/>
  <c r="I48" i="61" s="1"/>
  <c r="BE46" i="52"/>
  <c r="G90" i="61" s="1"/>
  <c r="I90" i="61" s="1"/>
  <c r="BE31" i="52"/>
  <c r="G45" i="61" s="1"/>
  <c r="I45" i="61" s="1"/>
  <c r="BE56" i="52"/>
  <c r="G120" i="61" s="1"/>
  <c r="BE21" i="52"/>
  <c r="G15" i="61" s="1"/>
  <c r="I15" i="61" s="1"/>
  <c r="BE53" i="52"/>
  <c r="G111" i="61" s="1"/>
  <c r="I111" i="61" s="1"/>
  <c r="BE36" i="52"/>
  <c r="G60" i="61" s="1"/>
  <c r="I60" i="61" s="1"/>
  <c r="BE47" i="52"/>
  <c r="G93" i="61" s="1"/>
  <c r="I93" i="61" s="1"/>
  <c r="BE37" i="52"/>
  <c r="G63" i="61" s="1"/>
  <c r="I63" i="61" s="1"/>
  <c r="BE39" i="52"/>
  <c r="G69" i="61" s="1"/>
  <c r="I69" i="61" s="1"/>
  <c r="BE49" i="52"/>
  <c r="G99" i="61" s="1"/>
  <c r="I99" i="61" s="1"/>
  <c r="BE52" i="52"/>
  <c r="G108" i="61" s="1"/>
  <c r="I108" i="61" s="1"/>
  <c r="BE41" i="52"/>
  <c r="G75" i="61" s="1"/>
  <c r="I75" i="61" s="1"/>
  <c r="BE33" i="52"/>
  <c r="G51" i="61" s="1"/>
  <c r="I51" i="61" s="1"/>
  <c r="BE64" i="52"/>
  <c r="G144" i="61" s="1"/>
  <c r="BE58" i="52"/>
  <c r="BE51" i="52"/>
  <c r="G105" i="61" s="1"/>
  <c r="I105" i="61" s="1"/>
  <c r="BE40" i="52"/>
  <c r="G72" i="61" s="1"/>
  <c r="I72" i="61" s="1"/>
  <c r="BE66" i="52"/>
  <c r="G150" i="61" s="1"/>
  <c r="BE35" i="52"/>
  <c r="G57" i="61" s="1"/>
  <c r="I57" i="61" s="1"/>
  <c r="BE27" i="52"/>
  <c r="G33" i="61" s="1"/>
  <c r="I33" i="61" s="1"/>
  <c r="BE59" i="52"/>
  <c r="G129" i="61" s="1"/>
  <c r="BE29" i="52"/>
  <c r="G39" i="61" s="1"/>
  <c r="I39" i="61" s="1"/>
  <c r="BE61" i="52"/>
  <c r="G135" i="61" s="1"/>
  <c r="BE26" i="52"/>
  <c r="G30" i="61" s="1"/>
  <c r="I30" i="61" s="1"/>
  <c r="BE42" i="52"/>
  <c r="G78" i="61" s="1"/>
  <c r="I78" i="61" s="1"/>
  <c r="BE43" i="52"/>
  <c r="G81" i="61" s="1"/>
  <c r="I81" i="61" s="1"/>
  <c r="BE30" i="52"/>
  <c r="G42" i="61" s="1"/>
  <c r="I42" i="61" s="1"/>
  <c r="K24" i="16"/>
  <c r="K20" i="16"/>
  <c r="K16" i="16"/>
  <c r="K12" i="16"/>
  <c r="K25" i="16"/>
  <c r="K21" i="16"/>
  <c r="K17" i="16"/>
  <c r="K13" i="16"/>
  <c r="K9" i="16"/>
  <c r="K22" i="16"/>
  <c r="K18" i="16"/>
  <c r="K14" i="16"/>
  <c r="K10" i="16"/>
  <c r="K23" i="16"/>
  <c r="K19" i="16"/>
  <c r="K15" i="16"/>
  <c r="K11" i="16"/>
  <c r="K8" i="16"/>
  <c r="T113" i="10"/>
  <c r="L22" i="16" s="1"/>
  <c r="F113" i="10"/>
  <c r="L8" i="16" s="1"/>
  <c r="X113" i="10"/>
  <c r="Y113" i="10"/>
  <c r="I113" i="10"/>
  <c r="L11" i="16" s="1"/>
  <c r="J113" i="10"/>
  <c r="L12" i="16" s="1"/>
  <c r="W113" i="10"/>
  <c r="L25" i="16" s="1"/>
  <c r="U113" i="10"/>
  <c r="L23" i="16" s="1"/>
  <c r="L113" i="10"/>
  <c r="L14" i="16" s="1"/>
  <c r="M113" i="10"/>
  <c r="L15" i="16" s="1"/>
  <c r="N113" i="10"/>
  <c r="L16" i="16" s="1"/>
  <c r="G113" i="10"/>
  <c r="L9" i="16" s="1"/>
  <c r="F58" i="54"/>
  <c r="L35" i="54"/>
  <c r="J35" i="54"/>
  <c r="J41" i="54"/>
  <c r="L41" i="54"/>
  <c r="L22" i="54"/>
  <c r="J22" i="54"/>
  <c r="J38" i="54"/>
  <c r="L38" i="54"/>
  <c r="J30" i="54"/>
  <c r="L30" i="54"/>
  <c r="L44" i="54"/>
  <c r="J44" i="54"/>
  <c r="J12" i="54"/>
  <c r="L12" i="54"/>
  <c r="L37" i="54"/>
  <c r="J37" i="54"/>
  <c r="L24" i="54"/>
  <c r="J24" i="54"/>
  <c r="L21" i="54"/>
  <c r="J21" i="54"/>
  <c r="L16" i="54"/>
  <c r="J16" i="54"/>
  <c r="L47" i="54"/>
  <c r="J47" i="54"/>
  <c r="J34" i="54"/>
  <c r="L34" i="54"/>
  <c r="L15" i="54"/>
  <c r="J15" i="54"/>
  <c r="L52" i="54"/>
  <c r="G52" i="54"/>
  <c r="J52" i="54"/>
  <c r="AN19" i="3"/>
  <c r="L27" i="54"/>
  <c r="J27" i="54"/>
  <c r="L43" i="54"/>
  <c r="J43" i="54"/>
  <c r="J57" i="54"/>
  <c r="G57" i="54"/>
  <c r="L57" i="54"/>
  <c r="L25" i="54"/>
  <c r="J25" i="54"/>
  <c r="J42" i="54"/>
  <c r="L42" i="54"/>
  <c r="G54" i="54"/>
  <c r="L54" i="54"/>
  <c r="J54" i="54"/>
  <c r="L29" i="54"/>
  <c r="J29" i="54"/>
  <c r="L46" i="54"/>
  <c r="J46" i="54"/>
  <c r="J28" i="54"/>
  <c r="L28" i="54"/>
  <c r="L45" i="54"/>
  <c r="J45" i="54"/>
  <c r="L58" i="54"/>
  <c r="J58" i="54"/>
  <c r="G58" i="54"/>
  <c r="L17" i="54"/>
  <c r="J17" i="54"/>
  <c r="L32" i="54"/>
  <c r="J32" i="54"/>
  <c r="L48" i="54"/>
  <c r="J48" i="54"/>
  <c r="J23" i="54"/>
  <c r="L23" i="54"/>
  <c r="L39" i="54"/>
  <c r="J39" i="54"/>
  <c r="J18" i="54"/>
  <c r="L18" i="54"/>
  <c r="L36" i="54"/>
  <c r="J36" i="54"/>
  <c r="L19" i="54"/>
  <c r="J19" i="54"/>
  <c r="L51" i="54"/>
  <c r="J51" i="54"/>
  <c r="L26" i="54"/>
  <c r="J26" i="54"/>
  <c r="J14" i="54"/>
  <c r="L14" i="54"/>
  <c r="L56" i="54"/>
  <c r="J56" i="54"/>
  <c r="G56" i="54"/>
  <c r="G55" i="54"/>
  <c r="L55" i="54"/>
  <c r="J55" i="54"/>
  <c r="L13" i="54"/>
  <c r="J13" i="54"/>
  <c r="L40" i="54"/>
  <c r="J40" i="54"/>
  <c r="J53" i="54"/>
  <c r="G53" i="54"/>
  <c r="L53" i="54"/>
  <c r="L31" i="54"/>
  <c r="J31" i="54"/>
  <c r="L49" i="54"/>
  <c r="J49" i="54"/>
  <c r="J33" i="54"/>
  <c r="L33" i="54"/>
  <c r="L50" i="54"/>
  <c r="J50" i="54"/>
  <c r="L20" i="54"/>
  <c r="J20" i="54"/>
  <c r="AN60" i="3"/>
  <c r="AN61" i="3"/>
  <c r="G57" i="8"/>
  <c r="C57" i="2"/>
  <c r="C57" i="20" s="1"/>
  <c r="E57" i="2"/>
  <c r="E57" i="20" s="1"/>
  <c r="C55" i="2"/>
  <c r="C55" i="20" s="1"/>
  <c r="E55" i="2"/>
  <c r="E55" i="20" s="1"/>
  <c r="C56" i="2"/>
  <c r="C56" i="20" s="1"/>
  <c r="E56" i="2"/>
  <c r="E56" i="20" s="1"/>
  <c r="C58" i="2"/>
  <c r="C58" i="20" s="1"/>
  <c r="E58" i="2"/>
  <c r="E58" i="20" s="1"/>
  <c r="E38" i="2"/>
  <c r="E38" i="20" s="1"/>
  <c r="E39" i="2"/>
  <c r="E39" i="20" s="1"/>
  <c r="E40" i="2"/>
  <c r="E40" i="20" s="1"/>
  <c r="E41" i="2"/>
  <c r="E41" i="20" s="1"/>
  <c r="E41" i="16"/>
  <c r="E42" i="16"/>
  <c r="E44" i="2"/>
  <c r="E44" i="20" s="1"/>
  <c r="E45" i="2"/>
  <c r="E45" i="20" s="1"/>
  <c r="E46" i="2"/>
  <c r="E46" i="20" s="1"/>
  <c r="E47" i="2"/>
  <c r="E47" i="20" s="1"/>
  <c r="E48" i="2"/>
  <c r="E48" i="20" s="1"/>
  <c r="E49" i="2"/>
  <c r="E49" i="20" s="1"/>
  <c r="E50" i="2"/>
  <c r="E50" i="20" s="1"/>
  <c r="E51" i="2"/>
  <c r="E51" i="20" s="1"/>
  <c r="E52" i="2"/>
  <c r="E52" i="20" s="1"/>
  <c r="E53" i="2"/>
  <c r="E53" i="20" s="1"/>
  <c r="E54" i="2"/>
  <c r="E54" i="20" s="1"/>
  <c r="E25" i="2"/>
  <c r="E25" i="20" s="1"/>
  <c r="E26" i="2"/>
  <c r="E26" i="20" s="1"/>
  <c r="E27" i="2"/>
  <c r="E27" i="20" s="1"/>
  <c r="E28" i="2"/>
  <c r="E28" i="20" s="1"/>
  <c r="E29" i="2"/>
  <c r="E29" i="20" s="1"/>
  <c r="E30" i="2"/>
  <c r="E30" i="20" s="1"/>
  <c r="E31" i="2"/>
  <c r="E31" i="20" s="1"/>
  <c r="E32" i="2"/>
  <c r="E32" i="20" s="1"/>
  <c r="E33" i="2"/>
  <c r="E33" i="20" s="1"/>
  <c r="E34" i="2"/>
  <c r="E34" i="20" s="1"/>
  <c r="E35" i="2"/>
  <c r="E35" i="20" s="1"/>
  <c r="E36" i="2"/>
  <c r="E36" i="20" s="1"/>
  <c r="E37" i="2"/>
  <c r="E37" i="20" s="1"/>
  <c r="E16" i="2"/>
  <c r="E16" i="20" s="1"/>
  <c r="E17" i="2"/>
  <c r="E17" i="20" s="1"/>
  <c r="E18" i="2"/>
  <c r="E18" i="20" s="1"/>
  <c r="E19" i="2"/>
  <c r="E19" i="20" s="1"/>
  <c r="E20" i="2"/>
  <c r="E20" i="20" s="1"/>
  <c r="E21" i="2"/>
  <c r="E21" i="20" s="1"/>
  <c r="E22" i="2"/>
  <c r="E22" i="20" s="1"/>
  <c r="E23" i="2"/>
  <c r="E23" i="20" s="1"/>
  <c r="E24" i="2"/>
  <c r="E24" i="20" s="1"/>
  <c r="E42" i="2"/>
  <c r="E42" i="20" s="1"/>
  <c r="E80" i="16"/>
  <c r="E43" i="2"/>
  <c r="E43" i="20" s="1"/>
  <c r="E81" i="16"/>
  <c r="I67" i="2"/>
  <c r="C16" i="3"/>
  <c r="C14" i="2"/>
  <c r="C14" i="20" s="1"/>
  <c r="C17" i="3"/>
  <c r="C15" i="2"/>
  <c r="C15" i="20" s="1"/>
  <c r="C18" i="3"/>
  <c r="C16" i="2"/>
  <c r="C16" i="20" s="1"/>
  <c r="C20" i="3"/>
  <c r="C18" i="2"/>
  <c r="C18" i="20" s="1"/>
  <c r="C21" i="3"/>
  <c r="C19" i="2"/>
  <c r="C19" i="20" s="1"/>
  <c r="C22" i="3"/>
  <c r="C20" i="2"/>
  <c r="C20" i="20" s="1"/>
  <c r="C23" i="3"/>
  <c r="C21" i="2"/>
  <c r="C21" i="20" s="1"/>
  <c r="C24" i="3"/>
  <c r="C22" i="2"/>
  <c r="C22" i="20" s="1"/>
  <c r="C25" i="3"/>
  <c r="C23" i="2"/>
  <c r="C23" i="20" s="1"/>
  <c r="C26" i="3"/>
  <c r="C24" i="2"/>
  <c r="C24" i="20" s="1"/>
  <c r="C27" i="3"/>
  <c r="C25" i="2"/>
  <c r="C25" i="20" s="1"/>
  <c r="C28" i="3"/>
  <c r="C26" i="2"/>
  <c r="C26" i="20" s="1"/>
  <c r="C29" i="3"/>
  <c r="C27" i="2"/>
  <c r="C27" i="20" s="1"/>
  <c r="C30" i="3"/>
  <c r="C28" i="2"/>
  <c r="C28" i="20" s="1"/>
  <c r="C31" i="3"/>
  <c r="C29" i="2"/>
  <c r="C29" i="20" s="1"/>
  <c r="C32" i="3"/>
  <c r="C30" i="2"/>
  <c r="C30" i="20" s="1"/>
  <c r="C33" i="3"/>
  <c r="C31" i="2"/>
  <c r="C31" i="20" s="1"/>
  <c r="C34" i="3"/>
  <c r="C32" i="2"/>
  <c r="C32" i="20" s="1"/>
  <c r="C35" i="3"/>
  <c r="C33" i="2"/>
  <c r="C33" i="20" s="1"/>
  <c r="C36" i="3"/>
  <c r="C34" i="2"/>
  <c r="C34" i="20" s="1"/>
  <c r="C37" i="3"/>
  <c r="C35" i="2"/>
  <c r="C35" i="20" s="1"/>
  <c r="C38" i="3"/>
  <c r="C36" i="2"/>
  <c r="C36" i="20" s="1"/>
  <c r="C39" i="3"/>
  <c r="C37" i="2"/>
  <c r="C37" i="20" s="1"/>
  <c r="C40" i="3"/>
  <c r="C38" i="2"/>
  <c r="C38" i="20" s="1"/>
  <c r="C41" i="3"/>
  <c r="C39" i="2"/>
  <c r="C39" i="20" s="1"/>
  <c r="C42" i="3"/>
  <c r="C40" i="2"/>
  <c r="C40" i="20" s="1"/>
  <c r="C43" i="3"/>
  <c r="C41" i="2"/>
  <c r="C41" i="20" s="1"/>
  <c r="C44" i="3"/>
  <c r="C42" i="2"/>
  <c r="C42" i="20" s="1"/>
  <c r="C45" i="3"/>
  <c r="C43" i="2"/>
  <c r="C43" i="20" s="1"/>
  <c r="C46" i="3"/>
  <c r="C44" i="2"/>
  <c r="C44" i="20" s="1"/>
  <c r="C47" i="3"/>
  <c r="C45" i="2"/>
  <c r="C45" i="20" s="1"/>
  <c r="C48" i="3"/>
  <c r="C46" i="2"/>
  <c r="C46" i="20" s="1"/>
  <c r="C49" i="3"/>
  <c r="C47" i="2"/>
  <c r="C47" i="20" s="1"/>
  <c r="C50" i="3"/>
  <c r="C48" i="2"/>
  <c r="C48" i="20" s="1"/>
  <c r="C51" i="3"/>
  <c r="C49" i="2"/>
  <c r="C49" i="20" s="1"/>
  <c r="C52" i="3"/>
  <c r="C50" i="2"/>
  <c r="C50" i="20" s="1"/>
  <c r="C53" i="3"/>
  <c r="C51" i="2"/>
  <c r="C51" i="20" s="1"/>
  <c r="C54" i="3"/>
  <c r="C52" i="2"/>
  <c r="C52" i="20" s="1"/>
  <c r="C55" i="3"/>
  <c r="C53" i="2"/>
  <c r="C53" i="20" s="1"/>
  <c r="C56" i="3"/>
  <c r="C54" i="2"/>
  <c r="C54" i="20" s="1"/>
  <c r="C15" i="3"/>
  <c r="C13" i="2"/>
  <c r="C13" i="20" s="1"/>
  <c r="E16" i="3"/>
  <c r="AP16" i="3" s="1"/>
  <c r="G13" i="61" s="1"/>
  <c r="I13" i="61" s="1"/>
  <c r="E14" i="2"/>
  <c r="E14" i="20" s="1"/>
  <c r="E17" i="3"/>
  <c r="AP17" i="3" s="1"/>
  <c r="G16" i="61" s="1"/>
  <c r="I16" i="61" s="1"/>
  <c r="E15" i="2"/>
  <c r="E15" i="20" s="1"/>
  <c r="E15" i="3"/>
  <c r="AP15" i="3" s="1"/>
  <c r="E13" i="20"/>
  <c r="C60" i="17"/>
  <c r="C59" i="3"/>
  <c r="E60" i="17"/>
  <c r="E59" i="3"/>
  <c r="C58" i="17"/>
  <c r="C57" i="3"/>
  <c r="E58" i="17"/>
  <c r="E57" i="3"/>
  <c r="C59" i="17"/>
  <c r="C58" i="3"/>
  <c r="E59" i="17"/>
  <c r="E58" i="3"/>
  <c r="E20" i="17"/>
  <c r="C17" i="17"/>
  <c r="C18" i="17"/>
  <c r="C19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16" i="17"/>
  <c r="E17" i="17"/>
  <c r="E18" i="17"/>
  <c r="E19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53" i="17"/>
  <c r="E54" i="17"/>
  <c r="E55" i="17"/>
  <c r="E56" i="17"/>
  <c r="E57" i="17"/>
  <c r="E16" i="17"/>
  <c r="C53" i="8"/>
  <c r="E53" i="8"/>
  <c r="C51" i="8"/>
  <c r="E51" i="8"/>
  <c r="C52" i="8"/>
  <c r="E52" i="8"/>
  <c r="AI69" i="3"/>
  <c r="L63" i="8"/>
  <c r="E4" i="16"/>
  <c r="J64" i="61" l="1"/>
  <c r="J28" i="61"/>
  <c r="J49" i="61"/>
  <c r="R121" i="61"/>
  <c r="P119" i="61"/>
  <c r="R119" i="61" s="1"/>
  <c r="J67" i="61"/>
  <c r="J46" i="61"/>
  <c r="G58" i="63"/>
  <c r="AI68" i="53"/>
  <c r="AY98" i="52" s="1"/>
  <c r="J40" i="61"/>
  <c r="O76" i="61"/>
  <c r="R76" i="61" s="1"/>
  <c r="J112" i="61"/>
  <c r="J22" i="61"/>
  <c r="J58" i="61"/>
  <c r="J97" i="61"/>
  <c r="O70" i="61"/>
  <c r="R70" i="61" s="1"/>
  <c r="O27" i="61"/>
  <c r="R27" i="61" s="1"/>
  <c r="J43" i="61"/>
  <c r="J103" i="61"/>
  <c r="J82" i="61"/>
  <c r="BF36" i="52"/>
  <c r="J36" i="61"/>
  <c r="J37" i="61"/>
  <c r="BF31" i="52"/>
  <c r="J106" i="61"/>
  <c r="O36" i="61"/>
  <c r="R36" i="61" s="1"/>
  <c r="O79" i="61"/>
  <c r="R79" i="61" s="1"/>
  <c r="J31" i="61"/>
  <c r="J115" i="61"/>
  <c r="O106" i="61"/>
  <c r="F45" i="57" s="1"/>
  <c r="BF38" i="52"/>
  <c r="BF44" i="52"/>
  <c r="BF29" i="52"/>
  <c r="AQ47" i="3"/>
  <c r="J91" i="61"/>
  <c r="BF41" i="52"/>
  <c r="P117" i="61"/>
  <c r="P105" i="61"/>
  <c r="P108" i="61"/>
  <c r="J100" i="61"/>
  <c r="O94" i="61"/>
  <c r="R94" i="61" s="1"/>
  <c r="J73" i="61"/>
  <c r="E56" i="8"/>
  <c r="AA9" i="60" s="1"/>
  <c r="BW7" i="20" s="1"/>
  <c r="O100" i="61"/>
  <c r="Q100" i="61" s="1"/>
  <c r="G43" i="57" s="1"/>
  <c r="O115" i="61"/>
  <c r="Q115" i="61" s="1"/>
  <c r="G48" i="57" s="1"/>
  <c r="O73" i="61"/>
  <c r="Q73" i="61" s="1"/>
  <c r="G34" i="57" s="1"/>
  <c r="O121" i="61"/>
  <c r="F50" i="57" s="1"/>
  <c r="BF60" i="52"/>
  <c r="BF46" i="52"/>
  <c r="BF33" i="52"/>
  <c r="AQ39" i="3"/>
  <c r="AQ50" i="3"/>
  <c r="BF22" i="52"/>
  <c r="P111" i="61"/>
  <c r="P114" i="61"/>
  <c r="BF24" i="52"/>
  <c r="O82" i="61"/>
  <c r="F37" i="57" s="1"/>
  <c r="O103" i="61"/>
  <c r="Q103" i="61" s="1"/>
  <c r="G44" i="57" s="1"/>
  <c r="O97" i="61"/>
  <c r="R97" i="61" s="1"/>
  <c r="AQ45" i="3"/>
  <c r="BF23" i="52"/>
  <c r="I89" i="61"/>
  <c r="O89" i="61"/>
  <c r="J89" i="61"/>
  <c r="I41" i="61"/>
  <c r="O41" i="61"/>
  <c r="J41" i="61"/>
  <c r="O118" i="61"/>
  <c r="I118" i="61"/>
  <c r="I17" i="61"/>
  <c r="O17" i="61"/>
  <c r="J17" i="61"/>
  <c r="I47" i="61"/>
  <c r="O47" i="61"/>
  <c r="J47" i="61"/>
  <c r="I32" i="61"/>
  <c r="J32" i="61"/>
  <c r="O32" i="61"/>
  <c r="I35" i="61"/>
  <c r="J35" i="61"/>
  <c r="O35" i="61"/>
  <c r="I71" i="61"/>
  <c r="O71" i="61"/>
  <c r="J71" i="61"/>
  <c r="I23" i="61"/>
  <c r="O23" i="61"/>
  <c r="J23" i="61"/>
  <c r="I20" i="61"/>
  <c r="J20" i="61"/>
  <c r="O20" i="61"/>
  <c r="I80" i="61"/>
  <c r="O80" i="61"/>
  <c r="J80" i="61"/>
  <c r="I104" i="61"/>
  <c r="J104" i="61"/>
  <c r="O104" i="61"/>
  <c r="R104" i="61" s="1"/>
  <c r="I77" i="61"/>
  <c r="O77" i="61"/>
  <c r="J77" i="61"/>
  <c r="I14" i="61"/>
  <c r="O14" i="61"/>
  <c r="J14" i="61"/>
  <c r="I107" i="61"/>
  <c r="O107" i="61"/>
  <c r="R107" i="61" s="1"/>
  <c r="J107" i="61"/>
  <c r="I59" i="61"/>
  <c r="O59" i="61"/>
  <c r="J59" i="61"/>
  <c r="P120" i="61"/>
  <c r="R120" i="61" s="1"/>
  <c r="BF52" i="52"/>
  <c r="J109" i="61"/>
  <c r="J85" i="61"/>
  <c r="BF26" i="52"/>
  <c r="BF34" i="52"/>
  <c r="BF51" i="52"/>
  <c r="BF25" i="52"/>
  <c r="AQ48" i="3"/>
  <c r="AQ40" i="3"/>
  <c r="AQ41" i="3"/>
  <c r="AQ38" i="3"/>
  <c r="O112" i="61"/>
  <c r="Q112" i="61" s="1"/>
  <c r="G47" i="57" s="1"/>
  <c r="O88" i="61"/>
  <c r="F39" i="57" s="1"/>
  <c r="O91" i="61"/>
  <c r="R91" i="61" s="1"/>
  <c r="O109" i="61"/>
  <c r="Q109" i="61" s="1"/>
  <c r="G46" i="57" s="1"/>
  <c r="O85" i="61"/>
  <c r="R85" i="61" s="1"/>
  <c r="BF62" i="52"/>
  <c r="BF56" i="52"/>
  <c r="BF55" i="52"/>
  <c r="BF42" i="52"/>
  <c r="BF35" i="52"/>
  <c r="BF37" i="52"/>
  <c r="AQ51" i="3"/>
  <c r="AQ43" i="3"/>
  <c r="AQ35" i="3"/>
  <c r="AQ49" i="3"/>
  <c r="AQ37" i="3"/>
  <c r="AQ42" i="3"/>
  <c r="BF54" i="52"/>
  <c r="BF45" i="52"/>
  <c r="BF40" i="52"/>
  <c r="BF21" i="52"/>
  <c r="I50" i="61"/>
  <c r="O50" i="61"/>
  <c r="J50" i="61"/>
  <c r="I92" i="61"/>
  <c r="J92" i="61"/>
  <c r="O92" i="61"/>
  <c r="I26" i="61"/>
  <c r="O26" i="61"/>
  <c r="J26" i="61"/>
  <c r="I110" i="61"/>
  <c r="O110" i="61"/>
  <c r="R110" i="61" s="1"/>
  <c r="J110" i="61"/>
  <c r="I74" i="61"/>
  <c r="J74" i="61"/>
  <c r="O74" i="61"/>
  <c r="I95" i="61"/>
  <c r="O95" i="61"/>
  <c r="J95" i="61"/>
  <c r="I86" i="61"/>
  <c r="O86" i="61"/>
  <c r="J86" i="61"/>
  <c r="O119" i="61"/>
  <c r="I119" i="61"/>
  <c r="I29" i="61"/>
  <c r="J29" i="61"/>
  <c r="O29" i="61"/>
  <c r="I56" i="61"/>
  <c r="J56" i="61"/>
  <c r="O56" i="61"/>
  <c r="J119" i="61"/>
  <c r="J120" i="61"/>
  <c r="I113" i="61"/>
  <c r="O113" i="61"/>
  <c r="R113" i="61" s="1"/>
  <c r="J113" i="61"/>
  <c r="I44" i="61"/>
  <c r="J44" i="61"/>
  <c r="O44" i="61"/>
  <c r="I53" i="61"/>
  <c r="O53" i="61"/>
  <c r="J53" i="61"/>
  <c r="I11" i="61"/>
  <c r="O11" i="61"/>
  <c r="J11" i="61"/>
  <c r="I38" i="61"/>
  <c r="O38" i="61"/>
  <c r="J38" i="61"/>
  <c r="I98" i="61"/>
  <c r="J98" i="61"/>
  <c r="O98" i="61"/>
  <c r="I62" i="61"/>
  <c r="O62" i="61"/>
  <c r="J62" i="61"/>
  <c r="I65" i="61"/>
  <c r="O65" i="61"/>
  <c r="J65" i="61"/>
  <c r="I101" i="61"/>
  <c r="O101" i="61"/>
  <c r="J101" i="61"/>
  <c r="I68" i="61"/>
  <c r="O68" i="61"/>
  <c r="J68" i="61"/>
  <c r="I83" i="61"/>
  <c r="O83" i="61"/>
  <c r="J83" i="61"/>
  <c r="I116" i="61"/>
  <c r="O116" i="61"/>
  <c r="R116" i="61" s="1"/>
  <c r="J116" i="61"/>
  <c r="J88" i="61"/>
  <c r="BF47" i="52"/>
  <c r="J76" i="61"/>
  <c r="J94" i="61"/>
  <c r="J70" i="61"/>
  <c r="J27" i="61"/>
  <c r="J79" i="61"/>
  <c r="BF32" i="52"/>
  <c r="BF30" i="52"/>
  <c r="BF27" i="52"/>
  <c r="BF39" i="52"/>
  <c r="BF53" i="52"/>
  <c r="BF50" i="52"/>
  <c r="BF48" i="52"/>
  <c r="BF43" i="52"/>
  <c r="BF49" i="52"/>
  <c r="AQ44" i="3"/>
  <c r="AQ36" i="3"/>
  <c r="BF28" i="52"/>
  <c r="AQ46" i="3"/>
  <c r="O148" i="61"/>
  <c r="F59" i="57" s="1"/>
  <c r="P123" i="61"/>
  <c r="R123" i="61" s="1"/>
  <c r="R122" i="61"/>
  <c r="O122" i="61"/>
  <c r="I122" i="61"/>
  <c r="O125" i="61"/>
  <c r="I125" i="61"/>
  <c r="J125" i="61"/>
  <c r="J126" i="61"/>
  <c r="J123" i="61"/>
  <c r="J122" i="61"/>
  <c r="P126" i="61"/>
  <c r="R126" i="61" s="1"/>
  <c r="R125" i="61"/>
  <c r="I124" i="61"/>
  <c r="G126" i="61"/>
  <c r="O126" i="61" s="1"/>
  <c r="BF58" i="52"/>
  <c r="G123" i="61"/>
  <c r="O123" i="61" s="1"/>
  <c r="BF57" i="52"/>
  <c r="AQ61" i="3"/>
  <c r="BF59" i="52"/>
  <c r="O145" i="61"/>
  <c r="F58" i="57" s="1"/>
  <c r="O130" i="61"/>
  <c r="F53" i="57" s="1"/>
  <c r="AQ55" i="3"/>
  <c r="AQ60" i="3"/>
  <c r="P150" i="61"/>
  <c r="R150" i="61" s="1"/>
  <c r="R149" i="61"/>
  <c r="J149" i="61"/>
  <c r="J150" i="61"/>
  <c r="I149" i="61"/>
  <c r="O149" i="61"/>
  <c r="BF66" i="52"/>
  <c r="O137" i="61"/>
  <c r="I137" i="61"/>
  <c r="J129" i="61"/>
  <c r="J128" i="61"/>
  <c r="J137" i="61"/>
  <c r="J138" i="61"/>
  <c r="J141" i="61"/>
  <c r="J140" i="61"/>
  <c r="J146" i="61"/>
  <c r="J147" i="61"/>
  <c r="P135" i="61"/>
  <c r="R135" i="61" s="1"/>
  <c r="R134" i="61"/>
  <c r="O143" i="61"/>
  <c r="I143" i="61"/>
  <c r="O140" i="61"/>
  <c r="I140" i="61"/>
  <c r="AP58" i="3"/>
  <c r="G139" i="61" s="1"/>
  <c r="I139" i="61" s="1"/>
  <c r="AP57" i="3"/>
  <c r="G136" i="61" s="1"/>
  <c r="I136" i="61" s="1"/>
  <c r="AP59" i="3"/>
  <c r="G142" i="61" s="1"/>
  <c r="I142" i="61" s="1"/>
  <c r="R146" i="61"/>
  <c r="P147" i="61"/>
  <c r="R147" i="61" s="1"/>
  <c r="AP54" i="53"/>
  <c r="G128" i="61"/>
  <c r="P138" i="61"/>
  <c r="R138" i="61" s="1"/>
  <c r="R137" i="61"/>
  <c r="O146" i="61"/>
  <c r="I146" i="61"/>
  <c r="O131" i="61"/>
  <c r="I131" i="61"/>
  <c r="O134" i="61"/>
  <c r="I134" i="61"/>
  <c r="BF61" i="52"/>
  <c r="BF63" i="52"/>
  <c r="AQ54" i="3"/>
  <c r="AQ56" i="3"/>
  <c r="I133" i="61"/>
  <c r="I127" i="61"/>
  <c r="BF65" i="52"/>
  <c r="P144" i="61"/>
  <c r="R144" i="61" s="1"/>
  <c r="R143" i="61"/>
  <c r="P132" i="61"/>
  <c r="R132" i="61" s="1"/>
  <c r="R131" i="61"/>
  <c r="P129" i="61"/>
  <c r="R129" i="61" s="1"/>
  <c r="R128" i="61"/>
  <c r="J144" i="61"/>
  <c r="J143" i="61"/>
  <c r="AI62" i="53"/>
  <c r="Q20" i="60" s="1"/>
  <c r="AO62" i="53"/>
  <c r="Q16" i="60" s="1"/>
  <c r="P141" i="61"/>
  <c r="R141" i="61" s="1"/>
  <c r="R140" i="61"/>
  <c r="J135" i="61"/>
  <c r="J134" i="61"/>
  <c r="J132" i="61"/>
  <c r="J131" i="61"/>
  <c r="BF64" i="52"/>
  <c r="F27" i="57"/>
  <c r="R52" i="61"/>
  <c r="F19" i="57"/>
  <c r="R28" i="61"/>
  <c r="F25" i="57"/>
  <c r="R46" i="61"/>
  <c r="F28" i="57"/>
  <c r="R55" i="61"/>
  <c r="F20" i="57"/>
  <c r="R31" i="61"/>
  <c r="F21" i="57"/>
  <c r="R34" i="61"/>
  <c r="F22" i="57"/>
  <c r="R37" i="61"/>
  <c r="R112" i="61"/>
  <c r="F31" i="57"/>
  <c r="R64" i="61"/>
  <c r="F23" i="57"/>
  <c r="R40" i="61"/>
  <c r="F29" i="57"/>
  <c r="R58" i="61"/>
  <c r="F16" i="57"/>
  <c r="R19" i="61"/>
  <c r="F26" i="57"/>
  <c r="R49" i="61"/>
  <c r="F32" i="57"/>
  <c r="R67" i="61"/>
  <c r="F24" i="57"/>
  <c r="R43" i="61"/>
  <c r="F17" i="57"/>
  <c r="R22" i="61"/>
  <c r="F30" i="57"/>
  <c r="R61" i="61"/>
  <c r="F18" i="57"/>
  <c r="R25" i="61"/>
  <c r="G12" i="61"/>
  <c r="I12" i="61" s="1"/>
  <c r="BF20" i="52"/>
  <c r="Q52" i="61"/>
  <c r="Q28" i="61"/>
  <c r="G19" i="57" s="1"/>
  <c r="Q31" i="61"/>
  <c r="G20" i="57" s="1"/>
  <c r="Q37" i="61"/>
  <c r="G22" i="57" s="1"/>
  <c r="Q124" i="61"/>
  <c r="G51" i="57" s="1"/>
  <c r="Q133" i="61"/>
  <c r="G54" i="57" s="1"/>
  <c r="Q127" i="61"/>
  <c r="G52" i="57" s="1"/>
  <c r="Q46" i="61"/>
  <c r="G25" i="57" s="1"/>
  <c r="Q55" i="61"/>
  <c r="Q34" i="61"/>
  <c r="G21" i="57" s="1"/>
  <c r="Q64" i="61"/>
  <c r="G31" i="57" s="1"/>
  <c r="Q40" i="61"/>
  <c r="G23" i="57" s="1"/>
  <c r="Q58" i="61"/>
  <c r="Q19" i="61"/>
  <c r="G16" i="57" s="1"/>
  <c r="Q49" i="61"/>
  <c r="Q67" i="61"/>
  <c r="G32" i="57" s="1"/>
  <c r="Q43" i="61"/>
  <c r="G24" i="57" s="1"/>
  <c r="Q22" i="61"/>
  <c r="G17" i="57" s="1"/>
  <c r="Q61" i="61"/>
  <c r="G30" i="57" s="1"/>
  <c r="Q25" i="61"/>
  <c r="G18" i="57" s="1"/>
  <c r="O150" i="61"/>
  <c r="I150" i="61"/>
  <c r="O144" i="61"/>
  <c r="I144" i="61"/>
  <c r="O132" i="61"/>
  <c r="I132" i="61"/>
  <c r="O135" i="61"/>
  <c r="I135" i="61"/>
  <c r="O120" i="61"/>
  <c r="I120" i="61"/>
  <c r="O141" i="61"/>
  <c r="I141" i="61"/>
  <c r="O129" i="61"/>
  <c r="I129" i="61"/>
  <c r="O147" i="61"/>
  <c r="I147" i="61"/>
  <c r="O138" i="61"/>
  <c r="I138" i="61"/>
  <c r="J30" i="61"/>
  <c r="O30" i="61"/>
  <c r="R30" i="61" s="1"/>
  <c r="J33" i="61"/>
  <c r="O33" i="61"/>
  <c r="R33" i="61" s="1"/>
  <c r="J105" i="61"/>
  <c r="O105" i="61"/>
  <c r="J75" i="61"/>
  <c r="O75" i="61"/>
  <c r="R75" i="61" s="1"/>
  <c r="J63" i="61"/>
  <c r="O63" i="61"/>
  <c r="R63" i="61" s="1"/>
  <c r="J15" i="61"/>
  <c r="O15" i="61"/>
  <c r="R15" i="61" s="1"/>
  <c r="J48" i="61"/>
  <c r="O48" i="61"/>
  <c r="R48" i="61" s="1"/>
  <c r="J102" i="61"/>
  <c r="O102" i="61"/>
  <c r="R102" i="61" s="1"/>
  <c r="J84" i="61"/>
  <c r="O84" i="61"/>
  <c r="R84" i="61" s="1"/>
  <c r="J87" i="61"/>
  <c r="O87" i="61"/>
  <c r="R87" i="61" s="1"/>
  <c r="J16" i="61"/>
  <c r="O16" i="61"/>
  <c r="J78" i="61"/>
  <c r="O78" i="61"/>
  <c r="R78" i="61" s="1"/>
  <c r="J72" i="61"/>
  <c r="O72" i="61"/>
  <c r="R72" i="61" s="1"/>
  <c r="J51" i="61"/>
  <c r="O51" i="61"/>
  <c r="R51" i="61" s="1"/>
  <c r="J69" i="61"/>
  <c r="O69" i="61"/>
  <c r="R69" i="61" s="1"/>
  <c r="J111" i="61"/>
  <c r="O111" i="61"/>
  <c r="J90" i="61"/>
  <c r="O90" i="61"/>
  <c r="R90" i="61" s="1"/>
  <c r="J24" i="61"/>
  <c r="O24" i="61"/>
  <c r="R24" i="61" s="1"/>
  <c r="J81" i="61"/>
  <c r="O81" i="61"/>
  <c r="R81" i="61" s="1"/>
  <c r="J39" i="61"/>
  <c r="O39" i="61"/>
  <c r="R39" i="61" s="1"/>
  <c r="J99" i="61"/>
  <c r="O99" i="61"/>
  <c r="R99" i="61" s="1"/>
  <c r="J60" i="61"/>
  <c r="O60" i="61"/>
  <c r="R60" i="61" s="1"/>
  <c r="J45" i="61"/>
  <c r="O45" i="61"/>
  <c r="R45" i="61" s="1"/>
  <c r="J66" i="61"/>
  <c r="O66" i="61"/>
  <c r="R66" i="61" s="1"/>
  <c r="J18" i="61"/>
  <c r="O18" i="61"/>
  <c r="R18" i="61" s="1"/>
  <c r="J96" i="61"/>
  <c r="O96" i="61"/>
  <c r="R96" i="61" s="1"/>
  <c r="J21" i="61"/>
  <c r="O21" i="61"/>
  <c r="R21" i="61" s="1"/>
  <c r="J13" i="61"/>
  <c r="O13" i="61"/>
  <c r="J42" i="61"/>
  <c r="O42" i="61"/>
  <c r="R42" i="61" s="1"/>
  <c r="J57" i="61"/>
  <c r="O57" i="61"/>
  <c r="R57" i="61" s="1"/>
  <c r="J108" i="61"/>
  <c r="O108" i="61"/>
  <c r="J93" i="61"/>
  <c r="O93" i="61"/>
  <c r="R93" i="61" s="1"/>
  <c r="J117" i="61"/>
  <c r="O117" i="61"/>
  <c r="J114" i="61"/>
  <c r="O114" i="61"/>
  <c r="J54" i="61"/>
  <c r="O54" i="61"/>
  <c r="R54" i="61" s="1"/>
  <c r="G10" i="61"/>
  <c r="I10" i="61" s="1"/>
  <c r="C64" i="3"/>
  <c r="BE67" i="52"/>
  <c r="R16" i="60" s="1"/>
  <c r="AX67" i="52"/>
  <c r="R20" i="60" s="1"/>
  <c r="C338" i="56"/>
  <c r="AO60" i="3"/>
  <c r="AO61" i="3"/>
  <c r="AO19" i="3"/>
  <c r="AN15" i="3"/>
  <c r="AN53" i="3"/>
  <c r="AN49" i="3"/>
  <c r="AN45" i="3"/>
  <c r="AN41" i="3"/>
  <c r="AN37" i="3"/>
  <c r="AN33" i="3"/>
  <c r="AN29" i="3"/>
  <c r="AN25" i="3"/>
  <c r="AN18" i="3"/>
  <c r="AN58" i="3"/>
  <c r="AN55" i="3"/>
  <c r="AN51" i="3"/>
  <c r="AN47" i="3"/>
  <c r="AN43" i="3"/>
  <c r="AN39" i="3"/>
  <c r="AN35" i="3"/>
  <c r="AN31" i="3"/>
  <c r="AN27" i="3"/>
  <c r="AN23" i="3"/>
  <c r="AN21" i="3"/>
  <c r="AN16" i="3"/>
  <c r="AN57" i="3"/>
  <c r="AN59" i="3"/>
  <c r="AN56" i="3"/>
  <c r="AN54" i="3"/>
  <c r="AN52" i="3"/>
  <c r="AN50" i="3"/>
  <c r="AN48" i="3"/>
  <c r="AN46" i="3"/>
  <c r="AN44" i="3"/>
  <c r="AN42" i="3"/>
  <c r="AN40" i="3"/>
  <c r="AN38" i="3"/>
  <c r="AN36" i="3"/>
  <c r="AN34" i="3"/>
  <c r="AN32" i="3"/>
  <c r="AN30" i="3"/>
  <c r="AN28" i="3"/>
  <c r="AN26" i="3"/>
  <c r="AN24" i="3"/>
  <c r="AN22" i="3"/>
  <c r="AN20" i="3"/>
  <c r="AN17" i="3"/>
  <c r="R105" i="61" l="1"/>
  <c r="H12" i="54"/>
  <c r="R109" i="61"/>
  <c r="Q88" i="61"/>
  <c r="G39" i="57" s="1"/>
  <c r="Q76" i="61"/>
  <c r="G35" i="57" s="1"/>
  <c r="F36" i="57"/>
  <c r="F35" i="57"/>
  <c r="R103" i="61"/>
  <c r="K34" i="61"/>
  <c r="L34" i="61" s="1"/>
  <c r="Q36" i="61"/>
  <c r="L21" i="57" s="1"/>
  <c r="F33" i="57"/>
  <c r="R115" i="61"/>
  <c r="R88" i="61"/>
  <c r="Q27" i="61"/>
  <c r="R106" i="61"/>
  <c r="F40" i="57"/>
  <c r="F34" i="57"/>
  <c r="R73" i="61"/>
  <c r="Q106" i="61"/>
  <c r="G45" i="57" s="1"/>
  <c r="Q70" i="61"/>
  <c r="G33" i="57" s="1"/>
  <c r="K19" i="61"/>
  <c r="L19" i="61" s="1"/>
  <c r="Q79" i="61"/>
  <c r="G36" i="57" s="1"/>
  <c r="K115" i="61"/>
  <c r="L115" i="61" s="1"/>
  <c r="K106" i="61"/>
  <c r="L106" i="61" s="1"/>
  <c r="R117" i="61"/>
  <c r="R108" i="61"/>
  <c r="Q97" i="61"/>
  <c r="G42" i="57" s="1"/>
  <c r="F41" i="57"/>
  <c r="Q94" i="61"/>
  <c r="G41" i="57" s="1"/>
  <c r="Q130" i="61"/>
  <c r="G53" i="57" s="1"/>
  <c r="F48" i="57"/>
  <c r="F42" i="57"/>
  <c r="F38" i="57"/>
  <c r="F44" i="57"/>
  <c r="R100" i="61"/>
  <c r="S148" i="61"/>
  <c r="R114" i="61"/>
  <c r="S112" i="61" s="1"/>
  <c r="Q148" i="61"/>
  <c r="G59" i="57" s="1"/>
  <c r="F43" i="57"/>
  <c r="S136" i="61"/>
  <c r="BY60" i="20"/>
  <c r="BW61" i="20"/>
  <c r="BS61" i="20"/>
  <c r="BO61" i="20"/>
  <c r="U61" i="20"/>
  <c r="Z61" i="20"/>
  <c r="AD61" i="20"/>
  <c r="AH61" i="20"/>
  <c r="AL61" i="20"/>
  <c r="BC61" i="20"/>
  <c r="BG61" i="20"/>
  <c r="BK61" i="20"/>
  <c r="AN61" i="20"/>
  <c r="AR61" i="20"/>
  <c r="AV61" i="20"/>
  <c r="AZ61" i="20"/>
  <c r="BT61" i="20"/>
  <c r="S61" i="20"/>
  <c r="AC61" i="20"/>
  <c r="AK61" i="20"/>
  <c r="BF61" i="20"/>
  <c r="AM61" i="20"/>
  <c r="AU61" i="20"/>
  <c r="BZ60" i="20"/>
  <c r="BX61" i="20"/>
  <c r="BP61" i="20"/>
  <c r="Y61" i="20"/>
  <c r="AG61" i="20"/>
  <c r="T61" i="20"/>
  <c r="BJ61" i="20"/>
  <c r="AQ61" i="20"/>
  <c r="AY61" i="20"/>
  <c r="BU61" i="20"/>
  <c r="BQ61" i="20"/>
  <c r="R61" i="20"/>
  <c r="X61" i="20"/>
  <c r="AF61" i="20"/>
  <c r="AJ61" i="20"/>
  <c r="V61" i="20"/>
  <c r="BE61" i="20"/>
  <c r="BM61" i="20"/>
  <c r="AP61" i="20"/>
  <c r="AX61" i="20"/>
  <c r="BN60" i="20"/>
  <c r="BV61" i="20"/>
  <c r="BR61" i="20"/>
  <c r="Q61" i="20"/>
  <c r="W61" i="20"/>
  <c r="AA61" i="20"/>
  <c r="AE61" i="20"/>
  <c r="AI61" i="20"/>
  <c r="P61" i="20"/>
  <c r="BD61" i="20"/>
  <c r="BH61" i="20"/>
  <c r="BL61" i="20"/>
  <c r="AO61" i="20"/>
  <c r="AS61" i="20"/>
  <c r="AW61" i="20"/>
  <c r="BA61" i="20"/>
  <c r="AB61" i="20"/>
  <c r="BI61" i="20"/>
  <c r="AT61" i="20"/>
  <c r="BB61" i="20"/>
  <c r="K79" i="61"/>
  <c r="L79" i="61" s="1"/>
  <c r="I126" i="61"/>
  <c r="Q91" i="61"/>
  <c r="G40" i="57" s="1"/>
  <c r="Q82" i="61"/>
  <c r="G37" i="57" s="1"/>
  <c r="R82" i="61"/>
  <c r="S121" i="61"/>
  <c r="K112" i="61"/>
  <c r="L112" i="61" s="1"/>
  <c r="K37" i="61"/>
  <c r="L37" i="61" s="1"/>
  <c r="K100" i="61"/>
  <c r="L100" i="61" s="1"/>
  <c r="K73" i="61"/>
  <c r="L73" i="61" s="1"/>
  <c r="O142" i="61"/>
  <c r="F57" i="57" s="1"/>
  <c r="Q121" i="61"/>
  <c r="G50" i="57" s="1"/>
  <c r="S127" i="61"/>
  <c r="S142" i="61"/>
  <c r="K58" i="61"/>
  <c r="L58" i="61" s="1"/>
  <c r="R111" i="61"/>
  <c r="S109" i="61" s="1"/>
  <c r="K94" i="61"/>
  <c r="L94" i="61" s="1"/>
  <c r="K64" i="61"/>
  <c r="L64" i="61" s="1"/>
  <c r="K49" i="61"/>
  <c r="L49" i="61" s="1"/>
  <c r="K31" i="61"/>
  <c r="L31" i="61" s="1"/>
  <c r="F46" i="57"/>
  <c r="K124" i="61"/>
  <c r="L124" i="61" s="1"/>
  <c r="S118" i="61"/>
  <c r="K118" i="61"/>
  <c r="L118" i="61" s="1"/>
  <c r="K25" i="61"/>
  <c r="L25" i="61" s="1"/>
  <c r="K46" i="61"/>
  <c r="L46" i="61" s="1"/>
  <c r="K103" i="61"/>
  <c r="L103" i="61" s="1"/>
  <c r="K28" i="61"/>
  <c r="L28" i="61" s="1"/>
  <c r="K40" i="61"/>
  <c r="L40" i="61" s="1"/>
  <c r="K67" i="61"/>
  <c r="L67" i="61" s="1"/>
  <c r="Q68" i="61"/>
  <c r="J32" i="57" s="1"/>
  <c r="I32" i="57"/>
  <c r="R68" i="61"/>
  <c r="S67" i="61" s="1"/>
  <c r="Q86" i="61"/>
  <c r="J38" i="57" s="1"/>
  <c r="I38" i="57"/>
  <c r="R86" i="61"/>
  <c r="S85" i="61" s="1"/>
  <c r="Q20" i="61"/>
  <c r="J16" i="57" s="1"/>
  <c r="I16" i="57"/>
  <c r="R20" i="61"/>
  <c r="S19" i="61" s="1"/>
  <c r="I17" i="57"/>
  <c r="Q23" i="61"/>
  <c r="J17" i="57" s="1"/>
  <c r="R23" i="61"/>
  <c r="S22" i="61" s="1"/>
  <c r="I23" i="57"/>
  <c r="Q41" i="61"/>
  <c r="J23" i="57" s="1"/>
  <c r="R41" i="61"/>
  <c r="S40" i="61" s="1"/>
  <c r="I43" i="57"/>
  <c r="Q101" i="61"/>
  <c r="J43" i="57" s="1"/>
  <c r="R101" i="61"/>
  <c r="S100" i="61" s="1"/>
  <c r="I24" i="57"/>
  <c r="Q44" i="61"/>
  <c r="J24" i="57" s="1"/>
  <c r="R44" i="61"/>
  <c r="S43" i="61" s="1"/>
  <c r="Q59" i="61"/>
  <c r="J29" i="57" s="1"/>
  <c r="I29" i="57"/>
  <c r="R59" i="61"/>
  <c r="S58" i="61" s="1"/>
  <c r="I33" i="57"/>
  <c r="Q71" i="61"/>
  <c r="J33" i="57" s="1"/>
  <c r="R71" i="61"/>
  <c r="S70" i="61" s="1"/>
  <c r="I15" i="57"/>
  <c r="Q17" i="61"/>
  <c r="J15" i="57" s="1"/>
  <c r="R17" i="61"/>
  <c r="Q89" i="61"/>
  <c r="I39" i="57"/>
  <c r="R89" i="61"/>
  <c r="Q116" i="61"/>
  <c r="J48" i="57" s="1"/>
  <c r="I48" i="57"/>
  <c r="Q65" i="61"/>
  <c r="J31" i="57" s="1"/>
  <c r="I31" i="57"/>
  <c r="R65" i="61"/>
  <c r="S64" i="61" s="1"/>
  <c r="I13" i="57"/>
  <c r="Q11" i="61"/>
  <c r="J13" i="57" s="1"/>
  <c r="R11" i="61"/>
  <c r="Q29" i="61"/>
  <c r="J19" i="57" s="1"/>
  <c r="I19" i="57"/>
  <c r="R29" i="61"/>
  <c r="S28" i="61" s="1"/>
  <c r="Q119" i="61"/>
  <c r="I49" i="57"/>
  <c r="I40" i="57"/>
  <c r="Q92" i="61"/>
  <c r="J40" i="57" s="1"/>
  <c r="R92" i="61"/>
  <c r="S91" i="61" s="1"/>
  <c r="I26" i="57"/>
  <c r="Q50" i="61"/>
  <c r="R50" i="61"/>
  <c r="S49" i="61" s="1"/>
  <c r="I45" i="57"/>
  <c r="Q107" i="61"/>
  <c r="J45" i="57" s="1"/>
  <c r="Q104" i="61"/>
  <c r="J44" i="57" s="1"/>
  <c r="I44" i="57"/>
  <c r="Q80" i="61"/>
  <c r="J36" i="57" s="1"/>
  <c r="I36" i="57"/>
  <c r="R80" i="61"/>
  <c r="S79" i="61" s="1"/>
  <c r="Q118" i="61"/>
  <c r="G49" i="57" s="1"/>
  <c r="F49" i="57"/>
  <c r="K43" i="61"/>
  <c r="L43" i="61" s="1"/>
  <c r="K82" i="61"/>
  <c r="L82" i="61" s="1"/>
  <c r="K61" i="61"/>
  <c r="L61" i="61" s="1"/>
  <c r="Q85" i="61"/>
  <c r="G38" i="57" s="1"/>
  <c r="F47" i="57"/>
  <c r="K121" i="61"/>
  <c r="L121" i="61" s="1"/>
  <c r="I18" i="57"/>
  <c r="Q26" i="61"/>
  <c r="J18" i="57" s="1"/>
  <c r="R26" i="61"/>
  <c r="S25" i="61" s="1"/>
  <c r="T25" i="61" s="1"/>
  <c r="I35" i="57"/>
  <c r="Q77" i="61"/>
  <c r="J35" i="57" s="1"/>
  <c r="R77" i="61"/>
  <c r="S76" i="61" s="1"/>
  <c r="Q32" i="61"/>
  <c r="J20" i="57" s="1"/>
  <c r="I20" i="57"/>
  <c r="R32" i="61"/>
  <c r="S31" i="61" s="1"/>
  <c r="Q47" i="61"/>
  <c r="J25" i="57" s="1"/>
  <c r="I25" i="57"/>
  <c r="R47" i="61"/>
  <c r="S46" i="61" s="1"/>
  <c r="I42" i="57"/>
  <c r="Q98" i="61"/>
  <c r="J42" i="57" s="1"/>
  <c r="R98" i="61"/>
  <c r="Q38" i="61"/>
  <c r="J22" i="57" s="1"/>
  <c r="I22" i="57"/>
  <c r="R38" i="61"/>
  <c r="S37" i="61" s="1"/>
  <c r="I47" i="57"/>
  <c r="Q113" i="61"/>
  <c r="J47" i="57" s="1"/>
  <c r="Q56" i="61"/>
  <c r="I28" i="57"/>
  <c r="R56" i="61"/>
  <c r="S55" i="61" s="1"/>
  <c r="I41" i="57"/>
  <c r="Q95" i="61"/>
  <c r="J41" i="57" s="1"/>
  <c r="R95" i="61"/>
  <c r="S94" i="61" s="1"/>
  <c r="Q83" i="61"/>
  <c r="J37" i="57" s="1"/>
  <c r="I37" i="57"/>
  <c r="R83" i="61"/>
  <c r="I30" i="57"/>
  <c r="Q62" i="61"/>
  <c r="J30" i="57" s="1"/>
  <c r="R62" i="61"/>
  <c r="S61" i="61" s="1"/>
  <c r="Q53" i="61"/>
  <c r="I27" i="57"/>
  <c r="R53" i="61"/>
  <c r="S52" i="61" s="1"/>
  <c r="Q74" i="61"/>
  <c r="J34" i="57" s="1"/>
  <c r="I34" i="57"/>
  <c r="R74" i="61"/>
  <c r="S73" i="61" s="1"/>
  <c r="I46" i="57"/>
  <c r="Q110" i="61"/>
  <c r="J46" i="57" s="1"/>
  <c r="I14" i="57"/>
  <c r="Q14" i="61"/>
  <c r="J14" i="57" s="1"/>
  <c r="R14" i="61"/>
  <c r="Q35" i="61"/>
  <c r="J21" i="57" s="1"/>
  <c r="I21" i="57"/>
  <c r="R35" i="61"/>
  <c r="K52" i="61"/>
  <c r="L52" i="61" s="1"/>
  <c r="K97" i="61"/>
  <c r="L97" i="61" s="1"/>
  <c r="K88" i="61"/>
  <c r="L88" i="61" s="1"/>
  <c r="K70" i="61"/>
  <c r="L70" i="61" s="1"/>
  <c r="K91" i="61"/>
  <c r="L91" i="61" s="1"/>
  <c r="K55" i="61"/>
  <c r="L55" i="61" s="1"/>
  <c r="K13" i="61"/>
  <c r="L13" i="61" s="1"/>
  <c r="K22" i="61"/>
  <c r="L22" i="61" s="1"/>
  <c r="K109" i="61"/>
  <c r="L109" i="61" s="1"/>
  <c r="K76" i="61"/>
  <c r="L76" i="61" s="1"/>
  <c r="K85" i="61"/>
  <c r="L85" i="61" s="1"/>
  <c r="S34" i="61"/>
  <c r="T34" i="61" s="1"/>
  <c r="Q125" i="61"/>
  <c r="J51" i="57" s="1"/>
  <c r="I51" i="57"/>
  <c r="Q122" i="61"/>
  <c r="J50" i="57" s="1"/>
  <c r="I50" i="57"/>
  <c r="I123" i="61"/>
  <c r="S124" i="61"/>
  <c r="K148" i="61"/>
  <c r="L148" i="61" s="1"/>
  <c r="O139" i="61"/>
  <c r="F56" i="57" s="1"/>
  <c r="K127" i="61"/>
  <c r="L127" i="61" s="1"/>
  <c r="S145" i="61"/>
  <c r="K145" i="61"/>
  <c r="L145" i="61" s="1"/>
  <c r="K130" i="61"/>
  <c r="L130" i="61" s="1"/>
  <c r="S139" i="61"/>
  <c r="K142" i="61"/>
  <c r="L142" i="61" s="1"/>
  <c r="S130" i="61"/>
  <c r="S133" i="61"/>
  <c r="K139" i="61"/>
  <c r="L139" i="61" s="1"/>
  <c r="K136" i="61"/>
  <c r="L136" i="61" s="1"/>
  <c r="Q145" i="61"/>
  <c r="G58" i="57" s="1"/>
  <c r="AQ57" i="3"/>
  <c r="O136" i="61"/>
  <c r="F55" i="57" s="1"/>
  <c r="AQ59" i="3"/>
  <c r="AQ58" i="3"/>
  <c r="I59" i="57"/>
  <c r="Q149" i="61"/>
  <c r="J59" i="57" s="1"/>
  <c r="Q134" i="61"/>
  <c r="J54" i="57" s="1"/>
  <c r="I54" i="57"/>
  <c r="Q146" i="61"/>
  <c r="J58" i="57" s="1"/>
  <c r="I58" i="57"/>
  <c r="Q143" i="61"/>
  <c r="J57" i="57" s="1"/>
  <c r="I57" i="57"/>
  <c r="Q137" i="61"/>
  <c r="J55" i="57" s="1"/>
  <c r="I55" i="57"/>
  <c r="K133" i="61"/>
  <c r="L133" i="61" s="1"/>
  <c r="O128" i="61"/>
  <c r="I128" i="61"/>
  <c r="Q131" i="61"/>
  <c r="J53" i="57" s="1"/>
  <c r="I53" i="57"/>
  <c r="Q140" i="61"/>
  <c r="J56" i="57" s="1"/>
  <c r="I56" i="57"/>
  <c r="S97" i="61"/>
  <c r="F14" i="57"/>
  <c r="R13" i="61"/>
  <c r="F15" i="57"/>
  <c r="R16" i="61"/>
  <c r="L50" i="57"/>
  <c r="G26" i="57"/>
  <c r="L18" i="57"/>
  <c r="L56" i="57"/>
  <c r="G28" i="57"/>
  <c r="L53" i="57"/>
  <c r="G27" i="57"/>
  <c r="L59" i="57"/>
  <c r="G29" i="57"/>
  <c r="J12" i="61"/>
  <c r="O12" i="61"/>
  <c r="R12" i="61" s="1"/>
  <c r="Q114" i="61"/>
  <c r="Q57" i="61"/>
  <c r="Q96" i="61"/>
  <c r="Q60" i="61"/>
  <c r="Q39" i="61"/>
  <c r="Q111" i="61"/>
  <c r="Q51" i="61"/>
  <c r="Q78" i="61"/>
  <c r="Q87" i="61"/>
  <c r="Q102" i="61"/>
  <c r="Q15" i="61"/>
  <c r="L14" i="57" s="1"/>
  <c r="Q75" i="61"/>
  <c r="Q33" i="61"/>
  <c r="Q147" i="61"/>
  <c r="Q126" i="61"/>
  <c r="Q54" i="61"/>
  <c r="Q117" i="61"/>
  <c r="Q108" i="61"/>
  <c r="Q42" i="61"/>
  <c r="Q21" i="61"/>
  <c r="Q18" i="61"/>
  <c r="L15" i="57" s="1"/>
  <c r="Q45" i="61"/>
  <c r="Q99" i="61"/>
  <c r="Q81" i="61"/>
  <c r="Q90" i="61"/>
  <c r="Q69" i="61"/>
  <c r="Q72" i="61"/>
  <c r="Q16" i="61"/>
  <c r="G15" i="57" s="1"/>
  <c r="Q84" i="61"/>
  <c r="Q48" i="61"/>
  <c r="Q63" i="61"/>
  <c r="Q105" i="61"/>
  <c r="Q30" i="61"/>
  <c r="Q138" i="61"/>
  <c r="Q129" i="61"/>
  <c r="Q120" i="61"/>
  <c r="Q135" i="61"/>
  <c r="Q144" i="61"/>
  <c r="Q93" i="61"/>
  <c r="Q13" i="61"/>
  <c r="Q66" i="61"/>
  <c r="Q24" i="61"/>
  <c r="Q123" i="61"/>
  <c r="Q141" i="61"/>
  <c r="Q132" i="61"/>
  <c r="Q150" i="61"/>
  <c r="K16" i="61"/>
  <c r="L16" i="61" s="1"/>
  <c r="J10" i="61"/>
  <c r="O10" i="61"/>
  <c r="J62" i="3"/>
  <c r="I62" i="3"/>
  <c r="M62" i="3"/>
  <c r="H62" i="3"/>
  <c r="L62" i="3"/>
  <c r="F62" i="3"/>
  <c r="G62" i="3"/>
  <c r="K62" i="3"/>
  <c r="AM62" i="3"/>
  <c r="AN62" i="3"/>
  <c r="AL62" i="3"/>
  <c r="AP62" i="3"/>
  <c r="P16" i="60" s="1"/>
  <c r="S16" i="60" s="1"/>
  <c r="T16" i="60" s="1"/>
  <c r="AK62" i="3"/>
  <c r="AJ62" i="3"/>
  <c r="P20" i="60" s="1"/>
  <c r="S20" i="60" s="1"/>
  <c r="T20" i="60" s="1"/>
  <c r="G16" i="54"/>
  <c r="AO42" i="3"/>
  <c r="G39" i="54" s="1"/>
  <c r="AO22" i="3"/>
  <c r="AO23" i="3"/>
  <c r="AO34" i="3"/>
  <c r="AO54" i="3"/>
  <c r="AO39" i="3"/>
  <c r="G36" i="54" s="1"/>
  <c r="AO17" i="3"/>
  <c r="AO59" i="3"/>
  <c r="AO31" i="3"/>
  <c r="G28" i="54" s="1"/>
  <c r="AO55" i="3"/>
  <c r="AO41" i="3"/>
  <c r="AO26" i="3"/>
  <c r="AO38" i="3"/>
  <c r="G35" i="54" s="1"/>
  <c r="AO50" i="3"/>
  <c r="AO30" i="3"/>
  <c r="G27" i="54" s="1"/>
  <c r="AO46" i="3"/>
  <c r="G43" i="54" s="1"/>
  <c r="AO16" i="3"/>
  <c r="AO47" i="3"/>
  <c r="G44" i="54" s="1"/>
  <c r="AO33" i="3"/>
  <c r="AO25" i="3"/>
  <c r="G22" i="54" s="1"/>
  <c r="AO24" i="3"/>
  <c r="G21" i="54" s="1"/>
  <c r="AO28" i="3"/>
  <c r="AO32" i="3"/>
  <c r="G29" i="54" s="1"/>
  <c r="AO36" i="3"/>
  <c r="AO40" i="3"/>
  <c r="AO44" i="3"/>
  <c r="AO48" i="3"/>
  <c r="G45" i="54" s="1"/>
  <c r="AO52" i="3"/>
  <c r="AO56" i="3"/>
  <c r="AO57" i="3"/>
  <c r="AO21" i="3"/>
  <c r="G18" i="54" s="1"/>
  <c r="AO27" i="3"/>
  <c r="G24" i="54" s="1"/>
  <c r="AO35" i="3"/>
  <c r="AO43" i="3"/>
  <c r="G40" i="54" s="1"/>
  <c r="AO51" i="3"/>
  <c r="G48" i="54" s="1"/>
  <c r="G51" i="54"/>
  <c r="AO58" i="3"/>
  <c r="AO49" i="3"/>
  <c r="AO15" i="3"/>
  <c r="AO20" i="3"/>
  <c r="AO18" i="3"/>
  <c r="AO29" i="3"/>
  <c r="AO37" i="3"/>
  <c r="AO45" i="3"/>
  <c r="AO53" i="3"/>
  <c r="E3" i="10"/>
  <c r="S103" i="61" l="1"/>
  <c r="T103" i="61" s="1"/>
  <c r="H13" i="57"/>
  <c r="S88" i="61"/>
  <c r="T88" i="61" s="1"/>
  <c r="S13" i="61"/>
  <c r="T13" i="61" s="1"/>
  <c r="S106" i="61"/>
  <c r="T106" i="61" s="1"/>
  <c r="S115" i="61"/>
  <c r="T115" i="61" s="1"/>
  <c r="W62" i="20"/>
  <c r="X62" i="20"/>
  <c r="V62" i="20"/>
  <c r="T148" i="61"/>
  <c r="T62" i="20"/>
  <c r="Q62" i="20"/>
  <c r="Q136" i="61"/>
  <c r="G55" i="57" s="1"/>
  <c r="T127" i="61"/>
  <c r="S82" i="61"/>
  <c r="T82" i="61" s="1"/>
  <c r="T139" i="61"/>
  <c r="R62" i="20"/>
  <c r="Y62" i="20"/>
  <c r="T121" i="61"/>
  <c r="U62" i="20"/>
  <c r="P62" i="20"/>
  <c r="S62" i="20"/>
  <c r="Q142" i="61"/>
  <c r="G57" i="57" s="1"/>
  <c r="T118" i="61"/>
  <c r="L54" i="57"/>
  <c r="J27" i="57"/>
  <c r="J28" i="57"/>
  <c r="L57" i="57"/>
  <c r="J49" i="57"/>
  <c r="L49" i="57"/>
  <c r="L51" i="57"/>
  <c r="J26" i="57"/>
  <c r="T130" i="61"/>
  <c r="S16" i="61"/>
  <c r="T16" i="61" s="1"/>
  <c r="T124" i="61"/>
  <c r="Q139" i="61"/>
  <c r="G56" i="57" s="1"/>
  <c r="T145" i="61"/>
  <c r="T133" i="61"/>
  <c r="Q128" i="61"/>
  <c r="J52" i="57" s="1"/>
  <c r="I52" i="57"/>
  <c r="T136" i="61"/>
  <c r="T91" i="61"/>
  <c r="L40" i="57"/>
  <c r="T28" i="61"/>
  <c r="L19" i="57"/>
  <c r="L39" i="57"/>
  <c r="L48" i="57"/>
  <c r="T85" i="61"/>
  <c r="L38" i="57"/>
  <c r="T112" i="61"/>
  <c r="L47" i="57"/>
  <c r="G14" i="57"/>
  <c r="T67" i="61"/>
  <c r="L32" i="57"/>
  <c r="L45" i="57"/>
  <c r="T100" i="61"/>
  <c r="L43" i="57"/>
  <c r="T55" i="61"/>
  <c r="L58" i="57"/>
  <c r="L28" i="57"/>
  <c r="T22" i="61"/>
  <c r="L17" i="57"/>
  <c r="L44" i="57"/>
  <c r="T79" i="61"/>
  <c r="L36" i="57"/>
  <c r="T19" i="61"/>
  <c r="L16" i="57"/>
  <c r="T52" i="61"/>
  <c r="L27" i="57"/>
  <c r="L55" i="57"/>
  <c r="T73" i="61"/>
  <c r="L34" i="57"/>
  <c r="T76" i="61"/>
  <c r="L35" i="57"/>
  <c r="T58" i="61"/>
  <c r="L29" i="57"/>
  <c r="F13" i="57"/>
  <c r="R10" i="61"/>
  <c r="S10" i="61" s="1"/>
  <c r="L37" i="57"/>
  <c r="T31" i="61"/>
  <c r="L20" i="57"/>
  <c r="T37" i="61"/>
  <c r="L22" i="57"/>
  <c r="T46" i="61"/>
  <c r="L25" i="57"/>
  <c r="T43" i="61"/>
  <c r="L24" i="57"/>
  <c r="T109" i="61"/>
  <c r="L46" i="57"/>
  <c r="T64" i="61"/>
  <c r="L31" i="57"/>
  <c r="T142" i="61"/>
  <c r="T61" i="61"/>
  <c r="L30" i="57"/>
  <c r="T70" i="61"/>
  <c r="L33" i="57"/>
  <c r="T97" i="61"/>
  <c r="L42" i="57"/>
  <c r="T40" i="61"/>
  <c r="L23" i="57"/>
  <c r="T49" i="61"/>
  <c r="L52" i="57"/>
  <c r="L26" i="57"/>
  <c r="T94" i="61"/>
  <c r="L41" i="57"/>
  <c r="K10" i="61"/>
  <c r="L10" i="61" s="1"/>
  <c r="L151" i="61" s="1"/>
  <c r="Q12" i="61"/>
  <c r="L13" i="57" s="1"/>
  <c r="Q10" i="61"/>
  <c r="G47" i="54"/>
  <c r="G41" i="54"/>
  <c r="G37" i="54"/>
  <c r="AO62" i="3"/>
  <c r="G38" i="54"/>
  <c r="G31" i="54"/>
  <c r="G20" i="54"/>
  <c r="G25" i="54"/>
  <c r="G23" i="54"/>
  <c r="AQ26" i="3"/>
  <c r="AQ34" i="3"/>
  <c r="AQ28" i="3"/>
  <c r="AQ22" i="3"/>
  <c r="AQ29" i="3"/>
  <c r="G19" i="54"/>
  <c r="AQ23" i="3"/>
  <c r="G32" i="54"/>
  <c r="AQ18" i="3"/>
  <c r="AQ19" i="3"/>
  <c r="AQ20" i="3"/>
  <c r="AQ15" i="3"/>
  <c r="G14" i="54"/>
  <c r="G13" i="54"/>
  <c r="G30" i="54"/>
  <c r="G49" i="54"/>
  <c r="G33" i="54"/>
  <c r="G34" i="54"/>
  <c r="G17" i="54"/>
  <c r="G15" i="54"/>
  <c r="G12" i="54"/>
  <c r="G42" i="54"/>
  <c r="G46" i="54"/>
  <c r="G50" i="54"/>
  <c r="G26" i="54"/>
  <c r="E3" i="16"/>
  <c r="T10" i="61" l="1"/>
  <c r="T151" i="61" s="1"/>
  <c r="W15" i="60" s="1"/>
  <c r="X15" i="60" s="1"/>
  <c r="G13" i="57"/>
  <c r="AQ32" i="3"/>
  <c r="AQ25" i="3"/>
  <c r="AQ27" i="3"/>
  <c r="AQ30" i="3"/>
  <c r="AQ33" i="3"/>
  <c r="AQ31" i="3"/>
  <c r="AQ24" i="3"/>
  <c r="AQ16" i="3"/>
  <c r="AQ21" i="3"/>
  <c r="AQ17" i="3"/>
  <c r="B58" i="19"/>
  <c r="D73" i="12" s="1"/>
  <c r="B51" i="24" l="1"/>
</calcChain>
</file>

<file path=xl/comments1.xml><?xml version="1.0" encoding="utf-8"?>
<comments xmlns="http://schemas.openxmlformats.org/spreadsheetml/2006/main">
  <authors>
    <author>hp mini</author>
  </authors>
  <commentList>
    <comment ref="G21" authorId="0">
      <text>
        <r>
          <rPr>
            <b/>
            <sz val="14"/>
            <color indexed="81"/>
            <rFont val="Arial"/>
            <family val="2"/>
          </rPr>
          <t xml:space="preserve">CARI NAMA ANDA DISINI
</t>
        </r>
        <r>
          <rPr>
            <b/>
            <sz val="10"/>
            <color indexed="81"/>
            <rFont val="Arial"/>
            <family val="2"/>
          </rPr>
          <t>(diklik aja tanda panah dipojoknya)</t>
        </r>
      </text>
    </comment>
    <comment ref="L21" authorId="0">
      <text>
        <r>
          <rPr>
            <b/>
            <sz val="11"/>
            <color indexed="81"/>
            <rFont val="Arial"/>
            <family val="2"/>
          </rPr>
          <t>ISIKAN DENGAN NILAI KKM YANG SUDAH DITETAPKAN</t>
        </r>
      </text>
    </comment>
    <comment ref="G23" authorId="0">
      <text>
        <r>
          <rPr>
            <b/>
            <sz val="9"/>
            <color indexed="81"/>
            <rFont val="Arial"/>
            <family val="2"/>
          </rPr>
          <t>KALAU NIP ANDA SUDAH ADA DIDAFTAR, HARUSNYA KOLOM INI UDAH ADA ISINYA</t>
        </r>
      </text>
    </comment>
    <comment ref="G25" authorId="0">
      <text>
        <r>
          <rPr>
            <b/>
            <sz val="12"/>
            <color indexed="81"/>
            <rFont val="Arial"/>
            <family val="2"/>
          </rPr>
          <t>PILIH MATA PELAJARANNYA</t>
        </r>
      </text>
    </comment>
    <comment ref="L27" authorId="0">
      <text>
        <r>
          <rPr>
            <b/>
            <sz val="11"/>
            <color indexed="81"/>
            <rFont val="Arial"/>
            <family val="2"/>
          </rPr>
          <t>SUMPAH !! YANG INI NDAK PENTING BANGET UNTUK DIISI !!</t>
        </r>
      </text>
    </comment>
    <comment ref="G31" authorId="0">
      <text>
        <r>
          <rPr>
            <b/>
            <sz val="16"/>
            <color indexed="81"/>
            <rFont val="Arial"/>
            <family val="2"/>
          </rPr>
          <t>PILIH KELASNYA</t>
        </r>
      </text>
    </comment>
    <comment ref="M31" authorId="0">
      <text>
        <r>
          <rPr>
            <b/>
            <sz val="14"/>
            <color indexed="81"/>
            <rFont val="Arial"/>
            <family val="2"/>
          </rPr>
          <t>PILIH SEMESTERNYA</t>
        </r>
      </text>
    </comment>
  </commentList>
</comments>
</file>

<file path=xl/comments10.xml><?xml version="1.0" encoding="utf-8"?>
<comments xmlns="http://schemas.openxmlformats.org/spreadsheetml/2006/main">
  <authors>
    <author>hp mini</author>
  </authors>
  <commentList>
    <comment ref="AD9" authorId="0">
      <text>
        <r>
          <rPr>
            <b/>
            <sz val="9"/>
            <color indexed="81"/>
            <rFont val="Arial"/>
            <family val="2"/>
          </rPr>
          <t>NILAI DIAMBIL DARI SHEET "NTM"
(klik untuk menuju lembar penilaian Tugas Mandiri)</t>
        </r>
      </text>
    </comment>
    <comment ref="AE9" authorId="0">
      <text>
        <r>
          <rPr>
            <b/>
            <sz val="9"/>
            <color indexed="81"/>
            <rFont val="Arial"/>
            <family val="2"/>
          </rPr>
          <t>NILAI DIAMBIL DARI SHEET "NTA"
(klik untuk menuju ke lembar penilaian Tugas Akhir)</t>
        </r>
      </text>
    </comment>
    <comment ref="E10" authorId="0">
      <text>
        <r>
          <rPr>
            <b/>
            <sz val="9"/>
            <color indexed="81"/>
            <rFont val="Tahoma"/>
            <family val="2"/>
          </rPr>
          <t>ISIKAN DENGAN KEY WORD KOMPETENSI KETRAMPILAN YANG DINILAI</t>
        </r>
      </text>
    </comment>
    <comment ref="AF10" authorId="0">
      <text>
        <r>
          <rPr>
            <b/>
            <sz val="9"/>
            <color indexed="81"/>
            <rFont val="Arial"/>
            <family val="2"/>
          </rPr>
          <t>NILAI PRAKTIK HARIAN</t>
        </r>
      </text>
    </comment>
    <comment ref="AG10" authorId="0">
      <text>
        <r>
          <rPr>
            <b/>
            <sz val="9"/>
            <color indexed="81"/>
            <rFont val="Arial"/>
            <family val="2"/>
          </rPr>
          <t>NILAI TUGAS MANDIRI</t>
        </r>
      </text>
    </comment>
    <comment ref="AH10" authorId="0">
      <text>
        <r>
          <rPr>
            <b/>
            <sz val="9"/>
            <color indexed="81"/>
            <rFont val="Arial"/>
            <family val="2"/>
          </rPr>
          <t>NILAI TUGAS AKHIR</t>
        </r>
      </text>
    </comment>
    <comment ref="E11" authorId="0">
      <text>
        <r>
          <rPr>
            <b/>
            <sz val="9"/>
            <color indexed="81"/>
            <rFont val="Tahoma"/>
            <family val="2"/>
          </rPr>
          <t>JANGAN LUPA MASUKKAN TANGGAL PENILAIANNYA YAA .....!!!</t>
        </r>
      </text>
    </comment>
    <comment ref="AF11" authorId="0">
      <text>
        <r>
          <rPr>
            <sz val="9"/>
            <color indexed="81"/>
            <rFont val="Tahoma"/>
            <family val="2"/>
          </rPr>
          <t xml:space="preserve">TENTUKAN PROSENTASE PEMBOBOTAN YANG ANDA INGINKAN UNTUK TIAP KOMPONEN PENILAIAN. JIKA TIDAK DIINGINKAN ISI SAJA DENGAN NOL ATAU DIKOSONGKAN
</t>
        </r>
      </text>
    </comment>
  </commentList>
</comments>
</file>

<file path=xl/comments11.xml><?xml version="1.0" encoding="utf-8"?>
<comments xmlns="http://schemas.openxmlformats.org/spreadsheetml/2006/main">
  <authors>
    <author>hp mini</author>
  </authors>
  <commentList>
    <comment ref="E12" authorId="0">
      <text>
        <r>
          <rPr>
            <b/>
            <sz val="9"/>
            <color indexed="81"/>
            <rFont val="Arial"/>
            <family val="2"/>
          </rPr>
          <t>ISI DENGAN SKOR MAKSIMUM TIAPA KOMPONEN SESUAI SELERA...</t>
        </r>
      </text>
    </comment>
  </commentList>
</comments>
</file>

<file path=xl/comments12.xml><?xml version="1.0" encoding="utf-8"?>
<comments xmlns="http://schemas.openxmlformats.org/spreadsheetml/2006/main">
  <authors>
    <author>hp mini</author>
  </authors>
  <commentList>
    <comment ref="E11" authorId="0">
      <text>
        <r>
          <rPr>
            <b/>
            <sz val="9"/>
            <color indexed="81"/>
            <rFont val="Tahoma"/>
            <family val="2"/>
          </rPr>
          <t>ISIKAN DENGAN ASPEK PENILAIAN YANG DIINGINKAN</t>
        </r>
      </text>
    </comment>
    <comment ref="E12" authorId="0">
      <text>
        <r>
          <rPr>
            <b/>
            <sz val="9"/>
            <color indexed="81"/>
            <rFont val="Arial"/>
            <family val="2"/>
          </rPr>
          <t>ISI DENGAN SKOR MAKSIMUM TIAP KOMPONEN SESUAI SELERA...</t>
        </r>
      </text>
    </comment>
  </commentList>
</comments>
</file>

<file path=xl/comments13.xml><?xml version="1.0" encoding="utf-8"?>
<comments xmlns="http://schemas.openxmlformats.org/spreadsheetml/2006/main">
  <authors>
    <author>hp mini</author>
  </authors>
  <commentList>
    <comment ref="K8" authorId="0">
      <text>
        <r>
          <rPr>
            <b/>
            <sz val="9"/>
            <color indexed="81"/>
            <rFont val="Tahoma"/>
            <family val="2"/>
          </rPr>
          <t>MASUKKAN NILAINYA</t>
        </r>
      </text>
    </comment>
    <comment ref="K10" authorId="0">
      <text>
        <r>
          <rPr>
            <b/>
            <sz val="9"/>
            <color indexed="81"/>
            <rFont val="Tahoma"/>
            <family val="2"/>
          </rPr>
          <t>INI JUGA.....</t>
        </r>
      </text>
    </comment>
    <comment ref="K12" authorId="0">
      <text>
        <r>
          <rPr>
            <b/>
            <sz val="9"/>
            <color indexed="81"/>
            <rFont val="Tahoma"/>
            <family val="2"/>
          </rPr>
          <t>JANGAN LUPA JUGA YANG INI LHO!</t>
        </r>
      </text>
    </comment>
    <comment ref="AP14" authorId="0">
      <text>
        <r>
          <rPr>
            <b/>
            <sz val="14"/>
            <color indexed="81"/>
            <rFont val="Arial"/>
            <family val="2"/>
          </rPr>
          <t>NILAI OBSERVASI</t>
        </r>
      </text>
    </comment>
    <comment ref="AQ14" authorId="0">
      <text>
        <r>
          <rPr>
            <b/>
            <sz val="14"/>
            <color indexed="81"/>
            <rFont val="Arial"/>
            <family val="2"/>
          </rPr>
          <t>NILAI EVALUASI DIRI SENDIRI
(Klik untuk masuk ke sumber datanya...)</t>
        </r>
      </text>
    </comment>
    <comment ref="AR14" authorId="0">
      <text>
        <r>
          <rPr>
            <b/>
            <sz val="14"/>
            <color indexed="81"/>
            <rFont val="Arial"/>
            <family val="2"/>
          </rPr>
          <t>PENILAIAN ANTAR TEMAN
(Klik untuk masuk ke sumber datanya...)</t>
        </r>
      </text>
    </comment>
    <comment ref="AS14" authorId="0">
      <text>
        <r>
          <rPr>
            <b/>
            <sz val="14"/>
            <color indexed="81"/>
            <rFont val="Arial"/>
            <family val="2"/>
          </rPr>
          <t>PENILAIAN JURNAL
(klik untuk masuk ke sumber datanya...)</t>
        </r>
      </text>
    </comment>
    <comment ref="E15" authorId="0">
      <text>
        <r>
          <rPr>
            <b/>
            <sz val="9"/>
            <color indexed="81"/>
            <rFont val="Tahoma"/>
            <family val="2"/>
          </rPr>
          <t>PILIH KOMPONEN NILAI SIKAP YANG AKAN ANDA NILAI.....</t>
        </r>
      </text>
    </comment>
    <comment ref="AT16" authorId="0">
      <text>
        <r>
          <rPr>
            <b/>
            <sz val="9"/>
            <color indexed="81"/>
            <rFont val="Arial"/>
            <family val="2"/>
          </rPr>
          <t>SILAKAN ANDA TENTUKAN  PROSENTASE PEMBOBOTAN TIAP KOMPONENNYA</t>
        </r>
      </text>
    </comment>
    <comment ref="E20" authorId="0">
      <text>
        <r>
          <rPr>
            <b/>
            <sz val="9"/>
            <color indexed="81"/>
            <rFont val="Tahoma"/>
            <family val="2"/>
          </rPr>
          <t>SILAKAN MEMILIH DENGAN PILIHAN :
KB  : KURANG BAIK
B    : BAIK
SB  : SANGAT BAIK</t>
        </r>
      </text>
    </comment>
    <comment ref="G20" authorId="0">
      <text>
        <r>
          <rPr>
            <b/>
            <sz val="9"/>
            <color indexed="81"/>
            <rFont val="Tahoma"/>
            <family val="2"/>
          </rPr>
          <t>SILAKAN MEMILIH DENGAN PILIHAN :
KB  : KURANG BAIK
B    : BAIK
SB  : SANGAT BAIK</t>
        </r>
      </text>
    </comment>
    <comment ref="I20" authorId="0">
      <text>
        <r>
          <rPr>
            <b/>
            <sz val="9"/>
            <color indexed="81"/>
            <rFont val="Tahoma"/>
            <family val="2"/>
          </rPr>
          <t>SILAKAN MEMILIH DENGAN PILIHAN :
KB  : KURANG BAIK
B    : BAIK
SB  : SANGAT BAIK</t>
        </r>
      </text>
    </comment>
    <comment ref="K20" authorId="0">
      <text>
        <r>
          <rPr>
            <b/>
            <sz val="9"/>
            <color indexed="81"/>
            <rFont val="Tahoma"/>
            <family val="2"/>
          </rPr>
          <t>SILAKAN MEMILIH DENGAN PILIHAN :
KB  : KURANG BAIK
B    : BAIK
SB  : SANGAT BAIK</t>
        </r>
      </text>
    </comment>
    <comment ref="M20" authorId="0">
      <text>
        <r>
          <rPr>
            <b/>
            <sz val="9"/>
            <color indexed="81"/>
            <rFont val="Tahoma"/>
            <family val="2"/>
          </rPr>
          <t>SILAKAN MEMILIH DENGAN PILIHAN :
KB  : KURANG BAIK
B    : BAIK
SB  : SANGAT BAIK</t>
        </r>
      </text>
    </comment>
    <comment ref="O20" authorId="0">
      <text>
        <r>
          <rPr>
            <b/>
            <sz val="9"/>
            <color indexed="81"/>
            <rFont val="Tahoma"/>
            <family val="2"/>
          </rPr>
          <t>SILAKAN MEMILIH DENGAN PILIHAN :
KB  : KURANG BAIK
B    : BAIK
SB  : SANGAT BAIK</t>
        </r>
      </text>
    </comment>
    <comment ref="Q20" authorId="0">
      <text>
        <r>
          <rPr>
            <b/>
            <sz val="9"/>
            <color indexed="81"/>
            <rFont val="Tahoma"/>
            <family val="2"/>
          </rPr>
          <t>SILAKAN MEMILIH DENGAN PILIHAN :
KB  : KURANG BAIK
B    : BAIK
SB  : SANGAT BAIK</t>
        </r>
      </text>
    </comment>
    <comment ref="S20" authorId="0">
      <text>
        <r>
          <rPr>
            <b/>
            <sz val="9"/>
            <color indexed="81"/>
            <rFont val="Tahoma"/>
            <family val="2"/>
          </rPr>
          <t>SILAKAN MEMILIH DENGAN PILIHAN :
KB  : KURANG BAIK
B    : BAIK
SB  : SANGAT BAIK</t>
        </r>
      </text>
    </comment>
  </commentList>
</comments>
</file>

<file path=xl/comments14.xml><?xml version="1.0" encoding="utf-8"?>
<comments xmlns="http://schemas.openxmlformats.org/spreadsheetml/2006/main">
  <authors>
    <author>hp mini</author>
  </authors>
  <commentList>
    <comment ref="E5" authorId="0">
      <text>
        <r>
          <rPr>
            <b/>
            <sz val="9"/>
            <color indexed="81"/>
            <rFont val="Tahoma"/>
            <family val="2"/>
          </rPr>
          <t>KLIK DISINI ATAU KOMPONEN PENILAIAN UNTUK MENGEDIT ATAU MEMASUKKAN NILAI</t>
        </r>
      </text>
    </comment>
  </commentList>
</comments>
</file>

<file path=xl/comments15.xml><?xml version="1.0" encoding="utf-8"?>
<comments xmlns="http://schemas.openxmlformats.org/spreadsheetml/2006/main">
  <authors>
    <author>hp mini</author>
  </authors>
  <commentList>
    <comment ref="D4" authorId="0">
      <text>
        <r>
          <rPr>
            <b/>
            <sz val="9"/>
            <color indexed="81"/>
            <rFont val="Tahoma"/>
            <family val="2"/>
          </rPr>
          <t>ISI TIAP SEL WARNA ORANGE DENGAN BOBOT NILAI SEKERSA NJENENGAN.....</t>
        </r>
      </text>
    </comment>
    <comment ref="O8" authorId="0">
      <text>
        <r>
          <rPr>
            <b/>
            <sz val="9"/>
            <color indexed="81"/>
            <rFont val="Tahoma"/>
            <family val="2"/>
          </rPr>
          <t>ISI DENGAN TANGGAL PENILAIAN</t>
        </r>
      </text>
    </comment>
    <comment ref="F16" authorId="0">
      <text>
        <r>
          <rPr>
            <b/>
            <sz val="9"/>
            <color indexed="81"/>
            <rFont val="Tahoma"/>
            <family val="2"/>
          </rPr>
          <t>PILIH ISIAN YANG TERSEDIA :
"SL" : Selalu
"SR" : Sering
"KD" : Kadang-kadang
"TP" :Tidak Pernah</t>
        </r>
      </text>
    </comment>
  </commentList>
</comments>
</file>

<file path=xl/comments16.xml><?xml version="1.0" encoding="utf-8"?>
<comments xmlns="http://schemas.openxmlformats.org/spreadsheetml/2006/main">
  <authors>
    <author>hp mini</author>
  </authors>
  <commentList>
    <comment ref="D4" authorId="0">
      <text>
        <r>
          <rPr>
            <b/>
            <sz val="9"/>
            <color indexed="81"/>
            <rFont val="Tahoma"/>
            <family val="2"/>
          </rPr>
          <t>ISI TIAP SEL WARNA ORANGE DENGAN BOBOT NILAI SEKERSA NJENENGAN.....</t>
        </r>
      </text>
    </comment>
    <comment ref="O8" authorId="0">
      <text>
        <r>
          <rPr>
            <b/>
            <sz val="9"/>
            <color indexed="81"/>
            <rFont val="Tahoma"/>
            <family val="2"/>
          </rPr>
          <t>ISIKAN TANGGAL PENILAIANNYA</t>
        </r>
      </text>
    </comment>
    <comment ref="O10" authorId="0">
      <text>
        <r>
          <rPr>
            <b/>
            <sz val="9"/>
            <color indexed="81"/>
            <rFont val="Tahoma"/>
            <family val="2"/>
          </rPr>
          <t>YANG INI JUGA....
(Kalau tidak dilakukan ya kosongi aja...)</t>
        </r>
      </text>
    </comment>
    <comment ref="F16" authorId="0">
      <text>
        <r>
          <rPr>
            <b/>
            <sz val="9"/>
            <color indexed="81"/>
            <rFont val="Tahoma"/>
            <family val="2"/>
          </rPr>
          <t>PILIH ISIAN YANG TERSEDIA :
"SL" : Selalu
"SR" : Sering
"KD" : Kadang-Kadang
"TP" : Tidak Pernah</t>
        </r>
      </text>
    </comment>
  </commentList>
</comments>
</file>

<file path=xl/comments17.xml><?xml version="1.0" encoding="utf-8"?>
<comments xmlns="http://schemas.openxmlformats.org/spreadsheetml/2006/main">
  <authors>
    <author>hp mini</author>
  </authors>
  <commentList>
    <comment ref="I4" authorId="0">
      <text>
        <r>
          <rPr>
            <b/>
            <sz val="9"/>
            <color indexed="81"/>
            <rFont val="Tahoma"/>
            <family val="2"/>
          </rPr>
          <t>ISIKAN SKOR UNTUK JAWABAN SESUAI SELERA...</t>
        </r>
      </text>
    </comment>
    <comment ref="Q4" authorId="0">
      <text>
        <r>
          <rPr>
            <b/>
            <sz val="9"/>
            <color indexed="81"/>
            <rFont val="Tahoma"/>
            <family val="2"/>
          </rPr>
          <t>YANG INI JUGA......</t>
        </r>
      </text>
    </comment>
    <comment ref="E13" authorId="0">
      <text>
        <r>
          <rPr>
            <b/>
            <sz val="9"/>
            <color indexed="81"/>
            <rFont val="Tahoma"/>
            <family val="2"/>
          </rPr>
          <t>PILIH SAJA JAWABAN "YA" ATAU "TIDAK"</t>
        </r>
      </text>
    </comment>
  </commentList>
</comments>
</file>

<file path=xl/comments18.xml><?xml version="1.0" encoding="utf-8"?>
<comments xmlns="http://schemas.openxmlformats.org/spreadsheetml/2006/main">
  <authors>
    <author>hp mini</author>
  </authors>
  <commentList>
    <comment ref="D4" authorId="0">
      <text>
        <r>
          <rPr>
            <b/>
            <sz val="9"/>
            <color indexed="81"/>
            <rFont val="Tahoma"/>
            <family val="2"/>
          </rPr>
          <t>ISI TIAP SEL WARNA ORANGE DENGAN BOBOT NILAI SEKERSA NJENENGAN.....</t>
        </r>
      </text>
    </comment>
  </commentList>
</comments>
</file>

<file path=xl/comments19.xml><?xml version="1.0" encoding="utf-8"?>
<comments xmlns="http://schemas.openxmlformats.org/spreadsheetml/2006/main">
  <authors>
    <author>hp mini</author>
  </authors>
  <commentList>
    <comment ref="D4" authorId="0">
      <text>
        <r>
          <rPr>
            <b/>
            <sz val="9"/>
            <color indexed="81"/>
            <rFont val="Tahoma"/>
            <family val="2"/>
          </rPr>
          <t>ISI TIAP SEL WARNA ORANGE DENGAN BOBOT NILAI SEKERSA NJENENGAN.....</t>
        </r>
      </text>
    </comment>
  </commentList>
</comments>
</file>

<file path=xl/comments2.xml><?xml version="1.0" encoding="utf-8"?>
<comments xmlns="http://schemas.openxmlformats.org/spreadsheetml/2006/main">
  <authors>
    <author>hp mini</author>
  </authors>
  <commentList>
    <comment ref="B3" authorId="0">
      <text>
        <r>
          <rPr>
            <b/>
            <sz val="9"/>
            <color indexed="81"/>
            <rFont val="Tahoma"/>
            <family val="2"/>
          </rPr>
          <t>MASUKKAN DAFTAR KELAS DISINI</t>
        </r>
      </text>
    </comment>
  </commentList>
</comments>
</file>

<file path=xl/comments20.xml><?xml version="1.0" encoding="utf-8"?>
<comments xmlns="http://schemas.openxmlformats.org/spreadsheetml/2006/main">
  <authors>
    <author>hp mini</author>
  </authors>
  <commentList>
    <comment ref="D4" authorId="0">
      <text>
        <r>
          <rPr>
            <b/>
            <sz val="9"/>
            <color indexed="81"/>
            <rFont val="Tahoma"/>
            <family val="2"/>
          </rPr>
          <t>ISI TIAP SEL WARNA ORANGE DENGAN BOBOT NILAI SEKERSA NJENENGAN.....</t>
        </r>
      </text>
    </comment>
  </commentList>
</comments>
</file>

<file path=xl/comments21.xml><?xml version="1.0" encoding="utf-8"?>
<comments xmlns="http://schemas.openxmlformats.org/spreadsheetml/2006/main">
  <authors>
    <author>hp mini</author>
  </authors>
  <commentList>
    <comment ref="D4" authorId="0">
      <text>
        <r>
          <rPr>
            <b/>
            <sz val="9"/>
            <color indexed="81"/>
            <rFont val="Tahoma"/>
            <family val="2"/>
          </rPr>
          <t>ISI TIAP SEL WARNA ORANGE DENGAN BOBOT NILAI SEKERSA NJENENGAN.....</t>
        </r>
      </text>
    </comment>
  </commentList>
</comments>
</file>

<file path=xl/comments22.xml><?xml version="1.0" encoding="utf-8"?>
<comments xmlns="http://schemas.openxmlformats.org/spreadsheetml/2006/main">
  <authors>
    <author>hp mini</author>
  </authors>
  <commentList>
    <comment ref="D4" authorId="0">
      <text>
        <r>
          <rPr>
            <b/>
            <sz val="9"/>
            <color indexed="81"/>
            <rFont val="Tahoma"/>
            <family val="2"/>
          </rPr>
          <t>ISI TIAP SEL WARNA ORANGE DENGAN BOBOT NILAI SEKERSA NJENENGAN.....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A1" authorId="0">
      <text>
        <r>
          <rPr>
            <b/>
            <sz val="8"/>
            <color indexed="81"/>
            <rFont val="Tahoma"/>
            <family val="2"/>
          </rPr>
          <t>PASANG LOGO SEKOLAH ANDA DI SINI</t>
        </r>
      </text>
    </comment>
    <comment ref="C4" authorId="0">
      <text>
        <r>
          <rPr>
            <b/>
            <sz val="8"/>
            <color indexed="81"/>
            <rFont val="Tahoma"/>
            <family val="2"/>
          </rPr>
          <t>TULISKAN NAMA SEKOLAH ANDA DI SINI</t>
        </r>
      </text>
    </comment>
  </commentList>
</comments>
</file>

<file path=xl/comments4.xml><?xml version="1.0" encoding="utf-8"?>
<comments xmlns="http://schemas.openxmlformats.org/spreadsheetml/2006/main">
  <authors>
    <author>hp mini</author>
  </authors>
  <commentList>
    <comment ref="E3" authorId="0">
      <text>
        <r>
          <rPr>
            <sz val="9"/>
            <color indexed="81"/>
            <rFont val="Tahoma"/>
            <family val="2"/>
          </rPr>
          <t xml:space="preserve">PILIH DULU MAPEL NJENENGAN
</t>
        </r>
      </text>
    </comment>
    <comment ref="E6" authorId="0">
      <text>
        <r>
          <rPr>
            <sz val="9"/>
            <color indexed="81"/>
            <rFont val="Tahoma"/>
            <family val="2"/>
          </rPr>
          <t>INI JUGA DIISI DULU</t>
        </r>
      </text>
    </comment>
    <comment ref="C12" authorId="0">
      <text>
        <r>
          <rPr>
            <sz val="9"/>
            <color indexed="81"/>
            <rFont val="Tahoma"/>
            <family val="2"/>
          </rPr>
          <t>SILAKAN DISALIN SECARA URUT DARI SILABUSNYA NJENENGAN...</t>
        </r>
      </text>
    </comment>
    <comment ref="E12" authorId="0">
      <text>
        <r>
          <rPr>
            <sz val="9"/>
            <color indexed="81"/>
            <rFont val="Tahoma"/>
            <family val="2"/>
          </rPr>
          <t>DIISI RENCANA TATAP MUKA UNTUK TIAP STANDAR KOMPETENSI ATAU KOMPETENSI DASAR MAU BERAPA KALI....</t>
        </r>
      </text>
    </comment>
  </commentList>
</comments>
</file>

<file path=xl/comments5.xml><?xml version="1.0" encoding="utf-8"?>
<comments xmlns="http://schemas.openxmlformats.org/spreadsheetml/2006/main">
  <authors>
    <author>user</author>
  </authors>
  <commentList>
    <comment ref="F11" authorId="0">
      <text>
        <r>
          <rPr>
            <sz val="8"/>
            <color indexed="81"/>
            <rFont val="Tahoma"/>
            <family val="2"/>
          </rPr>
          <t>Isikan dengan jumlah tatap muka/minggu sesuai jadwal mengajar anda (misal 1, 2 dst…)</t>
        </r>
      </text>
    </comment>
  </commentList>
</comments>
</file>

<file path=xl/comments6.xml><?xml version="1.0" encoding="utf-8"?>
<comments xmlns="http://schemas.openxmlformats.org/spreadsheetml/2006/main">
  <authors>
    <author>User</author>
  </authors>
  <commentList>
    <comment ref="F8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DIISI DENGAN TANGGAL/BULAN KBM, CONTOH 12-7-2011</t>
        </r>
      </text>
    </comment>
    <comment ref="F10" authorId="0">
      <text>
        <r>
          <rPr>
            <sz val="8"/>
            <color indexed="81"/>
            <rFont val="Tahoma"/>
            <family val="2"/>
          </rPr>
          <t>DIISI SESUAI DENGAN URUTAN NOMOR KOMPETENSI PADA PROSEM YANG ANDA SAMPAIKAN PADA TANGGAL DIATAS</t>
        </r>
      </text>
    </comment>
    <comment ref="F11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DIISI SESUAI KEADAAN ANAK :
TANDA TITIK  ".", JIKA SISWA ADA
HURUF "S" JIKA SISWA IJIN SAKIT
HURUF "I" JIKA SISWA IJIN LAINNYA
HURUF "A" JIKA SISWA ALPA</t>
        </r>
      </text>
    </comment>
    <comment ref="O59" authorId="0">
      <text>
        <r>
          <rPr>
            <sz val="8"/>
            <color indexed="81"/>
            <rFont val="Tahoma"/>
            <family val="2"/>
          </rPr>
          <t xml:space="preserve">
DIISI DENGAN TANGGAL TERAKHIR TATAP MUKA</t>
        </r>
      </text>
    </comment>
  </commentList>
</comments>
</file>

<file path=xl/comments7.xml><?xml version="1.0" encoding="utf-8"?>
<comments xmlns="http://schemas.openxmlformats.org/spreadsheetml/2006/main">
  <authors>
    <author>User</author>
  </authors>
  <commentList>
    <comment ref="E8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SILAKAN DIISI DENGAN JAM PELAJARAN KEBERAPA ANDA MENGAJAR SESUAI JADWAL YANG DITETAPKAN</t>
        </r>
      </text>
    </comment>
    <comment ref="E45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SILAKAN DIISI DENGAN JAM PELAJARAN KEBERAPA ANDA MENGAJAR</t>
        </r>
      </text>
    </comment>
    <comment ref="E84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SILAKAN DIISI DENGAN JAM PELAJARAN KEBERAPA ANDA MENGAJAR</t>
        </r>
      </text>
    </comment>
  </commentList>
</comments>
</file>

<file path=xl/comments8.xml><?xml version="1.0" encoding="utf-8"?>
<comments xmlns="http://schemas.openxmlformats.org/spreadsheetml/2006/main">
  <authors>
    <author>user</author>
    <author>hp mini</author>
  </authors>
  <commentList>
    <comment ref="G5" authorId="0">
      <text>
        <r>
          <rPr>
            <sz val="8"/>
            <color indexed="81"/>
            <rFont val="Tahoma"/>
            <family val="2"/>
          </rPr>
          <t>isi dengan skor nilai soal pilihan ganda</t>
        </r>
      </text>
    </comment>
    <comment ref="I5" authorId="0">
      <text>
        <r>
          <rPr>
            <sz val="8"/>
            <color indexed="81"/>
            <rFont val="Tahoma"/>
            <family val="2"/>
          </rPr>
          <t>jika ada soal "bonus", silakan diisi dengan skor total nilai bonusnya</t>
        </r>
      </text>
    </comment>
    <comment ref="F12" authorId="1">
      <text>
        <r>
          <rPr>
            <b/>
            <sz val="9"/>
            <color indexed="81"/>
            <rFont val="Tahoma"/>
            <family val="2"/>
          </rPr>
          <t>MASUKKAN TIAP 5 (LIMA) HURUF KUNCI JAWABAN SESUAI URUTAN KOLOM DIATAS</t>
        </r>
      </text>
    </comment>
    <comment ref="F13" authorId="0">
      <text>
        <r>
          <rPr>
            <sz val="8"/>
            <color indexed="81"/>
            <rFont val="Tahoma"/>
            <family val="2"/>
          </rPr>
          <t xml:space="preserve">Tuliskan 5 (lima) butir jawaban siswa pada tiap kotak </t>
        </r>
      </text>
    </comment>
  </commentList>
</comments>
</file>

<file path=xl/comments9.xml><?xml version="1.0" encoding="utf-8"?>
<comments xmlns="http://schemas.openxmlformats.org/spreadsheetml/2006/main">
  <authors>
    <author>hp mini</author>
    <author>user</author>
  </authors>
  <commentList>
    <comment ref="F5" authorId="0">
      <text>
        <r>
          <rPr>
            <b/>
            <sz val="9"/>
            <color indexed="81"/>
            <rFont val="Tahoma"/>
            <family val="2"/>
          </rPr>
          <t>MASUKKAN BOBOT NILAI JAWABAN PILIHAN GANDA DISINI</t>
        </r>
      </text>
    </comment>
    <comment ref="F7" authorId="0">
      <text>
        <r>
          <rPr>
            <b/>
            <sz val="9"/>
            <color indexed="81"/>
            <rFont val="Tahoma"/>
            <family val="2"/>
          </rPr>
          <t xml:space="preserve">JIKA BOBOT NILAI PADA TIAP NOMOR SOAL JAWABAN ESSAY SAMA, MASUKKAN NILAINYA DISINI </t>
        </r>
      </text>
    </comment>
    <comment ref="H12" authorId="0">
      <text>
        <r>
          <rPr>
            <b/>
            <sz val="9"/>
            <color indexed="81"/>
            <rFont val="Tahoma"/>
            <family val="2"/>
          </rPr>
          <t>JIKA KEBETULAN BOBOT NILAI JAWABAN TIAP NOMORNYA BERBEDA, MASUKKAN NILAINYA PADA DERET INI</t>
        </r>
      </text>
    </comment>
    <comment ref="F13" authorId="1">
      <text>
        <r>
          <rPr>
            <sz val="8"/>
            <color indexed="81"/>
            <rFont val="Tahoma"/>
            <family val="2"/>
          </rPr>
          <t>jika anda males pake analisis butir soal, langsung saja isi jumlah jawaban benar soal pilihan ganda siswa disini</t>
        </r>
      </text>
    </comment>
  </commentList>
</comments>
</file>

<file path=xl/sharedStrings.xml><?xml version="1.0" encoding="utf-8"?>
<sst xmlns="http://schemas.openxmlformats.org/spreadsheetml/2006/main" count="2896" uniqueCount="791">
  <si>
    <t>SMK PANCA BHAKTI</t>
  </si>
  <si>
    <t>BANJARNEGARA</t>
  </si>
  <si>
    <t>Mata Pelajaran</t>
  </si>
  <si>
    <t>:</t>
  </si>
  <si>
    <t>Guru Pengampu</t>
  </si>
  <si>
    <t xml:space="preserve">Tingkat - Kelas </t>
  </si>
  <si>
    <t>No</t>
  </si>
  <si>
    <t>No Induk</t>
  </si>
  <si>
    <t>Nama Siswa</t>
  </si>
  <si>
    <t>JML HADIR</t>
  </si>
  <si>
    <t>JML TIDAK HADIR</t>
  </si>
  <si>
    <t>%H</t>
  </si>
  <si>
    <t>TUGAS PENGGANTI KEHADIRAN</t>
  </si>
  <si>
    <t>TANGGAL SELESAI</t>
  </si>
  <si>
    <t>% H</t>
  </si>
  <si>
    <t>ESSAY</t>
  </si>
  <si>
    <t>NILAI TOTAL</t>
  </si>
  <si>
    <t>S</t>
  </si>
  <si>
    <t>I</t>
  </si>
  <si>
    <t>A</t>
  </si>
  <si>
    <t>RATA-RATA KELAS</t>
  </si>
  <si>
    <t>Mengetahui,</t>
  </si>
  <si>
    <t>Banjarnegara, ………………………………………………</t>
  </si>
  <si>
    <t>WKS. Kurikulum,</t>
  </si>
  <si>
    <t>Guru Pengampu,</t>
  </si>
  <si>
    <t>WKS. Kurikulum</t>
  </si>
  <si>
    <t>Asep Yogaswara S, S.Pd</t>
  </si>
  <si>
    <t>NIY. 960045</t>
  </si>
  <si>
    <t>Tahun Pelajaran</t>
  </si>
  <si>
    <t>Fisika</t>
  </si>
  <si>
    <t>Guru Mata Pelajaran,</t>
  </si>
  <si>
    <t>KELAS</t>
  </si>
  <si>
    <t>MATA PELAJARAN</t>
  </si>
  <si>
    <t>ALOKASI WAKTU</t>
  </si>
  <si>
    <t>JULI</t>
  </si>
  <si>
    <t>AGUSTUS</t>
  </si>
  <si>
    <t>SEPTEMBER</t>
  </si>
  <si>
    <t>OKTOBER</t>
  </si>
  <si>
    <t>NOVEMBER</t>
  </si>
  <si>
    <t>DESEMBER</t>
  </si>
  <si>
    <t>JANUARI</t>
  </si>
  <si>
    <t>TM</t>
  </si>
  <si>
    <t>JP</t>
  </si>
  <si>
    <t>JUMLAH</t>
  </si>
  <si>
    <t>Banjarnegara,…………………………………..</t>
  </si>
  <si>
    <t>Memeriksa,</t>
  </si>
  <si>
    <t>Mengesahkan,</t>
  </si>
  <si>
    <t>Kepala Sekolah</t>
  </si>
  <si>
    <t>Agus Supartono, SH, ST, MM</t>
  </si>
  <si>
    <t>NIY. 850014</t>
  </si>
  <si>
    <t>PROGRAM TAHUNAN</t>
  </si>
  <si>
    <t>Kelas</t>
  </si>
  <si>
    <t>SEMESTER GASAL</t>
  </si>
  <si>
    <t>SEMESTER GENAP</t>
  </si>
  <si>
    <t>JUMLAH JAM DAN TATAP MUKA PADA TIAP SEMESTER</t>
  </si>
  <si>
    <t>Keterangan:</t>
  </si>
  <si>
    <t>: Jam Pelajaran = 45 menit</t>
  </si>
  <si>
    <t>: Tatap Muka</t>
  </si>
  <si>
    <t>Tatap Muka Ke : …  / Tanggal tatap muka / Materi SK ke : ….</t>
  </si>
  <si>
    <t>NAMA</t>
  </si>
  <si>
    <t>SMK PANCA BHAKTI BANJARNEGARA</t>
  </si>
  <si>
    <t>BUKU ADMINISTRASI</t>
  </si>
  <si>
    <t xml:space="preserve">NIY. </t>
  </si>
  <si>
    <t xml:space="preserve">NIP. </t>
  </si>
  <si>
    <t>-</t>
  </si>
  <si>
    <t>)</t>
  </si>
  <si>
    <t>(</t>
  </si>
  <si>
    <t>IPA</t>
  </si>
  <si>
    <t>1 / 1-06-09</t>
  </si>
  <si>
    <t>Tanggal</t>
  </si>
  <si>
    <t>JAM KE-</t>
  </si>
  <si>
    <t>STANDAR KOMPETENSI / KOMPETENSI DASAR</t>
  </si>
  <si>
    <t>MATERI</t>
  </si>
  <si>
    <t>PARAF KET.KELAS</t>
  </si>
  <si>
    <t>KRITERIA KETUNTASAN MINIMAL</t>
  </si>
  <si>
    <t>Banjarnegara,</t>
  </si>
  <si>
    <t xml:space="preserve">Banjarnegara, </t>
  </si>
  <si>
    <t>Banjarnegara</t>
  </si>
  <si>
    <t>KODE MATA PELAJARAN</t>
  </si>
  <si>
    <t>BIND</t>
  </si>
  <si>
    <t>JAWA</t>
  </si>
  <si>
    <t>JPG</t>
  </si>
  <si>
    <t>MATH</t>
  </si>
  <si>
    <t>BING</t>
  </si>
  <si>
    <t>FIS</t>
  </si>
  <si>
    <t>KIM</t>
  </si>
  <si>
    <t>SBUD</t>
  </si>
  <si>
    <t>KKPI</t>
  </si>
  <si>
    <t>GIE</t>
  </si>
  <si>
    <t>GTE</t>
  </si>
  <si>
    <t>DDE</t>
  </si>
  <si>
    <t>TPED</t>
  </si>
  <si>
    <t>PME</t>
  </si>
  <si>
    <t>TMC</t>
  </si>
  <si>
    <t>PRE</t>
  </si>
  <si>
    <t>Pendidikan Kewarganegaraan dan Sejarah</t>
  </si>
  <si>
    <t>Bahasa Indonesia</t>
  </si>
  <si>
    <t>Bahasa Jawa</t>
  </si>
  <si>
    <t>Bahasa Jepang</t>
  </si>
  <si>
    <t>Matematika</t>
  </si>
  <si>
    <t>Bahasa Inggris</t>
  </si>
  <si>
    <t>Ilmu Pengetahuan Alam</t>
  </si>
  <si>
    <t>Kimia</t>
  </si>
  <si>
    <t>Seni dan Budaya</t>
  </si>
  <si>
    <t>Keterampilan Komputer dan Pengelolaan Informasi</t>
  </si>
  <si>
    <t>Dasar-dasar Elektro</t>
  </si>
  <si>
    <t>Pekerjaan Mekanik Elektronika</t>
  </si>
  <si>
    <t>Perakitan Rangkaian Elektronika</t>
  </si>
  <si>
    <t>MTC</t>
  </si>
  <si>
    <t>PLOD</t>
  </si>
  <si>
    <t>MTDM</t>
  </si>
  <si>
    <t>PPMO</t>
  </si>
  <si>
    <t>PPCPT</t>
  </si>
  <si>
    <t>PPLO</t>
  </si>
  <si>
    <t>Service sepeda Motor</t>
  </si>
  <si>
    <t>Dasar Mesin Sepeda Motor</t>
  </si>
  <si>
    <t>Perbaikan Motor Otomotif</t>
  </si>
  <si>
    <t>Perbaikan Chasis dan Pemindah Tenaga</t>
  </si>
  <si>
    <t>Perbaikan Kelistrikan Otomotif</t>
  </si>
  <si>
    <t>DKK</t>
  </si>
  <si>
    <t>DEA</t>
  </si>
  <si>
    <t>LAN</t>
  </si>
  <si>
    <t>MRPC</t>
  </si>
  <si>
    <t>DWEB</t>
  </si>
  <si>
    <t>WAN</t>
  </si>
  <si>
    <t>Dasar-dasar Elektronika Analog dan Digital</t>
  </si>
  <si>
    <t>Instalasi Jaringan LAN</t>
  </si>
  <si>
    <t>Pemeliharaan dan Perbaikan Personal Komputer</t>
  </si>
  <si>
    <t>Desain Web</t>
  </si>
  <si>
    <t>Instalasi Jaringan WAN</t>
  </si>
  <si>
    <t>Jml tatap muka        :</t>
  </si>
  <si>
    <t>Kelas                          :</t>
  </si>
  <si>
    <t>Kali</t>
  </si>
  <si>
    <t xml:space="preserve">Kelas </t>
  </si>
  <si>
    <t>FEBRUARI</t>
  </si>
  <si>
    <t>MARET</t>
  </si>
  <si>
    <t>APRIL</t>
  </si>
  <si>
    <t>MEI</t>
  </si>
  <si>
    <t>JUNI</t>
  </si>
  <si>
    <t>TAHUN PELAJARAN</t>
  </si>
  <si>
    <t>JURNAL KEGIATAN PEMBELAJARAN GURU SEMESTER GASAL</t>
  </si>
  <si>
    <t>SEMESTER</t>
  </si>
  <si>
    <t>GENAP</t>
  </si>
  <si>
    <t>F 76.WKS.1.5</t>
  </si>
  <si>
    <t>Banjarnegara, ………………………………………….</t>
  </si>
  <si>
    <t>1.</t>
  </si>
  <si>
    <t>2.</t>
  </si>
  <si>
    <t>KEGIATAN PEMBELAJARAN GURU</t>
  </si>
  <si>
    <t>II</t>
  </si>
  <si>
    <t>III</t>
  </si>
  <si>
    <t>IV</t>
  </si>
  <si>
    <t>PG</t>
  </si>
  <si>
    <t>JML</t>
  </si>
  <si>
    <t>PKN</t>
  </si>
  <si>
    <t>MKB</t>
  </si>
  <si>
    <t>MTBG</t>
  </si>
  <si>
    <t>SPM</t>
  </si>
  <si>
    <t>IPPC</t>
  </si>
  <si>
    <t>PMO</t>
  </si>
  <si>
    <t>PCPT</t>
  </si>
  <si>
    <t>PLO</t>
  </si>
  <si>
    <t>DSC</t>
  </si>
  <si>
    <t>IPCS</t>
  </si>
  <si>
    <t>Menggambar Konstruksi Bangunan</t>
  </si>
  <si>
    <t>Gambar Interior dan Eksterior</t>
  </si>
  <si>
    <t>Menggambar Teknik Bangunan Gedung</t>
  </si>
  <si>
    <t>Gambar Teknik Komputer</t>
  </si>
  <si>
    <t>Teknik Pengukuran Elektronika Digital</t>
  </si>
  <si>
    <t>Menggambar Teknik Dan Maintenance</t>
  </si>
  <si>
    <t>Pekerjaan Logam Dan Otomotif Dasar</t>
  </si>
  <si>
    <t>Perakitan Personal Komputer</t>
  </si>
  <si>
    <t>Teknik Mikrokontroler</t>
  </si>
  <si>
    <t>Instalasi Peripheral Personal Computer</t>
  </si>
  <si>
    <t>Sistem Sekuritas Jaringan</t>
  </si>
  <si>
    <t>Desain  PC Server</t>
  </si>
  <si>
    <t>Pemeliharaan dan Perbaikan / Service Motor Otomotif</t>
  </si>
  <si>
    <t>Pemeliharaan dan Perbaikan / Service Chasis dan Pemindah Tenaga</t>
  </si>
  <si>
    <t>Pemeliharaan dan Perbaikan / Service Kelistrikan Otomotif</t>
  </si>
  <si>
    <t>JB</t>
  </si>
  <si>
    <t>NILAI RAPORT</t>
  </si>
  <si>
    <t>KOMPONEN NILAI</t>
  </si>
  <si>
    <t>F.751.WKS.1.1</t>
  </si>
  <si>
    <t>KALENDER PENDIDIKAN</t>
  </si>
  <si>
    <t>TAHUN PELAJARAN 2012/2013</t>
  </si>
  <si>
    <t>BULAN / TAHUN</t>
  </si>
  <si>
    <t>TANGGAL</t>
  </si>
  <si>
    <t>JML HARI BELAJAR EFEKTIF</t>
  </si>
  <si>
    <t>X</t>
  </si>
  <si>
    <t>HARI</t>
  </si>
  <si>
    <t>U</t>
  </si>
  <si>
    <t>NOPEMBER</t>
  </si>
  <si>
    <t>UN</t>
  </si>
  <si>
    <t>RENCANA PEMBAGIAN BLOK PEMBELAJARAN</t>
  </si>
  <si>
    <t>PERIODE</t>
  </si>
  <si>
    <t>HARI EFEKTIF</t>
  </si>
  <si>
    <t>MINGGU EFEKTIF</t>
  </si>
  <si>
    <t>KETERANGAN</t>
  </si>
  <si>
    <t>GASAL 2011/2012</t>
  </si>
  <si>
    <t>11 JULI 2011 S/D 24 DESEMBER 2011</t>
  </si>
  <si>
    <t>MINGGU</t>
  </si>
  <si>
    <t>GENAP 2011/2012</t>
  </si>
  <si>
    <t>2 JANUARI 2012 S/D 15 JULI 2012</t>
  </si>
  <si>
    <t>KETERANGAN :</t>
  </si>
  <si>
    <t>Hari Ahad</t>
  </si>
  <si>
    <t>Hari Libur Nasional</t>
  </si>
  <si>
    <t>MOS/ Pekan Disiplin</t>
  </si>
  <si>
    <t>Hari Libur Akademik</t>
  </si>
  <si>
    <t>Upacara Peringatan Hari Besar Agama/Nasional</t>
  </si>
  <si>
    <t>Kunjungan Industri</t>
  </si>
  <si>
    <t>ii</t>
  </si>
  <si>
    <t>Remidiasi Semester Gasal</t>
  </si>
  <si>
    <t>Remidiasi Semester Genap</t>
  </si>
  <si>
    <t>Penyerahan KHS/Raport Semester Gasal</t>
  </si>
  <si>
    <t>Penyerahan KHS/Raport Semester Genap</t>
  </si>
  <si>
    <t>US</t>
  </si>
  <si>
    <t>Pelaksanaan Ujian Sekolah</t>
  </si>
  <si>
    <t>BANJARNEGARA,2  JULI 2012</t>
  </si>
  <si>
    <t>MENGETAHUI,</t>
  </si>
  <si>
    <t>WKS. KURIKULUM</t>
  </si>
  <si>
    <t>KEPALA SEKOLAH</t>
  </si>
  <si>
    <t>AGUS SUPARTONO, S.H, S.T, M.M</t>
  </si>
  <si>
    <t>ASEP YOGASWARA S, S.Pd</t>
  </si>
  <si>
    <t>0/07-06-09</t>
  </si>
  <si>
    <t>REVISI KE-0 (1 JULI 2010)</t>
  </si>
  <si>
    <t>GASAL 2010/2010</t>
  </si>
  <si>
    <t>GENAP 2010/2010</t>
  </si>
  <si>
    <t>Evaluasi Kompetensi Terprogram I</t>
  </si>
  <si>
    <t>Penyerahan KHS Blok I</t>
  </si>
  <si>
    <t>Evaluasi Kompetensi Terprogram III</t>
  </si>
  <si>
    <t>Penyerahan KHS/Raport Blok III</t>
  </si>
  <si>
    <t>Evaluasi Kompetensi Terprogram II</t>
  </si>
  <si>
    <t>Evaluasi Kompetensi Terprogram IV</t>
  </si>
  <si>
    <t>Prakiraan Pelaksanaan Ujian Nasional</t>
  </si>
  <si>
    <t>AGENDA KEGIATAN AKADEMIK</t>
  </si>
  <si>
    <t>TAHUN PELAJARAN 2011/2012</t>
  </si>
  <si>
    <t>16 JULI</t>
  </si>
  <si>
    <t>16 - 19 JULI</t>
  </si>
  <si>
    <t>MASA ORIENTASI SISWA BARU DAN PEKAN DISIPLIN</t>
  </si>
  <si>
    <t>20 - 21 JULI</t>
  </si>
  <si>
    <t>17 AGUSTUS</t>
  </si>
  <si>
    <t>PERINGATAN HARI KEMERDEKAAN RI KE-64</t>
  </si>
  <si>
    <t>13 AGUSTUS - 25 AGUSTUS</t>
  </si>
  <si>
    <t>HARI RAYA IDUL FITRI 1430 H</t>
  </si>
  <si>
    <t>8 OKTOBER - 13 OKTOBER</t>
  </si>
  <si>
    <t>PELAKSANAAN MID SEMESTER GASAL</t>
  </si>
  <si>
    <t>22 - 24 OKTOBER</t>
  </si>
  <si>
    <t>KUNJUNGAN INDUSTRI SISWA TINGKAT IX</t>
  </si>
  <si>
    <t>27 OKTOBER</t>
  </si>
  <si>
    <t>HARI RAYA IDUL ADHA 1432 H</t>
  </si>
  <si>
    <t>26 NOVEMBER</t>
  </si>
  <si>
    <t>LIBUR TAHUN BARU HIJRIYAH 1433 H</t>
  </si>
  <si>
    <t>3 - 8 DESEMBER</t>
  </si>
  <si>
    <t>PELAKSANAAN UJIAN SEMESTER GASAL</t>
  </si>
  <si>
    <t>10 - 14 DESEMBER</t>
  </si>
  <si>
    <t>PELAKSANAAN REMIDIASI EKT BLOK - II</t>
  </si>
  <si>
    <t>15 DESEMBER</t>
  </si>
  <si>
    <t xml:space="preserve">PEMBAGIAN KHS DAN RAPORT SEMESTER GASAL </t>
  </si>
  <si>
    <t>25 DESEMBER</t>
  </si>
  <si>
    <t>HARI NATAL</t>
  </si>
  <si>
    <t>17 - 29 DESEMBER</t>
  </si>
  <si>
    <t>LIBUR SEMESTER GASAL</t>
  </si>
  <si>
    <t>1 JANUARI</t>
  </si>
  <si>
    <t>25 JANUARI</t>
  </si>
  <si>
    <t>LIBUR TAHUN BARU IMLEK</t>
  </si>
  <si>
    <t>10 FEBRUARI</t>
  </si>
  <si>
    <t>LIBUR MAULID NABI SAW.</t>
  </si>
  <si>
    <t>27 FEBRUARI - 3 MARET</t>
  </si>
  <si>
    <t>PELAKSANAAN MID SEMESTER GENAP</t>
  </si>
  <si>
    <t xml:space="preserve">11 - 16 MARET </t>
  </si>
  <si>
    <t>PERKIRAAN PELAKSANAAN UJIAN AKHIR SEKOLAH</t>
  </si>
  <si>
    <t>26 MARET</t>
  </si>
  <si>
    <t>LIBUR HARI RAYA NYEPI</t>
  </si>
  <si>
    <t>PERKIRAAN PELAKSANAAN UJIAN NASIONAL SMK</t>
  </si>
  <si>
    <t>6 APRIL</t>
  </si>
  <si>
    <t>LIBUR WAFAT ISA AL-MASIH</t>
  </si>
  <si>
    <t>6 MEI</t>
  </si>
  <si>
    <t>LIBUR HARI RAYA WAISAK</t>
  </si>
  <si>
    <t>17 MEI</t>
  </si>
  <si>
    <t>LIBUR KENAIKAN ISA AL-MASIH</t>
  </si>
  <si>
    <t>10 - 15 JUNI</t>
  </si>
  <si>
    <t>17 - 21 JUNI</t>
  </si>
  <si>
    <t>22 JUNI</t>
  </si>
  <si>
    <t>16 JUNI</t>
  </si>
  <si>
    <t>LIBUR HARI ISRA' MI'RAJ NABI SAW.</t>
  </si>
  <si>
    <t>18 JUNI - 6 JULI</t>
  </si>
  <si>
    <t>LIBUR SEMESTER GENAP</t>
  </si>
  <si>
    <t>JADWAL PELAKSANAAN PRAKTEK KERJA INDUSTRI</t>
  </si>
  <si>
    <t>REGU</t>
  </si>
  <si>
    <t>KELAS PESERTA PRAKERIN</t>
  </si>
  <si>
    <t>JULI - OKTOBER</t>
  </si>
  <si>
    <t>XI-TO 1, XI-TO 2, XI-TO 3, XI-TO 4</t>
  </si>
  <si>
    <t>OKTOBER - DESEMBER</t>
  </si>
  <si>
    <t>XI-TO 5, XI-TO 6, XI-TO 7</t>
  </si>
  <si>
    <t>JANUARI - APRIL</t>
  </si>
  <si>
    <t>XI-TB, XI-TE 1, XI-TE2, XI-TK 1, XI-TK 2, XI-TK 3</t>
  </si>
  <si>
    <t>LIBUR TAHUN BARU MASEHI 2013</t>
  </si>
  <si>
    <t>HARI PERTAMA MASUK TAHUN PELAJARAN 2012/2013</t>
  </si>
  <si>
    <t>LIBUR AWAL BULAN RAMADHAN 1433 H</t>
  </si>
  <si>
    <t>RENCANA JUMLAH HARI DAN MINGGU PEMBELAJARAN EFEKTIF</t>
  </si>
  <si>
    <t>P</t>
  </si>
  <si>
    <t>B</t>
  </si>
  <si>
    <t>JML MGGU BELAJAR EFEKTIF</t>
  </si>
  <si>
    <t>MG</t>
  </si>
  <si>
    <t>Ujian Akhir Semester (UAS)</t>
  </si>
  <si>
    <t>Ujian Kenaikan Kelas (UKK)</t>
  </si>
  <si>
    <t>Semester</t>
  </si>
  <si>
    <t>3.</t>
  </si>
  <si>
    <t>Essay</t>
  </si>
  <si>
    <t>Nilai Total</t>
  </si>
  <si>
    <t>SKOR ESSAY</t>
  </si>
  <si>
    <t>SKOR PG</t>
  </si>
  <si>
    <t>Skor Penilaian</t>
  </si>
  <si>
    <t>Pilihan Ganda</t>
  </si>
  <si>
    <t>Jml. Siswa</t>
  </si>
  <si>
    <t>Nilai Rata-rata</t>
  </si>
  <si>
    <t>Nilai Tertinggi</t>
  </si>
  <si>
    <t>Nilai Terendah</t>
  </si>
  <si>
    <t>NO. SOAL / JUMLAH JAWABAN YANG TIDAK TEPAT</t>
  </si>
  <si>
    <t>KOREKSI ESSAY</t>
  </si>
  <si>
    <t xml:space="preserve">NOMOR SOAL  / KUNCI JAWABAN TIAP SOAL  /  HASIL KOREKSI </t>
  </si>
  <si>
    <t>Bonus</t>
  </si>
  <si>
    <t xml:space="preserve">GASAL </t>
  </si>
  <si>
    <t>.</t>
  </si>
  <si>
    <t>NAMA MAPEL</t>
  </si>
  <si>
    <t>No Absen</t>
  </si>
  <si>
    <t xml:space="preserve">BIDANG KURIKULUM </t>
  </si>
  <si>
    <t>JADWAL PEMBELAJARAN GURU</t>
  </si>
  <si>
    <t>NO</t>
  </si>
  <si>
    <t>JAM KE</t>
  </si>
  <si>
    <t>WAKTU</t>
  </si>
  <si>
    <t>SENIN</t>
  </si>
  <si>
    <t>HARI / MATA PELAJARAN / KELAS</t>
  </si>
  <si>
    <t>MAPEL</t>
  </si>
  <si>
    <t>SELASA</t>
  </si>
  <si>
    <t>RABU</t>
  </si>
  <si>
    <t>KAMIS</t>
  </si>
  <si>
    <t>JUMAT</t>
  </si>
  <si>
    <t>SABTU</t>
  </si>
  <si>
    <t>NAMA SEKOLAH</t>
  </si>
  <si>
    <t>NIP. / NIY</t>
  </si>
  <si>
    <t>JUMLAH JAM/MINGGU</t>
  </si>
  <si>
    <t>NAMA GURU MAPEL</t>
  </si>
  <si>
    <t>Jam/Minggu</t>
  </si>
  <si>
    <t>Jam</t>
  </si>
  <si>
    <t>STANDAR KOMPETENSI / KOMPETENSI DASAR / INDIKATOR</t>
  </si>
  <si>
    <t>KRITERIA PENETAPAN KETUNTASAN</t>
  </si>
  <si>
    <t>KOMPLEKSITAS</t>
  </si>
  <si>
    <t>DAYA DUKUNG</t>
  </si>
  <si>
    <t>INTAKE</t>
  </si>
  <si>
    <t>NILAI KKM</t>
  </si>
  <si>
    <t>PEDOMAN PENSKORAN TIAP KRITERIA</t>
  </si>
  <si>
    <t>TINGGI</t>
  </si>
  <si>
    <t>SEDANG</t>
  </si>
  <si>
    <t>RENDAH</t>
  </si>
  <si>
    <t>RENTANG SKOR</t>
  </si>
  <si>
    <t>MAX</t>
  </si>
  <si>
    <t>MIN</t>
  </si>
  <si>
    <t>NILAI KETUNTASAN MINIMAL MATA PELAJARAN</t>
  </si>
  <si>
    <t>WKS Kurikulum</t>
  </si>
  <si>
    <t>HARI KBM EFEKTIF</t>
  </si>
  <si>
    <t xml:space="preserve">UTS Gasal </t>
  </si>
  <si>
    <t>UTS Genap</t>
  </si>
  <si>
    <t>MOS</t>
  </si>
  <si>
    <t>Pelaksanaan Ujian Sekolah (US)</t>
  </si>
  <si>
    <t>Pelaksanaan Ujian Nasional (UN) Utama</t>
  </si>
  <si>
    <t>Class Meeting</t>
  </si>
  <si>
    <t>DAFTAR ISI</t>
  </si>
  <si>
    <t>SAMPUL</t>
  </si>
  <si>
    <t>JADWAL MENGAJAR</t>
  </si>
  <si>
    <t>PROGRAM SEMESTER</t>
  </si>
  <si>
    <t>RENCANA PEMBELAJARAN</t>
  </si>
  <si>
    <t>ABSENSI SISWA</t>
  </si>
  <si>
    <t>REKAPITULASI KEHADIRAN SISWA</t>
  </si>
  <si>
    <t>ALAMAT</t>
  </si>
  <si>
    <t>KABUPATEN</t>
  </si>
  <si>
    <t>NAMA KEPALA SEKOLAH</t>
  </si>
  <si>
    <t>NIP KEPALA SEKOLAH</t>
  </si>
  <si>
    <t>NAMA WKS KURIKULUM</t>
  </si>
  <si>
    <t>NIP WKS KURIKULUM</t>
  </si>
  <si>
    <t>NAMA GURU</t>
  </si>
  <si>
    <t>NOMOR INDUK GURU</t>
  </si>
  <si>
    <t>BULAN / MINGGU KE…/JML MINGGU EFEKTIF</t>
  </si>
  <si>
    <t>07.00</t>
  </si>
  <si>
    <t>SILABUS</t>
  </si>
  <si>
    <t>NIP  /  NIY</t>
  </si>
  <si>
    <t>DAFTAR KELAS</t>
  </si>
  <si>
    <t>XI</t>
  </si>
  <si>
    <t>XII</t>
  </si>
  <si>
    <t>Nama Guru Pengampu Mata Pelajaran</t>
  </si>
  <si>
    <t>DATA UTAMA'!A1</t>
  </si>
  <si>
    <t>ADMINISTRASI KELAS</t>
  </si>
  <si>
    <t>TELP</t>
  </si>
  <si>
    <t>FAX</t>
  </si>
  <si>
    <t>e-MAIL</t>
  </si>
  <si>
    <t>kode pos</t>
  </si>
  <si>
    <t>WEBSITE</t>
  </si>
  <si>
    <t>..............</t>
  </si>
  <si>
    <t>Ilmu Pengetahuan Sosial</t>
  </si>
  <si>
    <t>Mengidentifikasi jenis limbah</t>
  </si>
  <si>
    <t>Memahami polusi dan dampaknya pada manusia dan lingkungannya</t>
  </si>
  <si>
    <t>Mengidentifikasi jenis polusi pada lingkungan kerja</t>
  </si>
  <si>
    <t>Mendeskripsikan dampak polusi  terhadap kesehatan manusia dan lingkungan</t>
  </si>
  <si>
    <t>Mendeskripsikan cara-cara menangani limbah</t>
  </si>
  <si>
    <t>FAXIMILE           :</t>
  </si>
  <si>
    <t>TELEPON           :</t>
  </si>
  <si>
    <t>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</si>
  <si>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</si>
  <si>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</si>
  <si>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</si>
  <si>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</si>
  <si>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</si>
  <si>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</si>
  <si>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</si>
  <si>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</si>
  <si>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</si>
  <si>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</si>
  <si>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>xiii</t>
  </si>
  <si>
    <t>Akolasi Jam Pembelajaran / tatap muka / minggu</t>
  </si>
  <si>
    <t>NILAI UTS</t>
  </si>
  <si>
    <t xml:space="preserve">Lengkapi bagian yang masih kosong sesuai data yang ada </t>
  </si>
  <si>
    <t>Coba njenengan "klik" pada salah satu kotak disebelah kanan jika sudah muncul gambar tangan</t>
  </si>
  <si>
    <t>Jika mendadak sheet-nya ejakulasi ke sheet yang di-klik, berarti anda sudah "titis"</t>
  </si>
  <si>
    <t>`</t>
  </si>
  <si>
    <t>Komponen Penilaian</t>
  </si>
  <si>
    <t>NDS</t>
  </si>
  <si>
    <t>NAT</t>
  </si>
  <si>
    <t>NJUR</t>
  </si>
  <si>
    <t>NILAI RAPOR</t>
  </si>
  <si>
    <t>ANGKA</t>
  </si>
  <si>
    <t>PREDIKAT</t>
  </si>
  <si>
    <t>N</t>
  </si>
  <si>
    <t>Pengetahuan</t>
  </si>
  <si>
    <t>Ketrampilan</t>
  </si>
  <si>
    <t>NILAI PENGETAHUAN</t>
  </si>
  <si>
    <t>NH</t>
  </si>
  <si>
    <t>KONVERSI SKALA 4</t>
  </si>
  <si>
    <t>NUTS</t>
  </si>
  <si>
    <t>NUAS</t>
  </si>
  <si>
    <t>RATA2 NUH</t>
  </si>
  <si>
    <t>NOB</t>
  </si>
  <si>
    <t>% BOBOT NILAI</t>
  </si>
  <si>
    <t>NTM</t>
  </si>
  <si>
    <t>NTA</t>
  </si>
  <si>
    <t>REKAPITULASI PENILAIAN DAN CATATAN HASIL PEMBELAJARAN</t>
  </si>
  <si>
    <t>NILAI PRAKTIK</t>
  </si>
  <si>
    <t>NILAI SIKAP</t>
  </si>
  <si>
    <t>Dul gondal gandul, sim ala kasim, mlumpatlah ke DATA UTAMA!!!!</t>
  </si>
  <si>
    <t>NOMOR INDUK SISWA</t>
  </si>
  <si>
    <t>NSS</t>
  </si>
  <si>
    <t>NPSN</t>
  </si>
  <si>
    <t>DATA ISIAN</t>
  </si>
  <si>
    <t>GASAL</t>
  </si>
  <si>
    <t>GURU MATA PELAJARAN</t>
  </si>
  <si>
    <t>PENILAIAN KOMPONEN PENGETAHUAN</t>
  </si>
  <si>
    <t>PENILAIAN KOMPONEN KETRAMPILAN/PRAKTIK</t>
  </si>
  <si>
    <t>PENILAIAN KOMPONEN SIKAP</t>
  </si>
  <si>
    <t>FORM PENILAIAN :</t>
  </si>
  <si>
    <t>PENETAPAN KRITERIA KETUNTASAN BELAJAR</t>
  </si>
  <si>
    <t>SKALA 100</t>
  </si>
  <si>
    <t>SKALA 4</t>
  </si>
  <si>
    <t xml:space="preserve">PENETAPAN KRITERIA KETUNTASAN </t>
  </si>
  <si>
    <t>KET</t>
  </si>
  <si>
    <t>IPS</t>
  </si>
  <si>
    <t>PENILAIAN ASPEK PENGETAHUAN</t>
  </si>
  <si>
    <t>PENILAIAN ASPEK KETRAMPILAN / PRAKTIK</t>
  </si>
  <si>
    <t>PENILAIAN ASPEK SIKAP DAN KEPRIBADIAN</t>
  </si>
  <si>
    <t>Sikap sosial dan spiritual</t>
  </si>
  <si>
    <t>Catatan/ Deskripsi</t>
  </si>
  <si>
    <t>Guru Mapel</t>
  </si>
  <si>
    <t>DESKRIPSI PENILAIAN HASIL PEMBELAJARAN</t>
  </si>
  <si>
    <t>BAIK</t>
  </si>
  <si>
    <t>PENGETAHUAN</t>
  </si>
  <si>
    <t>KETRAMPILAN</t>
  </si>
  <si>
    <t>SIKAP</t>
  </si>
  <si>
    <t>DESKRIPSI ASPEK PENGETAHUAN</t>
  </si>
  <si>
    <t>DESKRIPSI ASPEK KETRAMPILAN</t>
  </si>
  <si>
    <t>DESKRIPSI ASPEK SIKAP DAN SPIRITUAL</t>
  </si>
  <si>
    <t>toleran</t>
  </si>
  <si>
    <t>santun</t>
  </si>
  <si>
    <t>responsif</t>
  </si>
  <si>
    <t>Sebelum mulai mengotak-atik dan ngoprek file ini, ada baiknya anda siapkan dulu soft copy daftar nama siswa, nama guru dan mata pelajaran, biar lebih gampang</t>
  </si>
  <si>
    <t>Sikap dan Spiritual</t>
  </si>
  <si>
    <t>NIP</t>
  </si>
  <si>
    <t>SMK NEGERI 2 WONOSOBO</t>
  </si>
  <si>
    <t>s</t>
  </si>
  <si>
    <t>a</t>
  </si>
  <si>
    <t>Kompetensi Dasar</t>
  </si>
  <si>
    <t>Pencapaian Materi Pelajaran</t>
  </si>
  <si>
    <t>Awal</t>
  </si>
  <si>
    <t>Akhir</t>
  </si>
  <si>
    <t>Nama Siswa Yang Tidak Hadir</t>
  </si>
  <si>
    <t>Hadir</t>
  </si>
  <si>
    <t>Tidak</t>
  </si>
  <si>
    <t>Paraf</t>
  </si>
  <si>
    <t>DATA ISIAN FORM (Tambahkan saja di kolom jika masih ada isian yang kurang)</t>
  </si>
  <si>
    <t>AGENDA PEMBELAJARAN</t>
  </si>
  <si>
    <t>ANALISIS PENCAPAIAN TARGET KURIKULUM DAN DAYA SERAP</t>
  </si>
  <si>
    <t>Kelompok Pelajaran</t>
  </si>
  <si>
    <t>ADAPTIF</t>
  </si>
  <si>
    <t>NORMATIF</t>
  </si>
  <si>
    <t>Nilai KKM</t>
  </si>
  <si>
    <t>PRODUKTIF</t>
  </si>
  <si>
    <t>Jml Siswa</t>
  </si>
  <si>
    <t>Tatap Muka Pemelajaran</t>
  </si>
  <si>
    <t>Pencapaian Target Kurikulum</t>
  </si>
  <si>
    <t>Daya Serap Siswa</t>
  </si>
  <si>
    <t>Ketuntasan Kelas</t>
  </si>
  <si>
    <t>Evaluasi KBM</t>
  </si>
  <si>
    <t>Perencanaan</t>
  </si>
  <si>
    <t>Realisasi</t>
  </si>
  <si>
    <t>% TM Mengajar</t>
  </si>
  <si>
    <t>Jumlah SK</t>
  </si>
  <si>
    <t>% Target Kurikulum</t>
  </si>
  <si>
    <t>Nilai Harian                 Rata-rata /  SK</t>
  </si>
  <si>
    <t>% Daya Serap             Siswa  /  SK</t>
  </si>
  <si>
    <t>Komponen Penilaian Siswa</t>
  </si>
  <si>
    <t>% Daya Serap         Kelas</t>
  </si>
  <si>
    <t>Jml Siswa                   Remidiasi / SK</t>
  </si>
  <si>
    <t>% Ketuntasan                      / SK</t>
  </si>
  <si>
    <t>Dalam Silabus</t>
  </si>
  <si>
    <t>Sikap/ Spiritual</t>
  </si>
  <si>
    <t>Jml Siswa Belum Tuntas Pada Akhir Semester</t>
  </si>
  <si>
    <t>% Ketuntasan Kelas</t>
  </si>
  <si>
    <t>Alasan (jika ketuntasan &lt; 100%)</t>
  </si>
  <si>
    <t>Tindakan (jika ketuntasan &lt; 100%)</t>
  </si>
  <si>
    <t>Kompetensi Inti/ Kompetensi Dasar</t>
  </si>
  <si>
    <t>skala 100</t>
  </si>
  <si>
    <t>skala 4</t>
  </si>
  <si>
    <t>ANALISIS AKHIR PENILAIAN PEMBELAJARAN</t>
  </si>
  <si>
    <t>ASPEK PENILAIAN</t>
  </si>
  <si>
    <t>Nilai Akhir Setelah Remidiasi</t>
  </si>
  <si>
    <t>Keterangan</t>
  </si>
  <si>
    <t>KKM</t>
  </si>
  <si>
    <t>Komponen Pengamatan/ Tanggal Pengamatan/Hasil Pengamatan</t>
  </si>
  <si>
    <t>PEMBOBOTAN NILAI</t>
  </si>
  <si>
    <t>NILAI UAS/ UKK</t>
  </si>
  <si>
    <t>07.35</t>
  </si>
  <si>
    <t>* Syarat dan Ketentuan berlaku, segala macam iuran dan konsumsi ditanggung sendiri-sendiri xixixi.......</t>
  </si>
  <si>
    <t>TM Ke-…</t>
  </si>
  <si>
    <t>NPR</t>
  </si>
  <si>
    <t>NILAI OBSERVASI</t>
  </si>
  <si>
    <t>NILAI DIRI SENDIRI</t>
  </si>
  <si>
    <t>NILAI ANTAR TEMAN</t>
  </si>
  <si>
    <t>NILAI JURNAL</t>
  </si>
  <si>
    <t>SIKAP/SPIRITUAL</t>
  </si>
  <si>
    <t>Nilai Akhir Sebelum Remidiasi</t>
  </si>
  <si>
    <t>Remidiasi/ Pengayaan</t>
  </si>
  <si>
    <t>Bentuk Pengayaan / Remidiasi</t>
  </si>
  <si>
    <t>Tanggal Selesai</t>
  </si>
  <si>
    <t>Tuntas/ Blm Tuntas</t>
  </si>
  <si>
    <t>Banjarnegara, …………………………………</t>
  </si>
  <si>
    <t>kepedulian</t>
  </si>
  <si>
    <t>bekerjasama</t>
  </si>
  <si>
    <t>proaktif</t>
  </si>
  <si>
    <t>ketaatan beribadah</t>
  </si>
  <si>
    <t>Sekarang kita coba klik tulisan dibawah ini saat kursornya berubah jadi tangan:</t>
  </si>
  <si>
    <t>DESKRIPSI NILAI</t>
  </si>
  <si>
    <t>ANALISIS KETUNTASAN</t>
  </si>
  <si>
    <t>DSS / DSK</t>
  </si>
  <si>
    <t>JIKA DATA YANG ANDA CARI TIDAK ADA, MONGGO DIKLIK DISINI</t>
  </si>
  <si>
    <t>REKAP ABSEN SISWA</t>
  </si>
  <si>
    <t>Sekolah</t>
  </si>
  <si>
    <t>Tingkat</t>
  </si>
  <si>
    <t>Materi Pokok</t>
  </si>
  <si>
    <t>Tugas</t>
  </si>
  <si>
    <t>Nama</t>
  </si>
  <si>
    <t>Skor Akhir</t>
  </si>
  <si>
    <t>LEMBAR PENILAIAN TUGAS MANDIRI SISWA</t>
  </si>
  <si>
    <t>Komponen Penilaian/ Skor Maksimum Komponen</t>
  </si>
  <si>
    <t>Amat Baik</t>
  </si>
  <si>
    <t>Baik</t>
  </si>
  <si>
    <t>Cukup Baik</t>
  </si>
  <si>
    <t>Kurang</t>
  </si>
  <si>
    <t>KRITERIA PENILAIAN</t>
  </si>
  <si>
    <t>Skor Nilai</t>
  </si>
  <si>
    <t>=</t>
  </si>
  <si>
    <t>Jml.Perolehan Skor Tiap Komponen x 10</t>
  </si>
  <si>
    <t>Skor Maksimum</t>
  </si>
  <si>
    <t>LEMBAR PENILAIAN TUGAS AKHIR SISWA</t>
  </si>
  <si>
    <t>Wonosobo, ......................................</t>
  </si>
  <si>
    <t>...............</t>
  </si>
  <si>
    <t>................</t>
  </si>
  <si>
    <t>Nilai Praktik</t>
  </si>
  <si>
    <t>Nilai Tugas Mandiri</t>
  </si>
  <si>
    <t>Nilai Tugas Akhir</t>
  </si>
  <si>
    <t>SUDAH</t>
  </si>
  <si>
    <t>BELUM</t>
  </si>
  <si>
    <t>menggambar denah</t>
  </si>
  <si>
    <t>rencana pondasi</t>
  </si>
  <si>
    <t xml:space="preserve"> MATERI PENILAIAN/ TANGGAL PENILAIAN/ NILAI</t>
  </si>
  <si>
    <t>Materi Praktik/Tanggal Penilaian/ Nilai</t>
  </si>
  <si>
    <t xml:space="preserve">% PEMBOBOTAN </t>
  </si>
  <si>
    <t>N UH</t>
  </si>
  <si>
    <t>N UTS</t>
  </si>
  <si>
    <t>N UAS</t>
  </si>
  <si>
    <t>N Jurnal</t>
  </si>
  <si>
    <t>N Antar Teman</t>
  </si>
  <si>
    <t>N   Diri Sendiri</t>
  </si>
  <si>
    <t>N Observasi</t>
  </si>
  <si>
    <t>memahat kayu</t>
  </si>
  <si>
    <t>melompat jendela</t>
  </si>
  <si>
    <t>membongkar brankas</t>
  </si>
  <si>
    <t>kejujuran</t>
  </si>
  <si>
    <t>kedisiplinan</t>
  </si>
  <si>
    <t>bertanggungjawab</t>
  </si>
  <si>
    <t>kegotong-royongan</t>
  </si>
  <si>
    <t>KB</t>
  </si>
  <si>
    <t>SB</t>
  </si>
  <si>
    <t>Rentang Nilai Pengamatan</t>
  </si>
  <si>
    <t>SB (Sangat Baik)</t>
  </si>
  <si>
    <t>KB (Kurang Baik)</t>
  </si>
  <si>
    <t>B    (Baik)</t>
  </si>
  <si>
    <t>NKETRAMPILAN!A1</t>
  </si>
  <si>
    <t>Wonosobo, ............................................</t>
  </si>
  <si>
    <t>LEMBAR PENILAIAN DIRI</t>
  </si>
  <si>
    <t>SIKAP SPIRITUAL</t>
  </si>
  <si>
    <t>selalu, apabila selalu melakukan sesuai pernyataan</t>
  </si>
  <si>
    <t>sering, apabila sering melakukan sesuai pernyataan dan kadang-kadang tidak melakukan</t>
  </si>
  <si>
    <t>tidak pernah, apabila tidak pernah melakukan</t>
  </si>
  <si>
    <t xml:space="preserve">SL  </t>
  </si>
  <si>
    <t xml:space="preserve">SR  </t>
  </si>
  <si>
    <t xml:space="preserve">KD </t>
  </si>
  <si>
    <t xml:space="preserve">TP  </t>
  </si>
  <si>
    <t>kadang-kadang, apabila kadang-kadang melakukan dan  sering tidak melakukan</t>
  </si>
  <si>
    <t>Pernyataan/ Jawaban Responden</t>
  </si>
  <si>
    <t>Skor Jawaban</t>
  </si>
  <si>
    <t>NSIKAP!A1</t>
  </si>
  <si>
    <t>TOLERAN</t>
  </si>
  <si>
    <t>SANTUN</t>
  </si>
  <si>
    <t>REKAPITULASI PENILAIAN DIRI SENDIRI</t>
  </si>
  <si>
    <t>Sosial (K2)</t>
  </si>
  <si>
    <t>Rekap Nilai (K1+K2)</t>
  </si>
  <si>
    <t>Komponen Penilaian / Tanggal Penilaian/ Nilai</t>
  </si>
  <si>
    <t>JUJUR</t>
  </si>
  <si>
    <t>PERCAYA DIRI</t>
  </si>
  <si>
    <t>Ya</t>
  </si>
  <si>
    <t>SIKAP DISIPLIN</t>
  </si>
  <si>
    <t>TANGGUNG JAWAB</t>
  </si>
  <si>
    <t>DISIPLIN</t>
  </si>
  <si>
    <t>GOTONG- ROYONG</t>
  </si>
  <si>
    <t>SIKAP JUJUR</t>
  </si>
  <si>
    <t>SIKAP GOTONG ROYONG</t>
  </si>
  <si>
    <t>SIKAP TOLERAN</t>
  </si>
  <si>
    <t>SIKAP PERCAYA DIRI</t>
  </si>
  <si>
    <t>SIKAP SANTUN</t>
  </si>
  <si>
    <t>DS</t>
  </si>
  <si>
    <t>AT</t>
  </si>
  <si>
    <t>DIRI SENDIRI</t>
  </si>
  <si>
    <t>ANTAR TEMAN</t>
  </si>
  <si>
    <t>LEMBAR PENILAIAN DIRI/ PENILAIAN ANTAR TEMAN</t>
  </si>
  <si>
    <t>SIKAP TANGGUNG JAWAB</t>
  </si>
  <si>
    <t>"YA"</t>
  </si>
  <si>
    <t>"TIDAK"</t>
  </si>
  <si>
    <t>SKOR NILAI   =</t>
  </si>
  <si>
    <t>PERNYATAAN / JAWABAN RESPONDEN</t>
  </si>
  <si>
    <t>TANGGAL PENILAIAN</t>
  </si>
  <si>
    <t>SPIRITUAL (K1)</t>
  </si>
  <si>
    <t>Kerelaan Untuk Berbagi</t>
  </si>
  <si>
    <t>Keaktifan</t>
  </si>
  <si>
    <t>Kemampuan Bekerjasama</t>
  </si>
  <si>
    <t>Keikhlasan Dalam Berbuat</t>
  </si>
  <si>
    <t>SS</t>
  </si>
  <si>
    <t>TS</t>
  </si>
  <si>
    <t>STS</t>
  </si>
  <si>
    <t>Melaporkan kepada yang berwenang jika menemukan barang</t>
  </si>
  <si>
    <t xml:space="preserve">Berani mengakui kesalahan yang saya dilakukan  </t>
  </si>
  <si>
    <t>Mengerjakan soal ujian tanpa melihat jawaban teman yang lain</t>
  </si>
  <si>
    <t>Semakin yakin dengan keberadaan Tuhan setelah mempelajari ilmu pengetahuan</t>
  </si>
  <si>
    <t>Berdoa sebelum dan sesudah melakukan sesuatu kegiatan</t>
  </si>
  <si>
    <t xml:space="preserve">Mengucapkan rasa syukur atas segala karunia Tuhan </t>
  </si>
  <si>
    <t xml:space="preserve">Memberi salam sebelum dan sesudah mengungkapkan pendapat di depan umum  </t>
  </si>
  <si>
    <t xml:space="preserve">Mengungkapkan keagungan Tuhan apabila melihat kebesaranNya </t>
  </si>
  <si>
    <t>Masuk kelas tepat waktu</t>
  </si>
  <si>
    <t>Mengumpulkan tugas tepat waktu</t>
  </si>
  <si>
    <t>Memakai seragam sesuai tata tertib</t>
  </si>
  <si>
    <t>Mengerjakan tugas yang diberikan</t>
  </si>
  <si>
    <t>Tertib dalam mengikuti pembelajaran</t>
  </si>
  <si>
    <t>Mengikuti praktikum sesuai dengan langkah yang ditetapkan</t>
  </si>
  <si>
    <t>Membawa buku tulis sesuai mata pelajaran</t>
  </si>
  <si>
    <t>Membawa buku teks mata pelajaran</t>
  </si>
  <si>
    <t>Melakukan tugas-tugas dengan baik sebagai peserta didik</t>
  </si>
  <si>
    <t>Berani menerima resiko atas tindakan yang dilakukan</t>
  </si>
  <si>
    <t>Tidak akan menuduh orang lain tanpa bukti</t>
  </si>
  <si>
    <t>Mau mengembalikan barang yang dipinjam dari orang lain</t>
  </si>
  <si>
    <t>Berani meminta maaf jika melakukan kesalahan yang merugikan orang lain</t>
  </si>
  <si>
    <t xml:space="preserve">Menghormati teman yang berbeda pendapat </t>
  </si>
  <si>
    <t>Menghormati teman yang berbeda suku, agama, ras, budaya, dan gender</t>
  </si>
  <si>
    <t>Menerima kesepakatan meskipun berbeda dengan pendapatnya</t>
  </si>
  <si>
    <t xml:space="preserve">Menerima kekurangan orang lain  </t>
  </si>
  <si>
    <t>Memaafkan kesalahan orang lain</t>
  </si>
  <si>
    <t>Melakukan segala sesuatu tanpa ragu-ragu</t>
  </si>
  <si>
    <t>Berani mengambil keputusan secara cepat dan bisa dipertanggungjawabkan</t>
  </si>
  <si>
    <t>Tidak mudah putus asa</t>
  </si>
  <si>
    <t>Berani menunjukkan kemampuan yang dimiliki di depan orang banyak</t>
  </si>
  <si>
    <t>Berani mencoba hal-hal yang baru</t>
  </si>
  <si>
    <t xml:space="preserve">Tidak menyela pembicaraan </t>
  </si>
  <si>
    <t>Mengucapkan terima kasih saat menerima bantuan dari orang lain</t>
  </si>
  <si>
    <t>Tersenyum, menyapa, memberi salam kepada orang yang ada di sekitar kita</t>
  </si>
  <si>
    <t>Tidak meludah di tempat sembarangan</t>
  </si>
  <si>
    <t>Tidak berkata kata kotor, kasar dan takabur</t>
  </si>
  <si>
    <t>Menghormasti orang yang lebih tua</t>
  </si>
  <si>
    <t>YANG INI DIISI DULU, PAKDHE!!</t>
  </si>
  <si>
    <t>RNDS!A1</t>
  </si>
  <si>
    <t>Sebelum mulai mengisi form ini, awali dengan berdoa atau membaca Basmalah</t>
  </si>
  <si>
    <t>DAYA SERAP SISWA DAN DAYA SERAP KURIKULUM</t>
  </si>
  <si>
    <t>DESKRIPSI PEMBELAJARAN</t>
  </si>
  <si>
    <t>xiv</t>
  </si>
  <si>
    <t>xv</t>
  </si>
  <si>
    <t>xvi</t>
  </si>
  <si>
    <t>xvii</t>
  </si>
  <si>
    <t>NILAI RAPORT MATA PELAJARAN</t>
  </si>
  <si>
    <t>AGENDA KEGIATAN PEMBELAJARAN</t>
  </si>
  <si>
    <t>.............................................</t>
  </si>
  <si>
    <t>Semester / Tahun Pelajaran</t>
  </si>
  <si>
    <t>/</t>
  </si>
  <si>
    <t>SEMACAM PETUNJUK PENGISIAN BUKU ADMINISTRASI KBM *</t>
  </si>
  <si>
    <t>Berhubung ini masih versi trial, saya masih memakai skala nilai 100 untuk input penskoran nilai biar ndak pada kaget dengan model penilaian baru.                                                            (Tenang mas/mbak bro, hasil akhirnya sudah dikonversi ke skala 4 kok!! He..he..)</t>
  </si>
  <si>
    <t>"Program" ini hanyalah file Excel biasa, tanpa Macros dan Password serta fitur-fitur canggih (wong saya juga ndak bisa mbuat yang kayak gitu, soale......) dengan harapan bisa panjenengan kembangkan dan bisa diotak-atik atau dibras-bres sesuai selera tanpa perlu kemampuan khusus he..he..</t>
  </si>
  <si>
    <r>
      <t>Karena saya belun pinter mbuatnya, satu file hanya bisa dipakai untuk satu kelas, dan jika njenengan pingin mengisi untuk kelas lain, silakan di "</t>
    </r>
    <r>
      <rPr>
        <b/>
        <i/>
        <sz val="14"/>
        <color theme="0"/>
        <rFont val="Comic Sans MS"/>
        <family val="4"/>
      </rPr>
      <t>SAVE AS</t>
    </r>
    <r>
      <rPr>
        <b/>
        <sz val="14"/>
        <color theme="0"/>
        <rFont val="Comic Sans MS"/>
        <family val="4"/>
      </rPr>
      <t>" atau di-copy trus di-rename dengan nama kelas tersebut</t>
    </r>
  </si>
  <si>
    <r>
      <t>Jika sudah manteb, silakan njenengan mulai dari pengisian sheet "</t>
    </r>
    <r>
      <rPr>
        <b/>
        <i/>
        <sz val="14"/>
        <color theme="0"/>
        <rFont val="Comic Sans MS"/>
        <family val="4"/>
      </rPr>
      <t>DATA UTAMA</t>
    </r>
    <r>
      <rPr>
        <b/>
        <sz val="14"/>
        <color theme="0"/>
        <rFont val="Comic Sans MS"/>
        <family val="4"/>
      </rPr>
      <t>"</t>
    </r>
  </si>
  <si>
    <r>
      <t>Untuk kembali ke "</t>
    </r>
    <r>
      <rPr>
        <b/>
        <i/>
        <sz val="14"/>
        <color theme="0"/>
        <rFont val="Comic Sans MS"/>
        <family val="4"/>
      </rPr>
      <t>DATA UTAMA</t>
    </r>
    <r>
      <rPr>
        <b/>
        <sz val="14"/>
        <color theme="0"/>
        <rFont val="Comic Sans MS"/>
        <family val="4"/>
      </rPr>
      <t>", silakan njenengan klik pada tanda silang di pojok kanan atas</t>
    </r>
  </si>
  <si>
    <r>
      <t>Jika sudah pas,harusnya sheet-nya sudah "melompat" kembali ke "</t>
    </r>
    <r>
      <rPr>
        <b/>
        <i/>
        <sz val="14"/>
        <color theme="0"/>
        <rFont val="Comic Sans MS"/>
        <family val="4"/>
      </rPr>
      <t>DATA UTAMA</t>
    </r>
    <r>
      <rPr>
        <b/>
        <sz val="14"/>
        <color theme="0"/>
        <rFont val="Comic Sans MS"/>
        <family val="4"/>
      </rPr>
      <t>"</t>
    </r>
  </si>
  <si>
    <t>DATA UTAMA</t>
  </si>
  <si>
    <t>Tidak menyontek pada saat mengerjakan Ulangan</t>
  </si>
  <si>
    <t>Tidak menyalin karya orang lain tanpa menyebutkan sumbernya pada saat mengerjakan tugas</t>
  </si>
  <si>
    <t>NOMOR HP</t>
  </si>
  <si>
    <t>..................................................................</t>
  </si>
  <si>
    <t>KLIK DAFTAR DIBAWAH UNTUK MASUK</t>
  </si>
  <si>
    <t>SIKAP / SPIRITUAL</t>
  </si>
  <si>
    <t>BELUM BAIK</t>
  </si>
  <si>
    <t>KATA KUNCI  TIAP KOMPETENSI INTI</t>
  </si>
  <si>
    <t>MATA PELAJARAN :</t>
  </si>
  <si>
    <t>Pada sheet-sheet input penilaian, isikan saja pada kolom-kolom yang masih berwarna putih, dan ndak usah mikir gimana caranya ngisi kolom-kolom berwarna kuning dan sheet-sheet analisis sama deskripsinya. Cuekin aja, biar mereka mikir isinya sendiri hi..hi..</t>
  </si>
  <si>
    <t>Akhirul kalam, selamat menikmati dan mengotak-atik file ini, semoga bisa sedikit membantu meringankan pekerjaan panjenengan. Anda puas kami lemas, Anda tidak puas kami melas...... :)</t>
  </si>
  <si>
    <t>Jika benar  seluruhnya</t>
  </si>
  <si>
    <t>Jika sebagian jawaban benar</t>
  </si>
  <si>
    <t>Jika jawaban salah</t>
  </si>
  <si>
    <t>Wonosobo, ………………………………………………</t>
  </si>
  <si>
    <t>Korektor / Guru Pengampu,</t>
  </si>
  <si>
    <t>BENTUK SOAL DAN NORMA PENILAIAN</t>
  </si>
  <si>
    <t>NO. SOAL ESSAY DAN BOBOT NILAI/NOMOR</t>
  </si>
  <si>
    <t>BCDAC</t>
  </si>
  <si>
    <t>XXXXX</t>
  </si>
  <si>
    <t>NOMOR 1 - 5</t>
  </si>
  <si>
    <t>NOMOR 6 - 10</t>
  </si>
  <si>
    <t>NOMOR 11 - 15</t>
  </si>
  <si>
    <t>NOMOR 16 - 20</t>
  </si>
  <si>
    <t>NOMOR 21-25</t>
  </si>
  <si>
    <t>NOMOR 26 - 30</t>
  </si>
  <si>
    <t>NOMOR 31 - 35</t>
  </si>
  <si>
    <t>NOMOR 36 - 40</t>
  </si>
  <si>
    <t>NOMOR 41 - 45</t>
  </si>
  <si>
    <t>NOMOR 46 - 50</t>
  </si>
  <si>
    <t>KUNCI JAWAB KOREKSI SOAL PILIHAN GANDA SOAL NO… s/d…..</t>
  </si>
  <si>
    <t>www.atirta13.com</t>
  </si>
  <si>
    <t>TANGERANG</t>
  </si>
  <si>
    <t>YOYO WARDOYO SUCIPTO, S.Pd</t>
  </si>
  <si>
    <t>MARLINA, M.Pd</t>
  </si>
  <si>
    <t>SMA MKGR SEPATAN</t>
  </si>
  <si>
    <t>Pendidikan Agama Islam</t>
  </si>
  <si>
    <t>Pendidikan Kewarganegaraan</t>
  </si>
  <si>
    <t>Sejarah</t>
  </si>
  <si>
    <t>Bahasa inggris</t>
  </si>
  <si>
    <t>Seni Budaya</t>
  </si>
  <si>
    <t>Pendidikan Jasmani</t>
  </si>
  <si>
    <t>Pra Karya</t>
  </si>
  <si>
    <t>Geografi</t>
  </si>
  <si>
    <t>Ekonomi</t>
  </si>
  <si>
    <t>Sosiologi</t>
  </si>
  <si>
    <t>Bahasa Arab</t>
  </si>
  <si>
    <t>Baca Tulis Al,Qur’an</t>
  </si>
  <si>
    <t>TAHUN PELAJARAN 2018/2019</t>
  </si>
  <si>
    <t>Jl. Raya Pakuhaji Km.11 Ds. Sarakan</t>
  </si>
  <si>
    <t>X MIPA 1</t>
  </si>
  <si>
    <t>X MIPA 2</t>
  </si>
  <si>
    <t>X IPS 1</t>
  </si>
  <si>
    <t>X IPS 2</t>
  </si>
  <si>
    <t>X IPS 3</t>
  </si>
  <si>
    <t>XI MIPA 1</t>
  </si>
  <si>
    <t>XI MIPA 2</t>
  </si>
  <si>
    <t>XI IPS 1</t>
  </si>
  <si>
    <t>XI IPS 2</t>
  </si>
  <si>
    <t>XI IPS 3</t>
  </si>
  <si>
    <t>XII MIPA 1</t>
  </si>
  <si>
    <t>XII MIPA 2</t>
  </si>
  <si>
    <t>XII IPS 1</t>
  </si>
  <si>
    <t>XII IPS 2</t>
  </si>
  <si>
    <t>XII IPS 3</t>
  </si>
  <si>
    <t>Sejarah Indonesia</t>
  </si>
  <si>
    <t>17 JULI 2014 S/D 24 DESEMBER 2019</t>
  </si>
  <si>
    <t>2 JANUARI 2015 S/D 15 JULI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</si>
</sst>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hh:mm:ss;@"/>
    <numFmt numFmtId="165" formatCode="[$-F400]h:mm:ss\ AM/PM"/>
    <numFmt numFmtId="166" formatCode="0.0"/>
  </numFmts>
  <fonts count="130" x14ac:knownFonts="1">
    <font>
      <sz val="11"/>
      <color theme="1"/>
      <name val="Calibri"/>
      <family val="2"/>
      <charset val="1"/>
      <scheme val="minor"/>
    </font>
    <font>
      <sz val="10"/>
      <name val="Arial"/>
      <family val="2"/>
    </font>
    <font>
      <sz val="8"/>
      <name val="Arial"/>
      <family val="2"/>
    </font>
    <font>
      <sz val="11"/>
      <color theme="1"/>
      <name val="Calibri"/>
      <family val="2"/>
      <charset val="1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u/>
      <sz val="11"/>
      <color theme="10"/>
      <name val="Calibri"/>
      <family val="2"/>
      <charset val="1"/>
    </font>
    <font>
      <b/>
      <sz val="9"/>
      <color rgb="FFFF0000"/>
      <name val="Arial"/>
      <family val="2"/>
    </font>
    <font>
      <sz val="9"/>
      <color indexed="81"/>
      <name val="Tahoma"/>
      <family val="2"/>
    </font>
    <font>
      <u/>
      <sz val="11"/>
      <name val="Arial"/>
      <family val="2"/>
    </font>
    <font>
      <b/>
      <sz val="14"/>
      <name val="Arial"/>
      <family val="2"/>
    </font>
    <font>
      <sz val="11"/>
      <color theme="1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  <font>
      <sz val="8"/>
      <color theme="0"/>
      <name val="Arial"/>
      <family val="2"/>
    </font>
    <font>
      <sz val="10"/>
      <color theme="0"/>
      <name val="Arial"/>
      <family val="2"/>
    </font>
    <font>
      <sz val="10"/>
      <color theme="1"/>
      <name val="Arial"/>
      <family val="2"/>
    </font>
    <font>
      <b/>
      <sz val="8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u/>
      <sz val="8"/>
      <name val="Arial"/>
      <family val="2"/>
    </font>
    <font>
      <sz val="11"/>
      <name val="Arial"/>
      <family val="2"/>
    </font>
    <font>
      <sz val="7"/>
      <name val="Arial"/>
      <family val="2"/>
    </font>
    <font>
      <sz val="9"/>
      <color theme="0"/>
      <name val="Arial"/>
      <family val="2"/>
    </font>
    <font>
      <b/>
      <sz val="9"/>
      <color theme="1"/>
      <name val="Arial"/>
      <family val="2"/>
    </font>
    <font>
      <b/>
      <sz val="8"/>
      <color theme="0"/>
      <name val="Arial"/>
      <family val="2"/>
    </font>
    <font>
      <sz val="11"/>
      <color theme="0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Arial"/>
      <family val="2"/>
    </font>
    <font>
      <sz val="9"/>
      <color rgb="FFFF0000"/>
      <name val="Arial"/>
      <family val="2"/>
    </font>
    <font>
      <sz val="7"/>
      <color theme="1"/>
      <name val="Arial"/>
      <family val="2"/>
    </font>
    <font>
      <u/>
      <sz val="9"/>
      <name val="Arial"/>
      <family val="2"/>
    </font>
    <font>
      <b/>
      <sz val="12"/>
      <color rgb="FFFF0000"/>
      <name val="Arial"/>
      <family val="2"/>
    </font>
    <font>
      <b/>
      <sz val="7"/>
      <name val="Arial"/>
      <family val="2"/>
    </font>
    <font>
      <b/>
      <sz val="12"/>
      <color theme="1"/>
      <name val="Arial"/>
      <family val="2"/>
    </font>
    <font>
      <sz val="14"/>
      <name val="Arial"/>
      <family val="2"/>
    </font>
    <font>
      <sz val="18"/>
      <color theme="1"/>
      <name val="Arial"/>
      <family val="2"/>
    </font>
    <font>
      <sz val="11"/>
      <color theme="0" tint="-0.34998626667073579"/>
      <name val="Arial"/>
      <family val="2"/>
    </font>
    <font>
      <sz val="11"/>
      <color rgb="FFFF0000"/>
      <name val="Arial"/>
      <family val="2"/>
    </font>
    <font>
      <sz val="28"/>
      <color theme="1"/>
      <name val="Arial"/>
      <family val="2"/>
    </font>
    <font>
      <sz val="22"/>
      <color theme="1"/>
      <name val="Arial"/>
      <family val="2"/>
    </font>
    <font>
      <b/>
      <sz val="18"/>
      <color theme="1"/>
      <name val="Arial"/>
      <family val="2"/>
    </font>
    <font>
      <b/>
      <sz val="14"/>
      <color theme="1"/>
      <name val="Arial"/>
      <family val="2"/>
    </font>
    <font>
      <b/>
      <sz val="14"/>
      <color theme="0" tint="-0.249977111117893"/>
      <name val="Arial"/>
      <family val="2"/>
    </font>
    <font>
      <b/>
      <sz val="12"/>
      <name val="Arial"/>
      <family val="2"/>
    </font>
    <font>
      <sz val="11"/>
      <color theme="5" tint="0.59999389629810485"/>
      <name val="Arial"/>
      <family val="2"/>
    </font>
    <font>
      <b/>
      <u/>
      <sz val="18"/>
      <color theme="1"/>
      <name val="Arial"/>
      <family val="2"/>
    </font>
    <font>
      <b/>
      <sz val="11"/>
      <color theme="0"/>
      <name val="Arial"/>
      <family val="2"/>
    </font>
    <font>
      <b/>
      <sz val="12"/>
      <color theme="0"/>
      <name val="Arial"/>
      <family val="2"/>
    </font>
    <font>
      <b/>
      <sz val="11"/>
      <name val="Arial"/>
      <family val="2"/>
    </font>
    <font>
      <sz val="12"/>
      <color theme="1"/>
      <name val="Arial"/>
      <family val="2"/>
    </font>
    <font>
      <b/>
      <sz val="16"/>
      <color theme="0"/>
      <name val="Arial"/>
      <family val="2"/>
    </font>
    <font>
      <sz val="9"/>
      <color indexed="8"/>
      <name val="Arial"/>
      <family val="2"/>
    </font>
    <font>
      <b/>
      <sz val="24"/>
      <color rgb="FFFFC000"/>
      <name val="Arial"/>
      <family val="2"/>
    </font>
    <font>
      <sz val="16"/>
      <color theme="1"/>
      <name val="Arial"/>
      <family val="2"/>
    </font>
    <font>
      <b/>
      <sz val="26"/>
      <color rgb="FFFF0066"/>
      <name val="Arial"/>
      <family val="2"/>
    </font>
    <font>
      <b/>
      <sz val="22"/>
      <color rgb="FFFFC000"/>
      <name val="Arial"/>
      <family val="2"/>
    </font>
    <font>
      <b/>
      <u/>
      <sz val="9"/>
      <name val="Arial"/>
      <family val="2"/>
    </font>
    <font>
      <b/>
      <sz val="7"/>
      <color theme="1"/>
      <name val="Arial"/>
      <family val="2"/>
    </font>
    <font>
      <b/>
      <sz val="9"/>
      <color theme="0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b/>
      <sz val="9"/>
      <color indexed="9"/>
      <name val="Arial"/>
      <family val="2"/>
    </font>
    <font>
      <sz val="12"/>
      <name val="Arial"/>
      <family val="2"/>
    </font>
    <font>
      <b/>
      <sz val="10"/>
      <color indexed="9"/>
      <name val="Arial"/>
      <family val="2"/>
    </font>
    <font>
      <sz val="10"/>
      <color theme="4" tint="0.39997558519241921"/>
      <name val="Arial"/>
      <family val="2"/>
    </font>
    <font>
      <b/>
      <sz val="16"/>
      <color theme="1"/>
      <name val="Arial"/>
      <family val="2"/>
    </font>
    <font>
      <u/>
      <sz val="11"/>
      <color rgb="FFFF0000"/>
      <name val="Calibri"/>
      <family val="2"/>
      <charset val="1"/>
    </font>
    <font>
      <u/>
      <sz val="11"/>
      <color theme="0"/>
      <name val="Arial"/>
      <family val="2"/>
    </font>
    <font>
      <b/>
      <sz val="9"/>
      <color indexed="81"/>
      <name val="Arial"/>
      <family val="2"/>
    </font>
    <font>
      <b/>
      <sz val="14"/>
      <color indexed="81"/>
      <name val="Arial"/>
      <family val="2"/>
    </font>
    <font>
      <b/>
      <sz val="16"/>
      <name val="Arial"/>
      <family val="2"/>
    </font>
    <font>
      <b/>
      <sz val="24"/>
      <name val="Calibri"/>
      <family val="2"/>
    </font>
    <font>
      <sz val="10"/>
      <name val="Arial Narrow"/>
      <family val="2"/>
    </font>
    <font>
      <b/>
      <sz val="8"/>
      <color theme="1"/>
      <name val="Arial Black"/>
      <family val="2"/>
    </font>
    <font>
      <b/>
      <sz val="8"/>
      <color theme="9" tint="-0.249977111117893"/>
      <name val="Arial Black"/>
      <family val="2"/>
    </font>
    <font>
      <b/>
      <sz val="8"/>
      <color theme="6" tint="-0.249977111117893"/>
      <name val="Arial Black"/>
      <family val="2"/>
    </font>
    <font>
      <b/>
      <sz val="22"/>
      <color theme="1"/>
      <name val="Arial"/>
      <family val="2"/>
    </font>
    <font>
      <b/>
      <u/>
      <sz val="10"/>
      <name val="Arial"/>
      <family val="2"/>
    </font>
    <font>
      <b/>
      <u/>
      <sz val="8"/>
      <name val="Arial"/>
      <family val="2"/>
    </font>
    <font>
      <b/>
      <u/>
      <sz val="11"/>
      <color theme="1"/>
      <name val="Arial"/>
      <family val="2"/>
    </font>
    <font>
      <b/>
      <sz val="14"/>
      <color theme="0"/>
      <name val="Arial"/>
      <family val="2"/>
    </font>
    <font>
      <sz val="20"/>
      <color theme="0" tint="-0.34998626667073579"/>
      <name val="Arial"/>
      <family val="2"/>
    </font>
    <font>
      <sz val="8"/>
      <color theme="0" tint="-4.9989318521683403E-2"/>
      <name val="Arial"/>
      <family val="2"/>
    </font>
    <font>
      <sz val="11"/>
      <color theme="0" tint="-4.9989318521683403E-2"/>
      <name val="Arial"/>
      <family val="2"/>
    </font>
    <font>
      <b/>
      <u/>
      <sz val="10"/>
      <color theme="1"/>
      <name val="Arial"/>
      <family val="2"/>
    </font>
    <font>
      <b/>
      <sz val="18"/>
      <name val="Arial"/>
      <family val="2"/>
    </font>
    <font>
      <b/>
      <sz val="9"/>
      <color indexed="81"/>
      <name val="Tahoma"/>
      <family val="2"/>
    </font>
    <font>
      <u/>
      <sz val="11"/>
      <color theme="0"/>
      <name val="Calibri"/>
      <family val="2"/>
      <charset val="1"/>
    </font>
    <font>
      <u/>
      <sz val="11"/>
      <name val="Calibri"/>
      <family val="2"/>
      <charset val="1"/>
    </font>
    <font>
      <sz val="11"/>
      <name val="Times New Roman"/>
      <family val="1"/>
    </font>
    <font>
      <b/>
      <i/>
      <sz val="10"/>
      <color theme="1"/>
      <name val="Arial"/>
      <family val="2"/>
    </font>
    <font>
      <b/>
      <sz val="14"/>
      <color theme="0"/>
      <name val="Comic Sans MS"/>
      <family val="4"/>
    </font>
    <font>
      <b/>
      <i/>
      <sz val="14"/>
      <color theme="0"/>
      <name val="Comic Sans MS"/>
      <family val="4"/>
    </font>
    <font>
      <sz val="16"/>
      <color theme="1"/>
      <name val="Comic Sans MS"/>
      <family val="4"/>
    </font>
    <font>
      <sz val="11"/>
      <color theme="1"/>
      <name val="Comic Sans MS"/>
      <family val="4"/>
    </font>
    <font>
      <b/>
      <sz val="10"/>
      <color indexed="81"/>
      <name val="Arial"/>
      <family val="2"/>
    </font>
    <font>
      <b/>
      <sz val="11"/>
      <color indexed="81"/>
      <name val="Arial"/>
      <family val="2"/>
    </font>
    <font>
      <b/>
      <sz val="16"/>
      <color indexed="81"/>
      <name val="Arial"/>
      <family val="2"/>
    </font>
    <font>
      <b/>
      <sz val="12"/>
      <color indexed="81"/>
      <name val="Arial"/>
      <family val="2"/>
    </font>
    <font>
      <b/>
      <u/>
      <sz val="9"/>
      <color theme="1"/>
      <name val="Arial"/>
      <family val="2"/>
    </font>
    <font>
      <u/>
      <sz val="10"/>
      <name val="Arial"/>
      <family val="2"/>
    </font>
    <font>
      <u/>
      <sz val="11"/>
      <color theme="1"/>
      <name val="Arial"/>
      <family val="2"/>
    </font>
    <font>
      <b/>
      <u/>
      <sz val="8"/>
      <color theme="0"/>
      <name val="Arial"/>
      <family val="2"/>
    </font>
    <font>
      <b/>
      <sz val="22"/>
      <name val="Arial"/>
      <family val="2"/>
    </font>
    <font>
      <sz val="14"/>
      <color theme="1"/>
      <name val="Arial"/>
      <family val="2"/>
    </font>
    <font>
      <i/>
      <sz val="9"/>
      <name val="Arial"/>
      <family val="2"/>
    </font>
    <font>
      <b/>
      <sz val="22"/>
      <name val="Cambria"/>
      <family val="1"/>
      <scheme val="major"/>
    </font>
    <font>
      <b/>
      <sz val="9"/>
      <name val="Cambria"/>
      <family val="1"/>
      <scheme val="major"/>
    </font>
    <font>
      <b/>
      <sz val="9"/>
      <color rgb="FFFF0000"/>
      <name val="Cambria"/>
      <family val="1"/>
      <scheme val="major"/>
    </font>
    <font>
      <sz val="9"/>
      <name val="Cambria"/>
      <family val="1"/>
      <scheme val="major"/>
    </font>
    <font>
      <b/>
      <sz val="12"/>
      <name val="Cambria"/>
      <family val="1"/>
      <scheme val="major"/>
    </font>
    <font>
      <sz val="9"/>
      <color theme="1"/>
      <name val="Cambria"/>
      <family val="1"/>
      <scheme val="major"/>
    </font>
    <font>
      <b/>
      <sz val="12"/>
      <color theme="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1"/>
      <name val="Cambria"/>
      <family val="1"/>
      <scheme val="major"/>
    </font>
    <font>
      <b/>
      <sz val="18"/>
      <name val="Cambria"/>
      <family val="1"/>
      <scheme val="major"/>
    </font>
    <font>
      <sz val="12"/>
      <name val="Cambria"/>
      <family val="1"/>
      <scheme val="major"/>
    </font>
    <font>
      <b/>
      <sz val="18"/>
      <color theme="1"/>
      <name val="Cambria"/>
      <family val="1"/>
      <scheme val="major"/>
    </font>
    <font>
      <sz val="12"/>
      <color theme="1"/>
      <name val="Cambria"/>
      <family val="1"/>
      <scheme val="major"/>
    </font>
    <font>
      <sz val="9"/>
      <color theme="0"/>
      <name val="Cambria"/>
      <family val="1"/>
      <scheme val="major"/>
    </font>
    <font>
      <b/>
      <sz val="16"/>
      <name val="Cambria"/>
      <family val="1"/>
      <scheme val="major"/>
    </font>
    <font>
      <b/>
      <sz val="48"/>
      <name val="Cambria"/>
      <family val="1"/>
      <scheme val="major"/>
    </font>
    <font>
      <u/>
      <sz val="28"/>
      <name val="Calibri"/>
      <family val="2"/>
      <charset val="1"/>
    </font>
    <font>
      <b/>
      <sz val="48"/>
      <color theme="0"/>
      <name val="Cambria"/>
      <family val="1"/>
      <scheme val="major"/>
    </font>
    <font>
      <b/>
      <sz val="22"/>
      <color theme="0"/>
      <name val="Cambria"/>
      <family val="1"/>
      <scheme val="major"/>
    </font>
    <font>
      <b/>
      <sz val="9"/>
      <color theme="0"/>
      <name val="Cambria"/>
      <family val="1"/>
      <scheme val="major"/>
    </font>
    <font>
      <b/>
      <sz val="10"/>
      <name val="Cambria"/>
      <family val="1"/>
      <scheme val="major"/>
    </font>
  </fonts>
  <fills count="4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lightGray"/>
    </fill>
    <fill>
      <patternFill patternType="lightUp"/>
    </fill>
    <fill>
      <patternFill patternType="lightHorizontal"/>
    </fill>
    <fill>
      <patternFill patternType="lightTrellis"/>
    </fill>
    <fill>
      <patternFill patternType="darkTrellis"/>
    </fill>
    <fill>
      <patternFill patternType="solid">
        <fgColor indexed="22"/>
        <bgColor indexed="64"/>
      </patternFill>
    </fill>
    <fill>
      <patternFill patternType="solid">
        <fgColor indexed="63"/>
        <bgColor indexed="64"/>
      </patternFill>
    </fill>
    <fill>
      <patternFill patternType="lightGray">
        <bgColor indexed="22"/>
      </patternFill>
    </fill>
    <fill>
      <patternFill patternType="solid">
        <fgColor indexed="5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lightGray">
        <bgColor theme="0" tint="-0.499984740745262"/>
      </patternFill>
    </fill>
    <fill>
      <patternFill patternType="solid">
        <fgColor theme="1" tint="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</fills>
  <borders count="27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/>
      <top/>
      <bottom style="double">
        <color indexed="64"/>
      </bottom>
      <diagonal/>
    </border>
    <border>
      <left/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/>
      <top style="double">
        <color indexed="64"/>
      </top>
      <bottom style="hair">
        <color indexed="64"/>
      </bottom>
      <diagonal/>
    </border>
    <border>
      <left/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/>
      <top style="double">
        <color indexed="64"/>
      </top>
      <bottom/>
      <diagonal/>
    </border>
    <border>
      <left/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hair">
        <color indexed="64"/>
      </diagonal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 diagonalUp="1">
      <left style="hair">
        <color indexed="64"/>
      </left>
      <right style="hair">
        <color indexed="64"/>
      </right>
      <top style="hair">
        <color indexed="64"/>
      </top>
      <bottom/>
      <diagonal style="hair">
        <color indexed="64"/>
      </diagonal>
    </border>
    <border diagonalUp="1">
      <left style="hair">
        <color indexed="64"/>
      </left>
      <right style="hair">
        <color indexed="64"/>
      </right>
      <top/>
      <bottom style="hair">
        <color indexed="64"/>
      </bottom>
      <diagonal style="hair">
        <color indexed="64"/>
      </diagonal>
    </border>
    <border>
      <left style="double">
        <color auto="1"/>
      </left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 diagonalUp="1" diagonalDown="1">
      <left/>
      <right/>
      <top/>
      <bottom/>
      <diagonal style="thick">
        <color theme="0"/>
      </diagonal>
    </border>
    <border diagonalUp="1" diagonalDown="1">
      <left/>
      <right/>
      <top/>
      <bottom/>
      <diagonal style="thin">
        <color theme="0"/>
      </diagonal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theme="0"/>
      </diagonal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hair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/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theme="0"/>
      </right>
      <top style="thin">
        <color indexed="64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 style="thin">
        <color indexed="64"/>
      </top>
      <bottom style="thick">
        <color theme="0"/>
      </bottom>
      <diagonal/>
    </border>
    <border>
      <left style="thick">
        <color theme="0"/>
      </left>
      <right style="thin">
        <color indexed="64"/>
      </right>
      <top style="thin">
        <color indexed="64"/>
      </top>
      <bottom style="thick">
        <color theme="0"/>
      </bottom>
      <diagonal/>
    </border>
    <border>
      <left style="thin">
        <color indexed="64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 style="thin">
        <color indexed="64"/>
      </right>
      <top style="thick">
        <color theme="0"/>
      </top>
      <bottom style="thick">
        <color theme="0"/>
      </bottom>
      <diagonal/>
    </border>
    <border>
      <left style="thin">
        <color indexed="64"/>
      </left>
      <right style="thick">
        <color theme="0"/>
      </right>
      <top style="thick">
        <color theme="0"/>
      </top>
      <bottom style="hair">
        <color indexed="64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hair">
        <color indexed="64"/>
      </bottom>
      <diagonal/>
    </border>
    <border>
      <left style="thick">
        <color theme="0"/>
      </left>
      <right style="thin">
        <color indexed="64"/>
      </right>
      <top style="thick">
        <color theme="0"/>
      </top>
      <bottom style="hair">
        <color indexed="64"/>
      </bottom>
      <diagonal/>
    </border>
    <border>
      <left style="double">
        <color auto="1"/>
      </left>
      <right/>
      <top style="hair">
        <color auto="1"/>
      </top>
      <bottom style="hair">
        <color auto="1"/>
      </bottom>
      <diagonal/>
    </border>
    <border>
      <left/>
      <right style="double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/>
      <top style="hair">
        <color auto="1"/>
      </top>
      <bottom style="double">
        <color auto="1"/>
      </bottom>
      <diagonal/>
    </border>
    <border>
      <left/>
      <right style="double">
        <color auto="1"/>
      </right>
      <top style="hair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double">
        <color auto="1"/>
      </left>
      <right/>
      <top/>
      <bottom style="hair">
        <color auto="1"/>
      </bottom>
      <diagonal/>
    </border>
    <border>
      <left/>
      <right style="double">
        <color auto="1"/>
      </right>
      <top/>
      <bottom style="hair">
        <color auto="1"/>
      </bottom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 style="hair">
        <color auto="1"/>
      </bottom>
      <diagonal/>
    </border>
    <border>
      <left/>
      <right style="thick">
        <color auto="1"/>
      </right>
      <top style="thick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thick">
        <color auto="1"/>
      </bottom>
      <diagonal/>
    </border>
    <border>
      <left/>
      <right/>
      <top style="hair">
        <color auto="1"/>
      </top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0" fontId="2" fillId="0" borderId="0"/>
    <xf numFmtId="0" fontId="3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2444">
    <xf numFmtId="0" fontId="0" fillId="0" borderId="0" xfId="0"/>
    <xf numFmtId="0" fontId="9" fillId="5" borderId="175" xfId="7" quotePrefix="1" applyFont="1" applyFill="1" applyBorder="1" applyAlignment="1" applyProtection="1"/>
    <xf numFmtId="0" fontId="11" fillId="0" borderId="0" xfId="0" applyFont="1"/>
    <xf numFmtId="0" fontId="1" fillId="0" borderId="0" xfId="1" applyFont="1"/>
    <xf numFmtId="0" fontId="14" fillId="0" borderId="0" xfId="1" applyFont="1" applyAlignment="1">
      <alignment vertical="center"/>
    </xf>
    <xf numFmtId="0" fontId="13" fillId="0" borderId="0" xfId="1" applyFont="1" applyAlignment="1">
      <alignment horizontal="center" vertical="center"/>
    </xf>
    <xf numFmtId="0" fontId="13" fillId="0" borderId="0" xfId="1" applyFont="1" applyBorder="1" applyAlignment="1">
      <alignment horizontal="center" vertical="center"/>
    </xf>
    <xf numFmtId="0" fontId="13" fillId="0" borderId="0" xfId="5" applyFont="1" applyBorder="1" applyAlignment="1">
      <alignment horizontal="left"/>
    </xf>
    <xf numFmtId="0" fontId="15" fillId="0" borderId="0" xfId="0" applyFont="1"/>
    <xf numFmtId="0" fontId="13" fillId="0" borderId="0" xfId="1" applyFont="1" applyBorder="1" applyAlignment="1">
      <alignment horizontal="left" vertical="center"/>
    </xf>
    <xf numFmtId="0" fontId="13" fillId="0" borderId="0" xfId="1" applyFont="1" applyAlignment="1">
      <alignment vertical="center"/>
    </xf>
    <xf numFmtId="0" fontId="2" fillId="0" borderId="0" xfId="1" applyFont="1"/>
    <xf numFmtId="0" fontId="2" fillId="0" borderId="0" xfId="1" applyFont="1" applyFill="1" applyBorder="1"/>
    <xf numFmtId="0" fontId="11" fillId="0" borderId="0" xfId="0" applyFont="1" applyAlignment="1"/>
    <xf numFmtId="0" fontId="16" fillId="0" borderId="0" xfId="0" applyFont="1" applyFill="1" applyBorder="1" applyAlignment="1">
      <alignment horizontal="left"/>
    </xf>
    <xf numFmtId="0" fontId="2" fillId="4" borderId="26" xfId="1" applyFont="1" applyFill="1" applyBorder="1" applyAlignment="1">
      <alignment horizontal="center" vertical="center" shrinkToFit="1"/>
    </xf>
    <xf numFmtId="0" fontId="1" fillId="0" borderId="111" xfId="1" applyFont="1" applyBorder="1" applyAlignment="1">
      <alignment horizontal="center" vertical="center"/>
    </xf>
    <xf numFmtId="0" fontId="17" fillId="2" borderId="25" xfId="5" applyFont="1" applyFill="1" applyBorder="1" applyAlignment="1">
      <alignment horizontal="center"/>
    </xf>
    <xf numFmtId="0" fontId="1" fillId="0" borderId="27" xfId="5" applyFont="1" applyBorder="1"/>
    <xf numFmtId="0" fontId="1" fillId="0" borderId="24" xfId="1" applyFont="1" applyFill="1" applyBorder="1" applyAlignment="1">
      <alignment horizontal="center" vertical="center"/>
    </xf>
    <xf numFmtId="0" fontId="18" fillId="0" borderId="0" xfId="0" applyFont="1"/>
    <xf numFmtId="0" fontId="1" fillId="0" borderId="112" xfId="1" applyFont="1" applyBorder="1" applyAlignment="1">
      <alignment horizontal="center" vertical="center"/>
    </xf>
    <xf numFmtId="0" fontId="1" fillId="0" borderId="18" xfId="1" applyFont="1" applyFill="1" applyBorder="1" applyAlignment="1">
      <alignment horizontal="center" vertical="center"/>
    </xf>
    <xf numFmtId="0" fontId="1" fillId="0" borderId="121" xfId="1" applyFont="1" applyBorder="1" applyAlignment="1">
      <alignment horizontal="center" vertical="center"/>
    </xf>
    <xf numFmtId="0" fontId="17" fillId="2" borderId="110" xfId="5" applyFont="1" applyFill="1" applyBorder="1" applyAlignment="1">
      <alignment horizontal="center"/>
    </xf>
    <xf numFmtId="0" fontId="1" fillId="0" borderId="109" xfId="5" applyFont="1" applyBorder="1"/>
    <xf numFmtId="0" fontId="2" fillId="0" borderId="0" xfId="1" applyFont="1" applyBorder="1" applyAlignment="1">
      <alignment horizontal="center" vertical="center"/>
    </xf>
    <xf numFmtId="0" fontId="16" fillId="2" borderId="0" xfId="5" applyFont="1" applyFill="1" applyBorder="1" applyAlignment="1">
      <alignment horizontal="center"/>
    </xf>
    <xf numFmtId="0" fontId="2" fillId="0" borderId="0" xfId="5" applyFont="1" applyBorder="1"/>
    <xf numFmtId="0" fontId="2" fillId="0" borderId="0" xfId="1" applyFont="1" applyFill="1" applyBorder="1" applyAlignment="1">
      <alignment horizontal="center" vertical="center"/>
    </xf>
    <xf numFmtId="0" fontId="2" fillId="0" borderId="0" xfId="1" applyFont="1" applyFill="1" applyBorder="1" applyAlignment="1">
      <alignment vertical="center"/>
    </xf>
    <xf numFmtId="0" fontId="19" fillId="0" borderId="0" xfId="1" applyFont="1" applyFill="1" applyBorder="1" applyAlignment="1">
      <alignment vertical="center"/>
    </xf>
    <xf numFmtId="0" fontId="16" fillId="0" borderId="0" xfId="5" applyFont="1" applyFill="1" applyBorder="1" applyAlignment="1">
      <alignment horizontal="center"/>
    </xf>
    <xf numFmtId="0" fontId="2" fillId="0" borderId="0" xfId="1" applyFont="1" applyAlignment="1">
      <alignment vertical="center"/>
    </xf>
    <xf numFmtId="0" fontId="2" fillId="0" borderId="0" xfId="1" applyFont="1" applyBorder="1" applyAlignment="1">
      <alignment vertical="center"/>
    </xf>
    <xf numFmtId="0" fontId="22" fillId="0" borderId="0" xfId="1" applyFont="1" applyBorder="1" applyAlignment="1">
      <alignment horizontal="center" vertical="center"/>
    </xf>
    <xf numFmtId="0" fontId="1" fillId="0" borderId="0" xfId="1" applyFont="1" applyFill="1" applyBorder="1"/>
    <xf numFmtId="0" fontId="23" fillId="0" borderId="0" xfId="0" applyFont="1"/>
    <xf numFmtId="0" fontId="11" fillId="0" borderId="0" xfId="0" applyFont="1" applyFill="1" applyBorder="1"/>
    <xf numFmtId="0" fontId="11" fillId="0" borderId="0" xfId="0" applyFont="1" applyFill="1"/>
    <xf numFmtId="0" fontId="11" fillId="0" borderId="0" xfId="0" applyFont="1" applyAlignment="1">
      <alignment vertical="center"/>
    </xf>
    <xf numFmtId="0" fontId="15" fillId="0" borderId="0" xfId="0" applyFont="1" applyProtection="1"/>
    <xf numFmtId="0" fontId="11" fillId="0" borderId="0" xfId="0" applyFont="1" applyBorder="1"/>
    <xf numFmtId="0" fontId="15" fillId="0" borderId="0" xfId="0" applyFont="1" applyFill="1" applyBorder="1" applyProtection="1">
      <protection locked="0" hidden="1"/>
    </xf>
    <xf numFmtId="0" fontId="1" fillId="0" borderId="0" xfId="1" applyFont="1" applyAlignment="1">
      <alignment horizontal="center"/>
    </xf>
    <xf numFmtId="0" fontId="2" fillId="0" borderId="0" xfId="1" applyFont="1" applyAlignment="1">
      <alignment horizontal="center"/>
    </xf>
    <xf numFmtId="0" fontId="1" fillId="0" borderId="45" xfId="1" applyFont="1" applyFill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11" fillId="0" borderId="0" xfId="0" applyFont="1" applyAlignment="1">
      <alignment horizontal="center"/>
    </xf>
    <xf numFmtId="0" fontId="28" fillId="0" borderId="0" xfId="0" applyFont="1"/>
    <xf numFmtId="0" fontId="29" fillId="0" borderId="0" xfId="0" applyFont="1"/>
    <xf numFmtId="0" fontId="30" fillId="5" borderId="175" xfId="7" quotePrefix="1" applyFont="1" applyFill="1" applyBorder="1" applyAlignment="1" applyProtection="1"/>
    <xf numFmtId="0" fontId="1" fillId="0" borderId="0" xfId="1" applyFont="1" applyFill="1"/>
    <xf numFmtId="0" fontId="14" fillId="0" borderId="0" xfId="1" applyFont="1" applyFill="1" applyAlignment="1">
      <alignment vertical="center"/>
    </xf>
    <xf numFmtId="0" fontId="13" fillId="0" borderId="0" xfId="1" applyFont="1" applyFill="1" applyAlignment="1">
      <alignment vertical="center"/>
    </xf>
    <xf numFmtId="0" fontId="13" fillId="0" borderId="0" xfId="1" applyFont="1" applyFill="1" applyBorder="1" applyAlignment="1">
      <alignment horizontal="center" vertical="center"/>
    </xf>
    <xf numFmtId="0" fontId="13" fillId="0" borderId="0" xfId="1" applyFont="1" applyFill="1" applyAlignment="1">
      <alignment horizontal="left" vertical="center"/>
    </xf>
    <xf numFmtId="0" fontId="13" fillId="0" borderId="0" xfId="1" applyFont="1" applyFill="1" applyAlignment="1">
      <alignment horizontal="center" vertical="center"/>
    </xf>
    <xf numFmtId="0" fontId="15" fillId="0" borderId="0" xfId="0" applyFont="1" applyFill="1"/>
    <xf numFmtId="0" fontId="31" fillId="0" borderId="0" xfId="1" applyFont="1" applyFill="1" applyAlignment="1">
      <alignment vertical="center"/>
    </xf>
    <xf numFmtId="0" fontId="2" fillId="0" borderId="0" xfId="1" applyFont="1" applyFill="1" applyAlignment="1">
      <alignment vertical="center"/>
    </xf>
    <xf numFmtId="0" fontId="2" fillId="4" borderId="26" xfId="0" applyFont="1" applyFill="1" applyBorder="1" applyAlignment="1">
      <alignment horizontal="center" vertical="center" wrapText="1"/>
    </xf>
    <xf numFmtId="0" fontId="2" fillId="0" borderId="111" xfId="1" applyFont="1" applyFill="1" applyBorder="1" applyAlignment="1">
      <alignment horizontal="center" vertical="center"/>
    </xf>
    <xf numFmtId="0" fontId="2" fillId="0" borderId="24" xfId="1" applyFont="1" applyFill="1" applyBorder="1" applyAlignment="1">
      <alignment horizontal="center" vertical="center"/>
    </xf>
    <xf numFmtId="0" fontId="2" fillId="0" borderId="25" xfId="1" applyFont="1" applyFill="1" applyBorder="1" applyAlignment="1">
      <alignment horizontal="left" vertical="center"/>
    </xf>
    <xf numFmtId="0" fontId="13" fillId="0" borderId="27" xfId="1" applyFont="1" applyFill="1" applyBorder="1" applyAlignment="1">
      <alignment horizontal="left" vertical="center"/>
    </xf>
    <xf numFmtId="0" fontId="2" fillId="0" borderId="18" xfId="1" applyFont="1" applyFill="1" applyBorder="1" applyAlignment="1">
      <alignment horizontal="center" vertical="center"/>
    </xf>
    <xf numFmtId="0" fontId="2" fillId="0" borderId="24" xfId="0" applyFont="1" applyBorder="1" applyAlignment="1">
      <alignment vertical="center"/>
    </xf>
    <xf numFmtId="0" fontId="2" fillId="0" borderId="18" xfId="1" applyFont="1" applyFill="1" applyBorder="1" applyAlignment="1">
      <alignment horizontal="center" vertical="center"/>
    </xf>
    <xf numFmtId="0" fontId="2" fillId="0" borderId="112" xfId="1" applyFont="1" applyFill="1" applyBorder="1" applyAlignment="1">
      <alignment horizontal="center" vertical="center"/>
    </xf>
    <xf numFmtId="0" fontId="2" fillId="0" borderId="19" xfId="1" applyFont="1" applyFill="1" applyBorder="1" applyAlignment="1">
      <alignment horizontal="left" vertical="center"/>
    </xf>
    <xf numFmtId="0" fontId="13" fillId="0" borderId="20" xfId="1" applyFont="1" applyFill="1" applyBorder="1" applyAlignment="1">
      <alignment horizontal="left" vertical="center"/>
    </xf>
    <xf numFmtId="0" fontId="2" fillId="0" borderId="113" xfId="1" applyFont="1" applyFill="1" applyBorder="1" applyAlignment="1">
      <alignment horizontal="center" vertical="center"/>
    </xf>
    <xf numFmtId="0" fontId="2" fillId="0" borderId="45" xfId="1" applyFont="1" applyFill="1" applyBorder="1" applyAlignment="1">
      <alignment horizontal="center" vertical="center"/>
    </xf>
    <xf numFmtId="0" fontId="2" fillId="0" borderId="110" xfId="1" applyFont="1" applyFill="1" applyBorder="1" applyAlignment="1">
      <alignment horizontal="left" vertical="center"/>
    </xf>
    <xf numFmtId="0" fontId="13" fillId="0" borderId="109" xfId="1" applyFont="1" applyFill="1" applyBorder="1" applyAlignment="1">
      <alignment horizontal="left" vertical="center"/>
    </xf>
    <xf numFmtId="0" fontId="2" fillId="0" borderId="45" xfId="1" applyFont="1" applyFill="1" applyBorder="1" applyAlignment="1">
      <alignment horizontal="center" vertical="center"/>
    </xf>
    <xf numFmtId="0" fontId="2" fillId="0" borderId="0" xfId="1" applyFont="1" applyFill="1" applyBorder="1" applyAlignment="1">
      <alignment horizontal="left" vertical="center"/>
    </xf>
    <xf numFmtId="0" fontId="13" fillId="0" borderId="0" xfId="1" applyFont="1" applyFill="1" applyBorder="1" applyAlignment="1">
      <alignment horizontal="left" vertical="center"/>
    </xf>
    <xf numFmtId="0" fontId="13" fillId="0" borderId="0" xfId="1" applyFont="1" applyFill="1" applyBorder="1" applyAlignment="1">
      <alignment vertical="center"/>
    </xf>
    <xf numFmtId="0" fontId="13" fillId="0" borderId="0" xfId="1" applyFont="1" applyFill="1"/>
    <xf numFmtId="0" fontId="14" fillId="0" borderId="0" xfId="1" applyFont="1" applyFill="1" applyBorder="1" applyAlignment="1">
      <alignment vertical="center"/>
    </xf>
    <xf numFmtId="0" fontId="26" fillId="0" borderId="0" xfId="0" applyFont="1" applyFill="1"/>
    <xf numFmtId="0" fontId="24" fillId="0" borderId="0" xfId="1" applyFont="1" applyFill="1" applyAlignment="1">
      <alignment vertical="center"/>
    </xf>
    <xf numFmtId="0" fontId="24" fillId="0" borderId="0" xfId="1" applyFont="1" applyFill="1" applyBorder="1" applyAlignment="1">
      <alignment vertical="center"/>
    </xf>
    <xf numFmtId="0" fontId="32" fillId="0" borderId="0" xfId="0" applyFont="1" applyFill="1"/>
    <xf numFmtId="0" fontId="2" fillId="0" borderId="0" xfId="1" applyFont="1" applyFill="1"/>
    <xf numFmtId="0" fontId="14" fillId="27" borderId="0" xfId="1" applyFont="1" applyFill="1" applyAlignment="1">
      <alignment horizontal="center" vertical="center"/>
    </xf>
    <xf numFmtId="0" fontId="25" fillId="0" borderId="0" xfId="1" applyFont="1" applyFill="1" applyAlignment="1">
      <alignment vertical="center"/>
    </xf>
    <xf numFmtId="0" fontId="14" fillId="2" borderId="0" xfId="1" applyFont="1" applyFill="1" applyAlignment="1">
      <alignment horizontal="center" vertical="center"/>
    </xf>
    <xf numFmtId="0" fontId="13" fillId="2" borderId="0" xfId="1" applyFont="1" applyFill="1" applyAlignment="1">
      <alignment vertical="center"/>
    </xf>
    <xf numFmtId="0" fontId="13" fillId="0" borderId="27" xfId="1" applyFont="1" applyFill="1" applyBorder="1" applyAlignment="1">
      <alignment horizontal="center" vertical="center"/>
    </xf>
    <xf numFmtId="0" fontId="16" fillId="2" borderId="24" xfId="1" applyFont="1" applyFill="1" applyBorder="1" applyAlignment="1">
      <alignment horizontal="center" vertical="center"/>
    </xf>
    <xf numFmtId="0" fontId="16" fillId="0" borderId="24" xfId="1" applyFont="1" applyFill="1" applyBorder="1" applyAlignment="1">
      <alignment horizontal="center" vertical="center"/>
    </xf>
    <xf numFmtId="0" fontId="19" fillId="0" borderId="24" xfId="1" applyFont="1" applyFill="1" applyBorder="1" applyAlignment="1">
      <alignment horizontal="center" vertical="center"/>
    </xf>
    <xf numFmtId="0" fontId="19" fillId="0" borderId="120" xfId="1" applyFont="1" applyFill="1" applyBorder="1" applyAlignment="1">
      <alignment horizontal="center" vertical="center"/>
    </xf>
    <xf numFmtId="0" fontId="13" fillId="0" borderId="98" xfId="1" applyFont="1" applyFill="1" applyBorder="1" applyAlignment="1">
      <alignment horizontal="center" vertical="center"/>
    </xf>
    <xf numFmtId="0" fontId="19" fillId="0" borderId="45" xfId="1" applyFont="1" applyFill="1" applyBorder="1" applyAlignment="1">
      <alignment horizontal="center" vertical="center"/>
    </xf>
    <xf numFmtId="0" fontId="19" fillId="0" borderId="130" xfId="1" applyFont="1" applyFill="1" applyBorder="1" applyAlignment="1">
      <alignment horizontal="center" vertical="center"/>
    </xf>
    <xf numFmtId="0" fontId="19" fillId="0" borderId="115" xfId="1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  <xf numFmtId="0" fontId="19" fillId="0" borderId="7" xfId="1" applyFont="1" applyFill="1" applyBorder="1" applyAlignment="1">
      <alignment horizontal="center" vertical="center"/>
    </xf>
    <xf numFmtId="1" fontId="13" fillId="0" borderId="0" xfId="1" applyNumberFormat="1" applyFont="1" applyFill="1" applyAlignment="1">
      <alignment vertical="center"/>
    </xf>
    <xf numFmtId="1" fontId="13" fillId="0" borderId="0" xfId="1" applyNumberFormat="1" applyFont="1" applyFill="1"/>
    <xf numFmtId="0" fontId="13" fillId="0" borderId="0" xfId="1" applyFont="1" applyFill="1" applyAlignment="1">
      <alignment horizontal="center"/>
    </xf>
    <xf numFmtId="0" fontId="21" fillId="0" borderId="0" xfId="0" applyFont="1" applyFill="1"/>
    <xf numFmtId="0" fontId="34" fillId="0" borderId="0" xfId="1" applyFont="1" applyFill="1" applyBorder="1" applyAlignment="1">
      <alignment vertical="center" wrapText="1"/>
    </xf>
    <xf numFmtId="0" fontId="11" fillId="0" borderId="0" xfId="0" applyFont="1" applyFill="1" applyAlignment="1">
      <alignment horizontal="center"/>
    </xf>
    <xf numFmtId="0" fontId="2" fillId="0" borderId="0" xfId="1" applyFont="1" applyFill="1" applyAlignment="1">
      <alignment horizontal="center" vertical="center"/>
    </xf>
    <xf numFmtId="0" fontId="29" fillId="0" borderId="0" xfId="0" applyFont="1" applyFill="1"/>
    <xf numFmtId="0" fontId="2" fillId="0" borderId="24" xfId="1" applyFont="1" applyFill="1" applyBorder="1" applyAlignment="1">
      <alignment horizontal="center" vertical="center"/>
    </xf>
    <xf numFmtId="0" fontId="33" fillId="0" borderId="0" xfId="1" applyFont="1" applyFill="1" applyAlignment="1">
      <alignment vertical="center"/>
    </xf>
    <xf numFmtId="0" fontId="24" fillId="0" borderId="0" xfId="1" applyFont="1" applyFill="1"/>
    <xf numFmtId="0" fontId="13" fillId="0" borderId="0" xfId="1" applyFont="1" applyAlignment="1">
      <alignment horizontal="left" vertical="center"/>
    </xf>
    <xf numFmtId="0" fontId="1" fillId="0" borderId="48" xfId="1" applyFont="1" applyFill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14" fillId="0" borderId="0" xfId="1" applyFont="1" applyAlignment="1">
      <alignment horizontal="center" vertical="center"/>
    </xf>
    <xf numFmtId="0" fontId="15" fillId="0" borderId="0" xfId="0" applyFont="1" applyAlignment="1">
      <alignment horizontal="left"/>
    </xf>
    <xf numFmtId="0" fontId="1" fillId="0" borderId="0" xfId="1" applyFont="1" applyAlignment="1">
      <alignment vertical="center"/>
    </xf>
    <xf numFmtId="0" fontId="1" fillId="0" borderId="0" xfId="1" applyFont="1" applyBorder="1" applyAlignment="1">
      <alignment vertical="center"/>
    </xf>
    <xf numFmtId="0" fontId="19" fillId="4" borderId="26" xfId="0" applyFont="1" applyFill="1" applyBorder="1" applyAlignment="1">
      <alignment horizontal="center" vertical="center" wrapText="1"/>
    </xf>
    <xf numFmtId="0" fontId="2" fillId="0" borderId="111" xfId="1" applyFont="1" applyBorder="1" applyAlignment="1">
      <alignment horizontal="center" vertical="center"/>
    </xf>
    <xf numFmtId="0" fontId="2" fillId="0" borderId="25" xfId="1" applyFont="1" applyBorder="1" applyAlignment="1">
      <alignment vertical="center"/>
    </xf>
    <xf numFmtId="1" fontId="2" fillId="0" borderId="24" xfId="1" applyNumberFormat="1" applyFont="1" applyBorder="1" applyAlignment="1" applyProtection="1">
      <alignment horizontal="center" vertical="center"/>
      <protection hidden="1"/>
    </xf>
    <xf numFmtId="0" fontId="2" fillId="0" borderId="112" xfId="1" applyFont="1" applyBorder="1" applyAlignment="1">
      <alignment horizontal="center" vertical="center"/>
    </xf>
    <xf numFmtId="0" fontId="2" fillId="0" borderId="18" xfId="1" applyFont="1" applyBorder="1" applyAlignment="1">
      <alignment horizontal="center" vertical="center"/>
    </xf>
    <xf numFmtId="0" fontId="2" fillId="0" borderId="19" xfId="1" applyFont="1" applyBorder="1" applyAlignment="1">
      <alignment vertical="center"/>
    </xf>
    <xf numFmtId="2" fontId="13" fillId="0" borderId="20" xfId="1" applyNumberFormat="1" applyFont="1" applyBorder="1"/>
    <xf numFmtId="1" fontId="2" fillId="0" borderId="18" xfId="1" applyNumberFormat="1" applyFont="1" applyBorder="1" applyAlignment="1" applyProtection="1">
      <alignment horizontal="center" vertical="center"/>
      <protection hidden="1"/>
    </xf>
    <xf numFmtId="1" fontId="2" fillId="0" borderId="24" xfId="1" applyNumberFormat="1" applyFont="1" applyBorder="1" applyAlignment="1">
      <alignment horizontal="center" vertical="center"/>
    </xf>
    <xf numFmtId="0" fontId="19" fillId="0" borderId="0" xfId="1" applyFont="1" applyAlignment="1">
      <alignment vertical="center"/>
    </xf>
    <xf numFmtId="0" fontId="19" fillId="0" borderId="0" xfId="1" applyFont="1" applyBorder="1" applyAlignment="1">
      <alignment vertical="center"/>
    </xf>
    <xf numFmtId="0" fontId="24" fillId="0" borderId="0" xfId="1" applyFont="1" applyAlignment="1">
      <alignment vertical="center"/>
    </xf>
    <xf numFmtId="0" fontId="24" fillId="0" borderId="0" xfId="1" applyFont="1" applyBorder="1" applyAlignment="1">
      <alignment vertical="center"/>
    </xf>
    <xf numFmtId="0" fontId="24" fillId="0" borderId="0" xfId="1" applyFont="1" applyAlignment="1">
      <alignment horizontal="center" vertical="center"/>
    </xf>
    <xf numFmtId="0" fontId="32" fillId="0" borderId="0" xfId="0" applyFont="1"/>
    <xf numFmtId="0" fontId="2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0" fontId="13" fillId="0" borderId="0" xfId="0" applyFont="1"/>
    <xf numFmtId="0" fontId="13" fillId="0" borderId="0" xfId="0" applyFont="1" applyAlignment="1">
      <alignment horizontal="left" vertical="center"/>
    </xf>
    <xf numFmtId="0" fontId="2" fillId="0" borderId="0" xfId="0" applyFont="1"/>
    <xf numFmtId="0" fontId="2" fillId="0" borderId="111" xfId="0" applyFont="1" applyBorder="1" applyAlignment="1">
      <alignment horizontal="center" vertical="center"/>
    </xf>
    <xf numFmtId="16" fontId="2" fillId="0" borderId="24" xfId="0" applyNumberFormat="1" applyFont="1" applyBorder="1" applyAlignment="1">
      <alignment horizontal="center" vertical="center"/>
    </xf>
    <xf numFmtId="0" fontId="2" fillId="0" borderId="25" xfId="0" applyFont="1" applyBorder="1" applyAlignment="1">
      <alignment vertical="center"/>
    </xf>
    <xf numFmtId="1" fontId="2" fillId="0" borderId="27" xfId="0" quotePrefix="1" applyNumberFormat="1" applyFont="1" applyBorder="1" applyAlignment="1">
      <alignment horizontal="center" vertical="center"/>
    </xf>
    <xf numFmtId="0" fontId="2" fillId="0" borderId="24" xfId="0" applyFont="1" applyBorder="1" applyAlignment="1">
      <alignment horizontal="left" vertical="center" wrapText="1"/>
    </xf>
    <xf numFmtId="1" fontId="2" fillId="0" borderId="120" xfId="0" quotePrefix="1" applyNumberFormat="1" applyFont="1" applyBorder="1" applyAlignment="1">
      <alignment horizontal="center" vertical="center"/>
    </xf>
    <xf numFmtId="0" fontId="2" fillId="0" borderId="112" xfId="0" applyFont="1" applyBorder="1" applyAlignment="1">
      <alignment horizontal="center" vertical="center"/>
    </xf>
    <xf numFmtId="16" fontId="2" fillId="0" borderId="18" xfId="0" applyNumberFormat="1" applyFont="1" applyBorder="1" applyAlignment="1">
      <alignment horizontal="center" vertical="center"/>
    </xf>
    <xf numFmtId="0" fontId="2" fillId="0" borderId="19" xfId="0" applyFont="1" applyBorder="1" applyAlignment="1">
      <alignment vertical="center"/>
    </xf>
    <xf numFmtId="1" fontId="2" fillId="0" borderId="20" xfId="0" quotePrefix="1" applyNumberFormat="1" applyFont="1" applyBorder="1" applyAlignment="1">
      <alignment horizontal="center" vertical="center"/>
    </xf>
    <xf numFmtId="0" fontId="2" fillId="0" borderId="18" xfId="0" applyFont="1" applyBorder="1" applyAlignment="1">
      <alignment vertical="center"/>
    </xf>
    <xf numFmtId="0" fontId="2" fillId="0" borderId="18" xfId="0" applyFont="1" applyBorder="1" applyAlignment="1">
      <alignment horizontal="left" vertical="center" wrapText="1"/>
    </xf>
    <xf numFmtId="1" fontId="2" fillId="0" borderId="119" xfId="0" quotePrefix="1" applyNumberFormat="1" applyFont="1" applyBorder="1" applyAlignment="1">
      <alignment horizontal="center" vertical="center"/>
    </xf>
    <xf numFmtId="0" fontId="2" fillId="0" borderId="113" xfId="0" applyFont="1" applyBorder="1" applyAlignment="1">
      <alignment horizontal="center" vertical="center"/>
    </xf>
    <xf numFmtId="16" fontId="2" fillId="0" borderId="45" xfId="0" applyNumberFormat="1" applyFont="1" applyBorder="1" applyAlignment="1">
      <alignment horizontal="center" vertical="center"/>
    </xf>
    <xf numFmtId="0" fontId="2" fillId="0" borderId="110" xfId="0" applyFont="1" applyBorder="1" applyAlignment="1">
      <alignment vertical="center"/>
    </xf>
    <xf numFmtId="1" fontId="2" fillId="0" borderId="109" xfId="0" quotePrefix="1" applyNumberFormat="1" applyFont="1" applyBorder="1" applyAlignment="1">
      <alignment horizontal="center" vertical="center"/>
    </xf>
    <xf numFmtId="0" fontId="2" fillId="0" borderId="45" xfId="0" applyFont="1" applyBorder="1" applyAlignment="1">
      <alignment vertical="center"/>
    </xf>
    <xf numFmtId="0" fontId="2" fillId="0" borderId="45" xfId="0" applyFont="1" applyBorder="1" applyAlignment="1">
      <alignment horizontal="left" vertical="center" wrapText="1"/>
    </xf>
    <xf numFmtId="1" fontId="2" fillId="0" borderId="130" xfId="0" quotePrefix="1" applyNumberFormat="1" applyFont="1" applyBorder="1" applyAlignment="1">
      <alignment horizontal="center" vertical="center"/>
    </xf>
    <xf numFmtId="0" fontId="13" fillId="0" borderId="0" xfId="0" applyFont="1" applyAlignment="1"/>
    <xf numFmtId="0" fontId="13" fillId="0" borderId="0" xfId="0" applyFont="1" applyAlignment="1">
      <alignment horizontal="center"/>
    </xf>
    <xf numFmtId="0" fontId="14" fillId="0" borderId="0" xfId="1" applyFont="1" applyBorder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0" xfId="0" applyFont="1" applyAlignment="1"/>
    <xf numFmtId="0" fontId="24" fillId="0" borderId="0" xfId="0" applyFont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4" borderId="26" xfId="0" applyFont="1" applyFill="1" applyBorder="1" applyAlignment="1">
      <alignment horizontal="center" vertical="center"/>
    </xf>
    <xf numFmtId="0" fontId="2" fillId="4" borderId="26" xfId="0" applyFont="1" applyFill="1" applyBorder="1" applyAlignment="1">
      <alignment vertical="center"/>
    </xf>
    <xf numFmtId="0" fontId="2" fillId="4" borderId="28" xfId="0" applyFont="1" applyFill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/>
    </xf>
    <xf numFmtId="1" fontId="2" fillId="0" borderId="25" xfId="0" quotePrefix="1" applyNumberFormat="1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1" fontId="2" fillId="0" borderId="19" xfId="0" quotePrefix="1" applyNumberFormat="1" applyFont="1" applyBorder="1" applyAlignment="1">
      <alignment horizontal="center" vertical="center"/>
    </xf>
    <xf numFmtId="0" fontId="11" fillId="0" borderId="0" xfId="0" applyFont="1" applyProtection="1"/>
    <xf numFmtId="0" fontId="1" fillId="0" borderId="0" xfId="1" applyFont="1" applyProtection="1"/>
    <xf numFmtId="0" fontId="14" fillId="0" borderId="0" xfId="1" applyFont="1" applyAlignment="1" applyProtection="1">
      <alignment vertical="center"/>
    </xf>
    <xf numFmtId="0" fontId="13" fillId="0" borderId="0" xfId="1" applyFont="1" applyAlignment="1" applyProtection="1">
      <alignment vertical="center"/>
    </xf>
    <xf numFmtId="0" fontId="13" fillId="0" borderId="0" xfId="1" applyFont="1" applyBorder="1" applyAlignment="1" applyProtection="1">
      <alignment horizontal="center" vertical="center"/>
    </xf>
    <xf numFmtId="0" fontId="13" fillId="0" borderId="0" xfId="1" applyFont="1" applyBorder="1" applyAlignment="1" applyProtection="1">
      <alignment horizontal="left" vertical="center"/>
    </xf>
    <xf numFmtId="0" fontId="13" fillId="0" borderId="0" xfId="1" applyFont="1" applyAlignment="1" applyProtection="1">
      <alignment horizontal="center" vertical="center"/>
    </xf>
    <xf numFmtId="1" fontId="13" fillId="0" borderId="0" xfId="1" applyNumberFormat="1" applyFont="1" applyFill="1" applyAlignment="1" applyProtection="1">
      <alignment horizontal="center" vertical="center"/>
    </xf>
    <xf numFmtId="0" fontId="13" fillId="0" borderId="0" xfId="1" applyFont="1" applyBorder="1" applyAlignment="1" applyProtection="1">
      <alignment vertical="center"/>
    </xf>
    <xf numFmtId="0" fontId="13" fillId="0" borderId="111" xfId="1" applyFont="1" applyBorder="1" applyAlignment="1" applyProtection="1">
      <alignment horizontal="center" vertical="center"/>
    </xf>
    <xf numFmtId="0" fontId="13" fillId="0" borderId="24" xfId="1" applyFont="1" applyBorder="1" applyAlignment="1" applyProtection="1">
      <alignment horizontal="center" vertical="center"/>
    </xf>
    <xf numFmtId="0" fontId="13" fillId="0" borderId="25" xfId="1" applyFont="1" applyBorder="1" applyAlignment="1" applyProtection="1">
      <alignment vertical="center"/>
    </xf>
    <xf numFmtId="2" fontId="13" fillId="0" borderId="27" xfId="1" applyNumberFormat="1" applyFont="1" applyBorder="1" applyProtection="1"/>
    <xf numFmtId="9" fontId="13" fillId="0" borderId="24" xfId="1" applyNumberFormat="1" applyFont="1" applyBorder="1" applyAlignment="1" applyProtection="1">
      <alignment horizontal="center" vertical="center"/>
    </xf>
    <xf numFmtId="0" fontId="13" fillId="0" borderId="24" xfId="1" applyFont="1" applyBorder="1" applyAlignment="1" applyProtection="1">
      <alignment vertical="center"/>
    </xf>
    <xf numFmtId="16" fontId="13" fillId="0" borderId="24" xfId="1" applyNumberFormat="1" applyFont="1" applyBorder="1" applyAlignment="1" applyProtection="1">
      <alignment vertical="center"/>
    </xf>
    <xf numFmtId="0" fontId="13" fillId="0" borderId="120" xfId="1" applyFont="1" applyBorder="1" applyAlignment="1" applyProtection="1">
      <alignment horizontal="center" vertical="center"/>
    </xf>
    <xf numFmtId="0" fontId="13" fillId="0" borderId="112" xfId="1" applyFont="1" applyBorder="1" applyAlignment="1" applyProtection="1">
      <alignment horizontal="center" vertical="center"/>
    </xf>
    <xf numFmtId="0" fontId="13" fillId="0" borderId="18" xfId="1" applyFont="1" applyBorder="1" applyAlignment="1" applyProtection="1">
      <alignment horizontal="center" vertical="center"/>
    </xf>
    <xf numFmtId="0" fontId="13" fillId="0" borderId="19" xfId="1" applyFont="1" applyBorder="1" applyAlignment="1" applyProtection="1">
      <alignment vertical="center"/>
    </xf>
    <xf numFmtId="2" fontId="13" fillId="0" borderId="20" xfId="1" applyNumberFormat="1" applyFont="1" applyBorder="1" applyProtection="1"/>
    <xf numFmtId="9" fontId="13" fillId="0" borderId="18" xfId="1" applyNumberFormat="1" applyFont="1" applyBorder="1" applyAlignment="1" applyProtection="1">
      <alignment horizontal="center" vertical="center"/>
    </xf>
    <xf numFmtId="0" fontId="13" fillId="0" borderId="18" xfId="1" applyFont="1" applyBorder="1" applyAlignment="1" applyProtection="1">
      <alignment vertical="center"/>
    </xf>
    <xf numFmtId="0" fontId="13" fillId="0" borderId="119" xfId="1" applyFont="1" applyBorder="1" applyAlignment="1" applyProtection="1">
      <alignment horizontal="center" vertical="center"/>
    </xf>
    <xf numFmtId="0" fontId="13" fillId="0" borderId="113" xfId="1" applyFont="1" applyBorder="1" applyAlignment="1" applyProtection="1">
      <alignment horizontal="center" vertical="center"/>
    </xf>
    <xf numFmtId="0" fontId="13" fillId="0" borderId="45" xfId="1" applyFont="1" applyBorder="1" applyAlignment="1" applyProtection="1">
      <alignment horizontal="center" vertical="center"/>
    </xf>
    <xf numFmtId="0" fontId="13" fillId="0" borderId="110" xfId="1" applyFont="1" applyBorder="1" applyAlignment="1" applyProtection="1">
      <alignment vertical="center"/>
    </xf>
    <xf numFmtId="2" fontId="13" fillId="0" borderId="109" xfId="1" applyNumberFormat="1" applyFont="1" applyBorder="1" applyProtection="1"/>
    <xf numFmtId="9" fontId="13" fillId="0" borderId="45" xfId="1" applyNumberFormat="1" applyFont="1" applyBorder="1" applyAlignment="1" applyProtection="1">
      <alignment horizontal="center" vertical="center"/>
    </xf>
    <xf numFmtId="0" fontId="13" fillId="0" borderId="45" xfId="1" applyFont="1" applyBorder="1" applyAlignment="1" applyProtection="1">
      <alignment vertical="center"/>
    </xf>
    <xf numFmtId="0" fontId="13" fillId="0" borderId="130" xfId="1" applyFont="1" applyBorder="1" applyAlignment="1" applyProtection="1">
      <alignment horizontal="center" vertical="center"/>
    </xf>
    <xf numFmtId="0" fontId="2" fillId="0" borderId="0" xfId="1" applyFont="1" applyBorder="1" applyAlignment="1" applyProtection="1">
      <alignment horizontal="center" vertical="center"/>
    </xf>
    <xf numFmtId="0" fontId="2" fillId="0" borderId="0" xfId="1" applyFont="1" applyBorder="1" applyAlignment="1" applyProtection="1">
      <alignment vertical="center"/>
    </xf>
    <xf numFmtId="9" fontId="2" fillId="0" borderId="0" xfId="1" applyNumberFormat="1" applyFont="1" applyBorder="1" applyAlignment="1" applyProtection="1">
      <alignment horizontal="center" vertical="center"/>
    </xf>
    <xf numFmtId="0" fontId="2" fillId="0" borderId="0" xfId="1" applyFont="1" applyAlignment="1" applyProtection="1">
      <alignment vertical="center"/>
    </xf>
    <xf numFmtId="0" fontId="16" fillId="0" borderId="0" xfId="1" applyFont="1" applyAlignment="1" applyProtection="1">
      <alignment vertical="center"/>
    </xf>
    <xf numFmtId="0" fontId="2" fillId="0" borderId="0" xfId="1" applyFont="1" applyAlignment="1" applyProtection="1">
      <alignment horizontal="center" vertical="center"/>
    </xf>
    <xf numFmtId="0" fontId="2" fillId="0" borderId="0" xfId="1" applyFont="1" applyProtection="1"/>
    <xf numFmtId="0" fontId="18" fillId="0" borderId="0" xfId="0" applyFont="1" applyBorder="1"/>
    <xf numFmtId="0" fontId="37" fillId="0" borderId="0" xfId="0" applyFont="1" applyFill="1" applyProtection="1">
      <protection locked="0"/>
    </xf>
    <xf numFmtId="0" fontId="2" fillId="0" borderId="0" xfId="0" applyFont="1" applyFill="1" applyProtection="1">
      <protection locked="0"/>
    </xf>
    <xf numFmtId="0" fontId="19" fillId="0" borderId="0" xfId="0" applyFont="1" applyFill="1" applyAlignment="1" applyProtection="1">
      <alignment horizontal="center"/>
      <protection locked="0"/>
    </xf>
    <xf numFmtId="0" fontId="19" fillId="0" borderId="0" xfId="0" applyFont="1" applyFill="1" applyProtection="1">
      <protection locked="0"/>
    </xf>
    <xf numFmtId="0" fontId="2" fillId="0" borderId="0" xfId="0" applyFont="1" applyFill="1" applyAlignment="1" applyProtection="1">
      <alignment horizontal="center"/>
      <protection locked="0"/>
    </xf>
    <xf numFmtId="0" fontId="2" fillId="0" borderId="0" xfId="0" applyFont="1" applyFill="1" applyAlignment="1" applyProtection="1">
      <alignment horizontal="left"/>
      <protection locked="0"/>
    </xf>
    <xf numFmtId="0" fontId="2" fillId="0" borderId="0" xfId="0" applyFont="1" applyFill="1" applyAlignment="1" applyProtection="1">
      <protection locked="0"/>
    </xf>
    <xf numFmtId="0" fontId="19" fillId="0" borderId="0" xfId="0" applyFont="1" applyFill="1" applyAlignment="1" applyProtection="1">
      <alignment horizontal="left"/>
      <protection locked="0"/>
    </xf>
    <xf numFmtId="0" fontId="2" fillId="0" borderId="0" xfId="0" applyFont="1" applyFill="1" applyBorder="1" applyProtection="1">
      <protection locked="0"/>
    </xf>
    <xf numFmtId="0" fontId="19" fillId="0" borderId="0" xfId="0" applyFont="1" applyFill="1" applyAlignment="1" applyProtection="1">
      <alignment horizontal="left" vertical="top"/>
      <protection locked="0"/>
    </xf>
    <xf numFmtId="0" fontId="2" fillId="0" borderId="0" xfId="0" applyFont="1" applyFill="1" applyBorder="1" applyAlignment="1" applyProtection="1">
      <alignment horizontal="center"/>
      <protection locked="0"/>
    </xf>
    <xf numFmtId="0" fontId="2" fillId="4" borderId="18" xfId="0" applyFont="1" applyFill="1" applyBorder="1" applyAlignment="1" applyProtection="1">
      <alignment horizontal="center"/>
      <protection locked="0"/>
    </xf>
    <xf numFmtId="0" fontId="2" fillId="4" borderId="119" xfId="0" applyFont="1" applyFill="1" applyBorder="1" applyAlignment="1" applyProtection="1">
      <alignment horizontal="center"/>
      <protection locked="0"/>
    </xf>
    <xf numFmtId="0" fontId="19" fillId="0" borderId="126" xfId="0" applyFont="1" applyFill="1" applyBorder="1" applyAlignment="1" applyProtection="1">
      <alignment horizontal="center" vertical="center"/>
      <protection locked="0"/>
    </xf>
    <xf numFmtId="0" fontId="19" fillId="0" borderId="40" xfId="0" applyFont="1" applyFill="1" applyBorder="1" applyAlignment="1" applyProtection="1">
      <alignment vertical="center" wrapText="1"/>
      <protection locked="0"/>
    </xf>
    <xf numFmtId="0" fontId="19" fillId="0" borderId="40" xfId="0" applyFont="1" applyFill="1" applyBorder="1" applyAlignment="1" applyProtection="1">
      <alignment horizontal="center" vertical="center" wrapText="1"/>
      <protection locked="0"/>
    </xf>
    <xf numFmtId="0" fontId="19" fillId="0" borderId="40" xfId="0" applyFont="1" applyFill="1" applyBorder="1" applyAlignment="1" applyProtection="1">
      <alignment horizontal="center" vertical="center"/>
      <protection locked="0"/>
    </xf>
    <xf numFmtId="0" fontId="19" fillId="0" borderId="40" xfId="0" applyFont="1" applyFill="1" applyBorder="1" applyAlignment="1" applyProtection="1">
      <alignment vertical="center" textRotation="90"/>
      <protection locked="0"/>
    </xf>
    <xf numFmtId="0" fontId="19" fillId="0" borderId="127" xfId="0" applyFont="1" applyFill="1" applyBorder="1" applyAlignment="1" applyProtection="1">
      <alignment horizontal="center" vertical="center"/>
      <protection locked="0"/>
    </xf>
    <xf numFmtId="0" fontId="2" fillId="0" borderId="112" xfId="0" applyFont="1" applyFill="1" applyBorder="1" applyAlignment="1" applyProtection="1">
      <alignment horizontal="center" vertical="center"/>
      <protection locked="0"/>
    </xf>
    <xf numFmtId="0" fontId="2" fillId="0" borderId="18" xfId="0" applyFont="1" applyFill="1" applyBorder="1" applyAlignment="1" applyProtection="1">
      <alignment vertical="center" wrapText="1"/>
      <protection locked="0"/>
    </xf>
    <xf numFmtId="0" fontId="2" fillId="0" borderId="18" xfId="0" applyFont="1" applyFill="1" applyBorder="1" applyAlignment="1" applyProtection="1">
      <alignment horizontal="center" vertical="center" wrapText="1"/>
      <protection locked="0"/>
    </xf>
    <xf numFmtId="0" fontId="2" fillId="0" borderId="18" xfId="0" applyFont="1" applyFill="1" applyBorder="1" applyAlignment="1" applyProtection="1">
      <alignment horizontal="center" vertical="center"/>
      <protection locked="0"/>
    </xf>
    <xf numFmtId="0" fontId="2" fillId="0" borderId="18" xfId="0" applyFont="1" applyFill="1" applyBorder="1" applyAlignment="1" applyProtection="1">
      <alignment vertical="center" textRotation="90"/>
      <protection locked="0"/>
    </xf>
    <xf numFmtId="0" fontId="2" fillId="0" borderId="119" xfId="0" applyFont="1" applyFill="1" applyBorder="1" applyAlignment="1" applyProtection="1">
      <alignment horizontal="center" vertical="center"/>
      <protection locked="0"/>
    </xf>
    <xf numFmtId="0" fontId="2" fillId="0" borderId="26" xfId="0" applyFont="1" applyFill="1" applyBorder="1" applyAlignment="1" applyProtection="1">
      <alignment horizontal="center" vertical="center" wrapText="1"/>
      <protection locked="0"/>
    </xf>
    <xf numFmtId="0" fontId="2" fillId="0" borderId="26" xfId="0" applyFont="1" applyFill="1" applyBorder="1" applyAlignment="1" applyProtection="1">
      <alignment horizontal="center" vertical="center"/>
      <protection locked="0"/>
    </xf>
    <xf numFmtId="0" fontId="2" fillId="0" borderId="26" xfId="0" applyFont="1" applyFill="1" applyBorder="1" applyAlignment="1" applyProtection="1">
      <alignment vertical="center" textRotation="90"/>
      <protection locked="0"/>
    </xf>
    <xf numFmtId="0" fontId="2" fillId="0" borderId="107" xfId="0" applyFont="1" applyFill="1" applyBorder="1" applyAlignment="1" applyProtection="1">
      <alignment horizontal="center" vertical="center"/>
      <protection locked="0"/>
    </xf>
    <xf numFmtId="0" fontId="2" fillId="0" borderId="48" xfId="0" applyFont="1" applyFill="1" applyBorder="1" applyAlignment="1" applyProtection="1">
      <alignment horizontal="center" vertic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0" fillId="0" borderId="0" xfId="0" applyFont="1" applyFill="1" applyAlignment="1">
      <alignment horizontal="center"/>
    </xf>
    <xf numFmtId="0" fontId="12" fillId="0" borderId="0" xfId="0" applyFont="1" applyFill="1" applyAlignment="1">
      <alignment horizontal="center"/>
    </xf>
    <xf numFmtId="0" fontId="12" fillId="0" borderId="0" xfId="0" applyFont="1" applyFill="1" applyBorder="1" applyAlignment="1">
      <alignment horizontal="center"/>
    </xf>
    <xf numFmtId="0" fontId="25" fillId="0" borderId="0" xfId="0" applyFont="1" applyFill="1" applyAlignment="1">
      <alignment horizontal="center"/>
    </xf>
    <xf numFmtId="0" fontId="14" fillId="0" borderId="0" xfId="0" applyFont="1" applyFill="1" applyAlignment="1">
      <alignment horizontal="left"/>
    </xf>
    <xf numFmtId="0" fontId="13" fillId="0" borderId="0" xfId="0" applyFont="1" applyFill="1" applyAlignment="1">
      <alignment horizontal="left"/>
    </xf>
    <xf numFmtId="0" fontId="2" fillId="0" borderId="0" xfId="0" applyFont="1" applyFill="1" applyBorder="1" applyAlignment="1">
      <alignment horizontal="left"/>
    </xf>
    <xf numFmtId="0" fontId="13" fillId="0" borderId="0" xfId="0" applyFont="1" applyFill="1" applyAlignment="1">
      <alignment horizontal="center"/>
    </xf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9" fillId="4" borderId="147" xfId="0" applyFont="1" applyFill="1" applyBorder="1" applyAlignment="1">
      <alignment horizontal="center" vertical="center" wrapText="1"/>
    </xf>
    <xf numFmtId="0" fontId="2" fillId="2" borderId="143" xfId="0" applyFont="1" applyFill="1" applyBorder="1" applyAlignment="1">
      <alignment horizontal="center" vertical="center"/>
    </xf>
    <xf numFmtId="0" fontId="19" fillId="2" borderId="25" xfId="0" applyFont="1" applyFill="1" applyBorder="1" applyAlignment="1">
      <alignment vertical="center" wrapText="1"/>
    </xf>
    <xf numFmtId="0" fontId="19" fillId="2" borderId="27" xfId="0" applyFont="1" applyFill="1" applyBorder="1" applyAlignment="1">
      <alignment vertical="center" wrapText="1"/>
    </xf>
    <xf numFmtId="0" fontId="2" fillId="28" borderId="24" xfId="0" applyFont="1" applyFill="1" applyBorder="1" applyAlignment="1">
      <alignment vertical="center"/>
    </xf>
    <xf numFmtId="0" fontId="2" fillId="28" borderId="142" xfId="0" applyFont="1" applyFill="1" applyBorder="1" applyAlignment="1">
      <alignment vertical="center"/>
    </xf>
    <xf numFmtId="0" fontId="2" fillId="2" borderId="149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vertical="center" wrapText="1"/>
    </xf>
    <xf numFmtId="0" fontId="19" fillId="2" borderId="20" xfId="0" applyFont="1" applyFill="1" applyBorder="1" applyAlignment="1">
      <alignment vertical="center" wrapText="1"/>
    </xf>
    <xf numFmtId="0" fontId="2" fillId="28" borderId="18" xfId="0" applyFont="1" applyFill="1" applyBorder="1" applyAlignment="1">
      <alignment vertical="center"/>
    </xf>
    <xf numFmtId="0" fontId="2" fillId="28" borderId="150" xfId="0" applyFont="1" applyFill="1" applyBorder="1" applyAlignment="1">
      <alignment vertical="center"/>
    </xf>
    <xf numFmtId="0" fontId="2" fillId="2" borderId="19" xfId="0" applyFont="1" applyFill="1" applyBorder="1" applyAlignment="1">
      <alignment horizontal="left" vertical="center" wrapText="1"/>
    </xf>
    <xf numFmtId="0" fontId="2" fillId="2" borderId="20" xfId="0" applyFont="1" applyFill="1" applyBorder="1" applyAlignment="1">
      <alignment horizontal="left"/>
    </xf>
    <xf numFmtId="0" fontId="2" fillId="28" borderId="18" xfId="0" applyFont="1" applyFill="1" applyBorder="1" applyAlignment="1">
      <alignment horizontal="center" vertical="center"/>
    </xf>
    <xf numFmtId="0" fontId="2" fillId="28" borderId="150" xfId="0" applyFont="1" applyFill="1" applyBorder="1" applyAlignment="1">
      <alignment horizontal="center" vertical="center"/>
    </xf>
    <xf numFmtId="0" fontId="2" fillId="2" borderId="146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left" vertical="center" wrapText="1"/>
    </xf>
    <xf numFmtId="0" fontId="2" fillId="2" borderId="29" xfId="0" applyFont="1" applyFill="1" applyBorder="1" applyAlignment="1">
      <alignment horizontal="left"/>
    </xf>
    <xf numFmtId="0" fontId="2" fillId="0" borderId="26" xfId="0" applyFont="1" applyBorder="1" applyAlignment="1">
      <alignment horizontal="center" vertical="center"/>
    </xf>
    <xf numFmtId="0" fontId="2" fillId="28" borderId="26" xfId="0" applyFont="1" applyFill="1" applyBorder="1" applyAlignment="1">
      <alignment horizontal="center" vertical="center"/>
    </xf>
    <xf numFmtId="0" fontId="2" fillId="28" borderId="147" xfId="0" applyFont="1" applyFill="1" applyBorder="1" applyAlignment="1">
      <alignment horizontal="center" vertical="center"/>
    </xf>
    <xf numFmtId="0" fontId="2" fillId="28" borderId="24" xfId="0" applyFont="1" applyFill="1" applyBorder="1" applyAlignment="1">
      <alignment horizontal="center" vertical="center"/>
    </xf>
    <xf numFmtId="0" fontId="2" fillId="0" borderId="142" xfId="0" applyFont="1" applyBorder="1" applyAlignment="1">
      <alignment horizontal="center" vertical="center"/>
    </xf>
    <xf numFmtId="0" fontId="2" fillId="2" borderId="19" xfId="0" applyFont="1" applyFill="1" applyBorder="1" applyAlignment="1">
      <alignment vertical="center" wrapText="1"/>
    </xf>
    <xf numFmtId="0" fontId="2" fillId="0" borderId="147" xfId="0" applyFont="1" applyBorder="1" applyAlignment="1">
      <alignment horizontal="center" vertical="center"/>
    </xf>
    <xf numFmtId="0" fontId="12" fillId="0" borderId="36" xfId="0" applyFont="1" applyBorder="1" applyAlignment="1">
      <alignment horizontal="center" vertical="center"/>
    </xf>
    <xf numFmtId="0" fontId="12" fillId="0" borderId="140" xfId="0" applyFont="1" applyBorder="1" applyAlignment="1">
      <alignment horizontal="center" vertical="center"/>
    </xf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22" fillId="0" borderId="0" xfId="0" applyFont="1" applyFill="1"/>
    <xf numFmtId="0" fontId="22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23" fillId="2" borderId="164" xfId="0" applyFont="1" applyFill="1" applyBorder="1" applyAlignment="1"/>
    <xf numFmtId="0" fontId="23" fillId="2" borderId="13" xfId="0" applyFont="1" applyFill="1" applyBorder="1"/>
    <xf numFmtId="0" fontId="23" fillId="2" borderId="165" xfId="0" applyFont="1" applyFill="1" applyBorder="1"/>
    <xf numFmtId="0" fontId="39" fillId="0" borderId="0" xfId="0" applyFont="1" applyBorder="1"/>
    <xf numFmtId="0" fontId="23" fillId="2" borderId="166" xfId="0" applyFont="1" applyFill="1" applyBorder="1" applyAlignment="1"/>
    <xf numFmtId="0" fontId="23" fillId="2" borderId="0" xfId="0" applyFont="1" applyFill="1" applyBorder="1" applyAlignment="1"/>
    <xf numFmtId="0" fontId="11" fillId="2" borderId="166" xfId="0" applyFont="1" applyFill="1" applyBorder="1" applyAlignment="1"/>
    <xf numFmtId="0" fontId="38" fillId="2" borderId="0" xfId="0" applyFont="1" applyFill="1" applyBorder="1" applyAlignment="1"/>
    <xf numFmtId="0" fontId="23" fillId="2" borderId="0" xfId="0" applyFont="1" applyFill="1" applyBorder="1" applyAlignment="1">
      <alignment horizontal="center" vertical="center"/>
    </xf>
    <xf numFmtId="0" fontId="23" fillId="0" borderId="0" xfId="0" applyFont="1" applyBorder="1"/>
    <xf numFmtId="0" fontId="23" fillId="2" borderId="0" xfId="0" applyFont="1" applyFill="1" applyBorder="1"/>
    <xf numFmtId="0" fontId="23" fillId="2" borderId="0" xfId="0" applyFont="1" applyFill="1" applyBorder="1" applyAlignment="1">
      <alignment horizontal="center"/>
    </xf>
    <xf numFmtId="0" fontId="14" fillId="0" borderId="0" xfId="0" applyFont="1" applyFill="1" applyBorder="1" applyAlignment="1"/>
    <xf numFmtId="0" fontId="14" fillId="0" borderId="0" xfId="0" applyFont="1" applyFill="1" applyBorder="1"/>
    <xf numFmtId="0" fontId="11" fillId="3" borderId="0" xfId="0" applyFont="1" applyFill="1"/>
    <xf numFmtId="0" fontId="40" fillId="0" borderId="0" xfId="0" applyFont="1"/>
    <xf numFmtId="0" fontId="56" fillId="0" borderId="0" xfId="0" applyFont="1"/>
    <xf numFmtId="0" fontId="12" fillId="0" borderId="0" xfId="1" applyFont="1" applyFill="1" applyAlignment="1">
      <alignment horizontal="center"/>
    </xf>
    <xf numFmtId="0" fontId="13" fillId="0" borderId="27" xfId="5" applyFont="1" applyBorder="1" applyAlignment="1">
      <alignment vertical="center"/>
    </xf>
    <xf numFmtId="9" fontId="19" fillId="4" borderId="36" xfId="4" applyFont="1" applyFill="1" applyBorder="1" applyAlignment="1">
      <alignment horizontal="center" vertical="center" wrapText="1"/>
    </xf>
    <xf numFmtId="0" fontId="1" fillId="0" borderId="7" xfId="1" applyFont="1" applyBorder="1" applyAlignment="1">
      <alignment horizontal="center" vertical="center"/>
    </xf>
    <xf numFmtId="0" fontId="1" fillId="0" borderId="0" xfId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9" fontId="19" fillId="4" borderId="37" xfId="4" applyFont="1" applyFill="1" applyBorder="1" applyAlignment="1">
      <alignment horizontal="center" vertical="center" wrapText="1"/>
    </xf>
    <xf numFmtId="9" fontId="2" fillId="4" borderId="26" xfId="4" applyFont="1" applyFill="1" applyBorder="1" applyAlignment="1">
      <alignment horizontal="center" vertical="center"/>
    </xf>
    <xf numFmtId="0" fontId="19" fillId="0" borderId="0" xfId="1" applyFont="1" applyFill="1" applyBorder="1"/>
    <xf numFmtId="0" fontId="12" fillId="0" borderId="0" xfId="1" applyFont="1" applyFill="1" applyBorder="1"/>
    <xf numFmtId="0" fontId="29" fillId="0" borderId="0" xfId="0" applyFont="1" applyFill="1" applyBorder="1"/>
    <xf numFmtId="0" fontId="12" fillId="0" borderId="0" xfId="1" applyFont="1"/>
    <xf numFmtId="0" fontId="19" fillId="0" borderId="0" xfId="1" applyFont="1"/>
    <xf numFmtId="0" fontId="19" fillId="4" borderId="26" xfId="1" applyFont="1" applyFill="1" applyBorder="1" applyAlignment="1">
      <alignment horizontal="center" vertical="center" shrinkToFit="1"/>
    </xf>
    <xf numFmtId="1" fontId="19" fillId="0" borderId="27" xfId="1" applyNumberFormat="1" applyFont="1" applyBorder="1" applyAlignment="1" applyProtection="1">
      <alignment horizontal="center" vertical="center"/>
      <protection hidden="1"/>
    </xf>
    <xf numFmtId="0" fontId="51" fillId="0" borderId="0" xfId="0" applyFont="1"/>
    <xf numFmtId="0" fontId="11" fillId="31" borderId="0" xfId="0" applyFont="1" applyFill="1"/>
    <xf numFmtId="0" fontId="1" fillId="31" borderId="0" xfId="1" applyFont="1" applyFill="1"/>
    <xf numFmtId="0" fontId="12" fillId="31" borderId="0" xfId="1" applyFont="1" applyFill="1"/>
    <xf numFmtId="0" fontId="16" fillId="0" borderId="0" xfId="1" applyFont="1"/>
    <xf numFmtId="0" fontId="2" fillId="0" borderId="24" xfId="0" applyFont="1" applyBorder="1" applyAlignment="1">
      <alignment horizontal="center" vertical="center" wrapText="1"/>
    </xf>
    <xf numFmtId="0" fontId="19" fillId="27" borderId="26" xfId="1" applyFont="1" applyFill="1" applyBorder="1" applyAlignment="1">
      <alignment horizontal="center" vertical="center" shrinkToFit="1"/>
    </xf>
    <xf numFmtId="0" fontId="19" fillId="4" borderId="18" xfId="1" applyFont="1" applyFill="1" applyBorder="1" applyAlignment="1">
      <alignment horizontal="center" vertical="center"/>
    </xf>
    <xf numFmtId="0" fontId="16" fillId="2" borderId="25" xfId="5" applyFont="1" applyFill="1" applyBorder="1" applyAlignment="1">
      <alignment horizontal="center"/>
    </xf>
    <xf numFmtId="0" fontId="2" fillId="0" borderId="27" xfId="5" applyFont="1" applyBorder="1"/>
    <xf numFmtId="0" fontId="2" fillId="0" borderId="121" xfId="1" applyFont="1" applyBorder="1" applyAlignment="1">
      <alignment horizontal="center" vertical="center"/>
    </xf>
    <xf numFmtId="0" fontId="16" fillId="2" borderId="110" xfId="5" applyFont="1" applyFill="1" applyBorder="1" applyAlignment="1">
      <alignment horizontal="center"/>
    </xf>
    <xf numFmtId="0" fontId="2" fillId="0" borderId="109" xfId="5" applyFont="1" applyBorder="1"/>
    <xf numFmtId="0" fontId="56" fillId="0" borderId="0" xfId="0" applyFont="1" applyAlignment="1">
      <alignment horizontal="center" vertical="top"/>
    </xf>
    <xf numFmtId="0" fontId="11" fillId="0" borderId="0" xfId="0" applyFont="1" applyAlignment="1">
      <alignment horizontal="center" vertical="top"/>
    </xf>
    <xf numFmtId="0" fontId="44" fillId="0" borderId="0" xfId="0" applyFont="1" applyAlignment="1">
      <alignment horizontal="center"/>
    </xf>
    <xf numFmtId="0" fontId="26" fillId="0" borderId="0" xfId="0" applyFont="1"/>
    <xf numFmtId="0" fontId="62" fillId="0" borderId="0" xfId="0" applyFont="1" applyAlignment="1">
      <alignment horizontal="center"/>
    </xf>
    <xf numFmtId="0" fontId="18" fillId="0" borderId="0" xfId="0" applyFont="1" applyAlignment="1">
      <alignment horizontal="left"/>
    </xf>
    <xf numFmtId="0" fontId="26" fillId="4" borderId="26" xfId="0" applyFont="1" applyFill="1" applyBorder="1" applyAlignment="1">
      <alignment horizontal="center" vertical="center"/>
    </xf>
    <xf numFmtId="0" fontId="18" fillId="0" borderId="24" xfId="0" applyFont="1" applyBorder="1"/>
    <xf numFmtId="0" fontId="18" fillId="0" borderId="24" xfId="0" applyFont="1" applyBorder="1" applyAlignment="1">
      <alignment horizontal="left" wrapText="1"/>
    </xf>
    <xf numFmtId="0" fontId="18" fillId="0" borderId="24" xfId="0" applyFont="1" applyBorder="1" applyAlignment="1">
      <alignment horizontal="center"/>
    </xf>
    <xf numFmtId="0" fontId="18" fillId="0" borderId="18" xfId="0" applyFont="1" applyBorder="1"/>
    <xf numFmtId="0" fontId="18" fillId="0" borderId="18" xfId="0" applyFont="1" applyBorder="1" applyAlignment="1">
      <alignment horizontal="left" wrapText="1"/>
    </xf>
    <xf numFmtId="0" fontId="18" fillId="0" borderId="18" xfId="0" applyFont="1" applyBorder="1" applyAlignment="1">
      <alignment horizontal="center"/>
    </xf>
    <xf numFmtId="0" fontId="18" fillId="0" borderId="26" xfId="0" applyFont="1" applyBorder="1"/>
    <xf numFmtId="0" fontId="18" fillId="0" borderId="26" xfId="0" applyFont="1" applyBorder="1" applyAlignment="1">
      <alignment horizontal="left" wrapText="1"/>
    </xf>
    <xf numFmtId="0" fontId="18" fillId="0" borderId="26" xfId="0" applyFont="1" applyBorder="1" applyAlignment="1">
      <alignment horizontal="center"/>
    </xf>
    <xf numFmtId="0" fontId="18" fillId="4" borderId="27" xfId="0" applyFont="1" applyFill="1" applyBorder="1" applyAlignment="1">
      <alignment horizontal="center" vertical="center" wrapText="1"/>
    </xf>
    <xf numFmtId="0" fontId="18" fillId="4" borderId="24" xfId="0" applyFont="1" applyFill="1" applyBorder="1" applyAlignment="1">
      <alignment horizontal="center" vertical="center"/>
    </xf>
    <xf numFmtId="0" fontId="17" fillId="0" borderId="0" xfId="0" applyFont="1"/>
    <xf numFmtId="0" fontId="18" fillId="0" borderId="0" xfId="0" applyFont="1" applyAlignment="1"/>
    <xf numFmtId="0" fontId="20" fillId="4" borderId="36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horizontal="left"/>
      <protection hidden="1"/>
    </xf>
    <xf numFmtId="0" fontId="11" fillId="0" borderId="0" xfId="0" applyFont="1" applyProtection="1">
      <protection hidden="1"/>
    </xf>
    <xf numFmtId="0" fontId="12" fillId="0" borderId="0" xfId="0" applyFont="1" applyBorder="1" applyAlignment="1" applyProtection="1">
      <alignment horizontal="center"/>
      <protection hidden="1"/>
    </xf>
    <xf numFmtId="0" fontId="61" fillId="5" borderId="63" xfId="0" applyFont="1" applyFill="1" applyBorder="1" applyAlignment="1" applyProtection="1">
      <alignment horizontal="center"/>
      <protection hidden="1"/>
    </xf>
    <xf numFmtId="0" fontId="61" fillId="5" borderId="1" xfId="0" applyFont="1" applyFill="1" applyBorder="1" applyAlignment="1" applyProtection="1">
      <alignment horizontal="center"/>
      <protection hidden="1"/>
    </xf>
    <xf numFmtId="0" fontId="64" fillId="5" borderId="1" xfId="0" applyFont="1" applyFill="1" applyBorder="1" applyAlignment="1" applyProtection="1">
      <alignment horizontal="center"/>
      <protection hidden="1"/>
    </xf>
    <xf numFmtId="0" fontId="12" fillId="7" borderId="1" xfId="0" applyFont="1" applyFill="1" applyBorder="1" applyAlignment="1" applyProtection="1">
      <alignment horizontal="center"/>
      <protection hidden="1"/>
    </xf>
    <xf numFmtId="0" fontId="61" fillId="0" borderId="18" xfId="0" applyFont="1" applyFill="1" applyBorder="1" applyAlignment="1" applyProtection="1">
      <alignment horizontal="center" vertical="center"/>
      <protection hidden="1"/>
    </xf>
    <xf numFmtId="0" fontId="1" fillId="0" borderId="0" xfId="0" applyFont="1" applyProtection="1">
      <protection hidden="1"/>
    </xf>
    <xf numFmtId="49" fontId="13" fillId="0" borderId="0" xfId="0" applyNumberFormat="1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 wrapText="1"/>
      <protection hidden="1"/>
    </xf>
    <xf numFmtId="0" fontId="12" fillId="0" borderId="0" xfId="0" applyFont="1" applyAlignment="1" applyProtection="1">
      <alignment horizontal="center"/>
      <protection hidden="1"/>
    </xf>
    <xf numFmtId="0" fontId="2" fillId="0" borderId="0" xfId="0" applyFont="1" applyProtection="1">
      <protection hidden="1"/>
    </xf>
    <xf numFmtId="0" fontId="12" fillId="1" borderId="1" xfId="0" applyFont="1" applyFill="1" applyBorder="1" applyAlignment="1" applyProtection="1">
      <alignment horizontal="center"/>
      <protection hidden="1"/>
    </xf>
    <xf numFmtId="0" fontId="1" fillId="11" borderId="1" xfId="0" applyFont="1" applyFill="1" applyBorder="1" applyProtection="1">
      <protection hidden="1"/>
    </xf>
    <xf numFmtId="0" fontId="12" fillId="8" borderId="1" xfId="0" applyFont="1" applyFill="1" applyBorder="1" applyAlignment="1" applyProtection="1">
      <alignment horizontal="center"/>
      <protection hidden="1"/>
    </xf>
    <xf numFmtId="0" fontId="12" fillId="0" borderId="0" xfId="0" applyFont="1" applyProtection="1">
      <protection hidden="1"/>
    </xf>
    <xf numFmtId="0" fontId="14" fillId="9" borderId="1" xfId="0" applyFont="1" applyFill="1" applyBorder="1" applyAlignment="1" applyProtection="1">
      <alignment horizontal="center"/>
      <protection hidden="1"/>
    </xf>
    <xf numFmtId="0" fontId="64" fillId="10" borderId="1" xfId="0" applyFont="1" applyFill="1" applyBorder="1" applyAlignment="1" applyProtection="1">
      <alignment horizontal="center" vertical="center"/>
      <protection hidden="1"/>
    </xf>
    <xf numFmtId="0" fontId="19" fillId="0" borderId="0" xfId="0" applyFont="1" applyProtection="1">
      <protection hidden="1"/>
    </xf>
    <xf numFmtId="0" fontId="21" fillId="0" borderId="0" xfId="0" applyFont="1" applyProtection="1">
      <protection hidden="1"/>
    </xf>
    <xf numFmtId="0" fontId="2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center"/>
      <protection hidden="1"/>
    </xf>
    <xf numFmtId="0" fontId="13" fillId="14" borderId="84" xfId="0" applyFont="1" applyFill="1" applyBorder="1" applyAlignment="1" applyProtection="1">
      <alignment horizontal="center"/>
      <protection hidden="1"/>
    </xf>
    <xf numFmtId="0" fontId="13" fillId="14" borderId="6" xfId="0" applyFont="1" applyFill="1" applyBorder="1" applyAlignment="1" applyProtection="1">
      <alignment horizontal="center"/>
      <protection hidden="1"/>
    </xf>
    <xf numFmtId="0" fontId="13" fillId="14" borderId="85" xfId="0" applyFont="1" applyFill="1" applyBorder="1" applyAlignment="1" applyProtection="1">
      <alignment horizontal="center"/>
      <protection hidden="1"/>
    </xf>
    <xf numFmtId="0" fontId="14" fillId="0" borderId="61" xfId="0" applyFont="1" applyBorder="1" applyAlignment="1" applyProtection="1">
      <alignment horizontal="left"/>
      <protection hidden="1"/>
    </xf>
    <xf numFmtId="0" fontId="14" fillId="0" borderId="7" xfId="0" applyFont="1" applyBorder="1" applyAlignment="1" applyProtection="1">
      <alignment horizontal="center"/>
      <protection hidden="1"/>
    </xf>
    <xf numFmtId="0" fontId="61" fillId="5" borderId="50" xfId="0" applyFont="1" applyFill="1" applyBorder="1" applyAlignment="1" applyProtection="1">
      <alignment horizontal="center"/>
      <protection hidden="1"/>
    </xf>
    <xf numFmtId="0" fontId="12" fillId="15" borderId="53" xfId="0" applyFont="1" applyFill="1" applyBorder="1" applyAlignment="1" applyProtection="1">
      <alignment horizontal="center"/>
      <protection hidden="1"/>
    </xf>
    <xf numFmtId="0" fontId="61" fillId="5" borderId="53" xfId="0" applyFont="1" applyFill="1" applyBorder="1" applyAlignment="1" applyProtection="1">
      <alignment horizontal="center"/>
      <protection hidden="1"/>
    </xf>
    <xf numFmtId="0" fontId="12" fillId="16" borderId="53" xfId="0" applyFont="1" applyFill="1" applyBorder="1" applyAlignment="1" applyProtection="1">
      <alignment horizontal="center"/>
      <protection hidden="1"/>
    </xf>
    <xf numFmtId="0" fontId="25" fillId="0" borderId="53" xfId="0" applyFont="1" applyFill="1" applyBorder="1" applyAlignment="1" applyProtection="1">
      <alignment horizontal="center"/>
      <protection hidden="1"/>
    </xf>
    <xf numFmtId="0" fontId="25" fillId="0" borderId="51" xfId="0" applyFont="1" applyFill="1" applyBorder="1" applyAlignment="1" applyProtection="1">
      <alignment horizontal="center"/>
      <protection hidden="1"/>
    </xf>
    <xf numFmtId="0" fontId="13" fillId="0" borderId="7" xfId="0" applyFont="1" applyBorder="1" applyAlignment="1" applyProtection="1">
      <alignment horizontal="center"/>
      <protection hidden="1"/>
    </xf>
    <xf numFmtId="0" fontId="13" fillId="0" borderId="62" xfId="0" applyFont="1" applyBorder="1" applyAlignment="1" applyProtection="1">
      <alignment horizontal="center"/>
      <protection hidden="1"/>
    </xf>
    <xf numFmtId="0" fontId="14" fillId="0" borderId="64" xfId="0" applyFont="1" applyBorder="1" applyAlignment="1" applyProtection="1">
      <alignment horizontal="left"/>
      <protection hidden="1"/>
    </xf>
    <xf numFmtId="0" fontId="14" fillId="0" borderId="5" xfId="0" applyFont="1" applyBorder="1" applyAlignment="1" applyProtection="1">
      <alignment horizontal="center"/>
      <protection hidden="1"/>
    </xf>
    <xf numFmtId="0" fontId="25" fillId="0" borderId="66" xfId="0" applyFont="1" applyFill="1" applyBorder="1" applyAlignment="1" applyProtection="1">
      <alignment horizontal="center"/>
      <protection hidden="1"/>
    </xf>
    <xf numFmtId="0" fontId="25" fillId="0" borderId="1" xfId="0" applyFont="1" applyFill="1" applyBorder="1" applyAlignment="1" applyProtection="1">
      <alignment horizontal="center"/>
      <protection hidden="1"/>
    </xf>
    <xf numFmtId="0" fontId="12" fillId="15" borderId="1" xfId="0" applyFont="1" applyFill="1" applyBorder="1" applyAlignment="1" applyProtection="1">
      <alignment horizontal="center"/>
      <protection hidden="1"/>
    </xf>
    <xf numFmtId="0" fontId="25" fillId="0" borderId="67" xfId="0" applyFont="1" applyFill="1" applyBorder="1" applyAlignment="1" applyProtection="1">
      <alignment horizontal="center"/>
      <protection hidden="1"/>
    </xf>
    <xf numFmtId="0" fontId="13" fillId="0" borderId="5" xfId="0" applyFont="1" applyBorder="1" applyAlignment="1" applyProtection="1">
      <alignment horizontal="center"/>
      <protection hidden="1"/>
    </xf>
    <xf numFmtId="0" fontId="13" fillId="0" borderId="65" xfId="0" applyFont="1" applyBorder="1" applyAlignment="1" applyProtection="1">
      <alignment horizontal="center"/>
      <protection hidden="1"/>
    </xf>
    <xf numFmtId="0" fontId="14" fillId="15" borderId="1" xfId="0" applyFont="1" applyFill="1" applyBorder="1" applyAlignment="1" applyProtection="1">
      <alignment horizontal="center"/>
      <protection hidden="1"/>
    </xf>
    <xf numFmtId="0" fontId="61" fillId="5" borderId="67" xfId="0" applyFont="1" applyFill="1" applyBorder="1" applyAlignment="1" applyProtection="1">
      <alignment horizontal="center"/>
      <protection hidden="1"/>
    </xf>
    <xf numFmtId="0" fontId="14" fillId="15" borderId="66" xfId="0" applyFont="1" applyFill="1" applyBorder="1" applyAlignment="1" applyProtection="1">
      <alignment horizontal="center"/>
      <protection hidden="1"/>
    </xf>
    <xf numFmtId="0" fontId="66" fillId="17" borderId="1" xfId="0" applyFont="1" applyFill="1" applyBorder="1" applyAlignment="1" applyProtection="1">
      <alignment horizontal="center"/>
      <protection hidden="1"/>
    </xf>
    <xf numFmtId="0" fontId="67" fillId="18" borderId="1" xfId="0" applyFont="1" applyFill="1" applyBorder="1" applyProtection="1">
      <protection hidden="1"/>
    </xf>
    <xf numFmtId="0" fontId="14" fillId="0" borderId="68" xfId="0" applyFont="1" applyBorder="1" applyAlignment="1" applyProtection="1">
      <alignment horizontal="left"/>
      <protection hidden="1"/>
    </xf>
    <xf numFmtId="0" fontId="14" fillId="0" borderId="21" xfId="0" applyFont="1" applyBorder="1" applyAlignment="1" applyProtection="1">
      <alignment horizontal="center"/>
      <protection hidden="1"/>
    </xf>
    <xf numFmtId="0" fontId="25" fillId="0" borderId="70" xfId="0" applyFont="1" applyFill="1" applyBorder="1" applyAlignment="1" applyProtection="1">
      <alignment horizontal="center"/>
      <protection hidden="1"/>
    </xf>
    <xf numFmtId="0" fontId="61" fillId="5" borderId="10" xfId="0" applyFont="1" applyFill="1" applyBorder="1" applyAlignment="1" applyProtection="1">
      <alignment horizontal="center"/>
      <protection hidden="1"/>
    </xf>
    <xf numFmtId="0" fontId="66" fillId="17" borderId="10" xfId="0" applyFont="1" applyFill="1" applyBorder="1" applyAlignment="1" applyProtection="1">
      <alignment horizontal="center"/>
      <protection hidden="1"/>
    </xf>
    <xf numFmtId="0" fontId="12" fillId="14" borderId="10" xfId="0" applyFont="1" applyFill="1" applyBorder="1" applyAlignment="1" applyProtection="1">
      <alignment horizontal="center"/>
      <protection hidden="1"/>
    </xf>
    <xf numFmtId="0" fontId="14" fillId="19" borderId="10" xfId="0" applyFont="1" applyFill="1" applyBorder="1" applyAlignment="1" applyProtection="1">
      <alignment horizontal="center"/>
      <protection hidden="1"/>
    </xf>
    <xf numFmtId="0" fontId="12" fillId="15" borderId="10" xfId="0" applyFont="1" applyFill="1" applyBorder="1" applyAlignment="1" applyProtection="1">
      <alignment horizontal="center"/>
      <protection hidden="1"/>
    </xf>
    <xf numFmtId="0" fontId="25" fillId="0" borderId="71" xfId="0" applyFont="1" applyFill="1" applyBorder="1" applyAlignment="1" applyProtection="1">
      <alignment horizontal="center"/>
      <protection hidden="1"/>
    </xf>
    <xf numFmtId="0" fontId="13" fillId="0" borderId="21" xfId="0" applyFont="1" applyBorder="1" applyAlignment="1" applyProtection="1">
      <alignment horizontal="center"/>
      <protection hidden="1"/>
    </xf>
    <xf numFmtId="0" fontId="13" fillId="0" borderId="69" xfId="0" applyFont="1" applyBorder="1" applyAlignment="1" applyProtection="1">
      <alignment horizontal="center"/>
      <protection hidden="1"/>
    </xf>
    <xf numFmtId="0" fontId="12" fillId="15" borderId="81" xfId="0" applyFont="1" applyFill="1" applyBorder="1" applyAlignment="1" applyProtection="1">
      <alignment horizontal="center"/>
      <protection hidden="1"/>
    </xf>
    <xf numFmtId="0" fontId="25" fillId="0" borderId="63" xfId="0" applyFont="1" applyFill="1" applyBorder="1" applyAlignment="1" applyProtection="1">
      <alignment horizontal="center"/>
      <protection hidden="1"/>
    </xf>
    <xf numFmtId="0" fontId="12" fillId="15" borderId="63" xfId="0" applyFont="1" applyFill="1" applyBorder="1" applyAlignment="1" applyProtection="1">
      <alignment horizontal="center"/>
      <protection hidden="1"/>
    </xf>
    <xf numFmtId="0" fontId="25" fillId="0" borderId="72" xfId="0" applyFont="1" applyFill="1" applyBorder="1" applyAlignment="1" applyProtection="1">
      <alignment horizontal="center"/>
      <protection hidden="1"/>
    </xf>
    <xf numFmtId="0" fontId="64" fillId="20" borderId="1" xfId="0" applyFont="1" applyFill="1" applyBorder="1" applyAlignment="1" applyProtection="1">
      <alignment horizontal="center"/>
      <protection hidden="1"/>
    </xf>
    <xf numFmtId="0" fontId="14" fillId="0" borderId="1" xfId="0" applyFont="1" applyFill="1" applyBorder="1" applyAlignment="1" applyProtection="1">
      <alignment horizontal="center"/>
      <protection hidden="1"/>
    </xf>
    <xf numFmtId="0" fontId="14" fillId="0" borderId="73" xfId="0" applyFont="1" applyBorder="1" applyAlignment="1" applyProtection="1">
      <alignment horizontal="left"/>
      <protection hidden="1"/>
    </xf>
    <xf numFmtId="0" fontId="14" fillId="0" borderId="87" xfId="0" applyFont="1" applyBorder="1" applyAlignment="1" applyProtection="1">
      <alignment horizontal="center"/>
      <protection hidden="1"/>
    </xf>
    <xf numFmtId="0" fontId="25" fillId="0" borderId="56" xfId="0" applyFont="1" applyFill="1" applyBorder="1" applyAlignment="1" applyProtection="1">
      <alignment horizontal="center"/>
      <protection hidden="1"/>
    </xf>
    <xf numFmtId="0" fontId="61" fillId="5" borderId="58" xfId="0" applyFont="1" applyFill="1" applyBorder="1" applyAlignment="1" applyProtection="1">
      <alignment horizontal="center"/>
      <protection hidden="1"/>
    </xf>
    <xf numFmtId="0" fontId="25" fillId="0" borderId="58" xfId="0" applyFont="1" applyFill="1" applyBorder="1" applyAlignment="1" applyProtection="1">
      <alignment horizontal="center"/>
      <protection hidden="1"/>
    </xf>
    <xf numFmtId="0" fontId="12" fillId="15" borderId="58" xfId="0" applyFont="1" applyFill="1" applyBorder="1" applyAlignment="1" applyProtection="1">
      <alignment horizontal="center"/>
      <protection hidden="1"/>
    </xf>
    <xf numFmtId="0" fontId="66" fillId="17" borderId="58" xfId="0" applyFont="1" applyFill="1" applyBorder="1" applyAlignment="1" applyProtection="1">
      <alignment horizontal="center"/>
      <protection hidden="1"/>
    </xf>
    <xf numFmtId="0" fontId="12" fillId="14" borderId="58" xfId="0" applyFont="1" applyFill="1" applyBorder="1" applyAlignment="1" applyProtection="1">
      <alignment horizontal="center"/>
      <protection hidden="1"/>
    </xf>
    <xf numFmtId="0" fontId="14" fillId="19" borderId="58" xfId="0" applyFont="1" applyFill="1" applyBorder="1" applyAlignment="1" applyProtection="1">
      <alignment horizontal="center"/>
      <protection hidden="1"/>
    </xf>
    <xf numFmtId="0" fontId="61" fillId="5" borderId="57" xfId="0" applyFont="1" applyFill="1" applyBorder="1" applyAlignment="1" applyProtection="1">
      <alignment horizontal="center"/>
      <protection hidden="1"/>
    </xf>
    <xf numFmtId="0" fontId="13" fillId="0" borderId="87" xfId="0" applyFont="1" applyBorder="1" applyAlignment="1" applyProtection="1">
      <alignment horizontal="center"/>
      <protection hidden="1"/>
    </xf>
    <xf numFmtId="0" fontId="13" fillId="0" borderId="74" xfId="0" applyFont="1" applyBorder="1" applyAlignment="1" applyProtection="1">
      <alignment horizontal="center"/>
      <protection hidden="1"/>
    </xf>
    <xf numFmtId="0" fontId="14" fillId="23" borderId="15" xfId="0" applyFont="1" applyFill="1" applyBorder="1" applyAlignment="1" applyProtection="1">
      <alignment vertical="center" wrapText="1"/>
      <protection hidden="1"/>
    </xf>
    <xf numFmtId="0" fontId="14" fillId="23" borderId="80" xfId="0" applyFont="1" applyFill="1" applyBorder="1" applyAlignment="1" applyProtection="1">
      <alignment vertical="center" wrapText="1"/>
      <protection hidden="1"/>
    </xf>
    <xf numFmtId="0" fontId="14" fillId="23" borderId="21" xfId="0" applyFont="1" applyFill="1" applyBorder="1" applyAlignment="1" applyProtection="1">
      <alignment vertical="center" wrapText="1"/>
      <protection hidden="1"/>
    </xf>
    <xf numFmtId="0" fontId="14" fillId="23" borderId="69" xfId="0" applyFont="1" applyFill="1" applyBorder="1" applyAlignment="1" applyProtection="1">
      <alignment vertical="center" wrapText="1"/>
      <protection hidden="1"/>
    </xf>
    <xf numFmtId="0" fontId="14" fillId="24" borderId="7" xfId="0" applyFont="1" applyFill="1" applyBorder="1" applyAlignment="1" applyProtection="1">
      <alignment vertical="center" wrapText="1"/>
      <protection hidden="1"/>
    </xf>
    <xf numFmtId="0" fontId="14" fillId="24" borderId="62" xfId="0" applyFont="1" applyFill="1" applyBorder="1" applyAlignment="1" applyProtection="1">
      <alignment vertical="center" wrapText="1"/>
      <protection hidden="1"/>
    </xf>
    <xf numFmtId="0" fontId="14" fillId="24" borderId="87" xfId="0" applyFont="1" applyFill="1" applyBorder="1" applyAlignment="1" applyProtection="1">
      <alignment vertical="center" wrapText="1"/>
      <protection hidden="1"/>
    </xf>
    <xf numFmtId="0" fontId="14" fillId="24" borderId="74" xfId="0" applyFont="1" applyFill="1" applyBorder="1" applyAlignment="1" applyProtection="1">
      <alignment vertical="center" wrapText="1"/>
      <protection hidden="1"/>
    </xf>
    <xf numFmtId="0" fontId="14" fillId="21" borderId="91" xfId="0" applyFont="1" applyFill="1" applyBorder="1" applyAlignment="1" applyProtection="1">
      <alignment wrapText="1"/>
      <protection hidden="1"/>
    </xf>
    <xf numFmtId="0" fontId="14" fillId="21" borderId="92" xfId="0" applyFont="1" applyFill="1" applyBorder="1" applyAlignment="1" applyProtection="1">
      <alignment wrapText="1"/>
      <protection hidden="1"/>
    </xf>
    <xf numFmtId="0" fontId="14" fillId="21" borderId="93" xfId="0" applyFont="1" applyFill="1" applyBorder="1" applyAlignment="1" applyProtection="1">
      <alignment wrapText="1"/>
      <protection hidden="1"/>
    </xf>
    <xf numFmtId="0" fontId="14" fillId="0" borderId="0" xfId="0" applyFont="1" applyProtection="1">
      <protection hidden="1"/>
    </xf>
    <xf numFmtId="0" fontId="64" fillId="12" borderId="1" xfId="0" applyFont="1" applyFill="1" applyBorder="1" applyAlignment="1" applyProtection="1">
      <alignment horizontal="center"/>
      <protection hidden="1"/>
    </xf>
    <xf numFmtId="0" fontId="12" fillId="0" borderId="0" xfId="0" applyFont="1" applyFill="1" applyAlignment="1" applyProtection="1">
      <alignment horizontal="center"/>
      <protection hidden="1"/>
    </xf>
    <xf numFmtId="0" fontId="2" fillId="0" borderId="0" xfId="0" applyFont="1" applyFill="1" applyProtection="1">
      <protection hidden="1"/>
    </xf>
    <xf numFmtId="0" fontId="1" fillId="0" borderId="0" xfId="0" applyFont="1" applyFill="1" applyProtection="1">
      <protection hidden="1"/>
    </xf>
    <xf numFmtId="0" fontId="12" fillId="16" borderId="1" xfId="0" applyFont="1" applyFill="1" applyBorder="1" applyAlignment="1" applyProtection="1">
      <alignment horizontal="center"/>
      <protection hidden="1"/>
    </xf>
    <xf numFmtId="0" fontId="66" fillId="26" borderId="1" xfId="0" applyFont="1" applyFill="1" applyBorder="1" applyAlignment="1" applyProtection="1">
      <alignment horizontal="center"/>
      <protection hidden="1"/>
    </xf>
    <xf numFmtId="0" fontId="1" fillId="18" borderId="1" xfId="0" applyFont="1" applyFill="1" applyBorder="1" applyProtection="1">
      <protection hidden="1"/>
    </xf>
    <xf numFmtId="0" fontId="12" fillId="14" borderId="1" xfId="0" applyFont="1" applyFill="1" applyBorder="1" applyAlignment="1" applyProtection="1">
      <alignment horizontal="center"/>
      <protection hidden="1"/>
    </xf>
    <xf numFmtId="0" fontId="12" fillId="0" borderId="0" xfId="0" applyFont="1" applyFill="1" applyProtection="1">
      <protection hidden="1"/>
    </xf>
    <xf numFmtId="0" fontId="11" fillId="0" borderId="0" xfId="0" applyFont="1" applyFill="1" applyProtection="1">
      <protection hidden="1"/>
    </xf>
    <xf numFmtId="0" fontId="1" fillId="0" borderId="0" xfId="0" applyFont="1" applyAlignment="1" applyProtection="1">
      <protection hidden="1"/>
    </xf>
    <xf numFmtId="0" fontId="13" fillId="0" borderId="0" xfId="0" applyFont="1" applyProtection="1">
      <protection hidden="1"/>
    </xf>
    <xf numFmtId="0" fontId="12" fillId="0" borderId="0" xfId="0" applyFont="1" applyAlignment="1" applyProtection="1">
      <alignment vertical="center"/>
      <protection hidden="1"/>
    </xf>
    <xf numFmtId="0" fontId="12" fillId="0" borderId="0" xfId="0" applyFont="1" applyAlignment="1" applyProtection="1">
      <alignment horizontal="center" vertical="center"/>
      <protection hidden="1"/>
    </xf>
    <xf numFmtId="0" fontId="37" fillId="0" borderId="0" xfId="0" applyFont="1" applyAlignment="1" applyProtection="1">
      <protection hidden="1"/>
    </xf>
    <xf numFmtId="0" fontId="37" fillId="0" borderId="0" xfId="0" applyFont="1" applyAlignment="1" applyProtection="1">
      <alignment horizontal="center"/>
      <protection hidden="1"/>
    </xf>
    <xf numFmtId="0" fontId="12" fillId="0" borderId="0" xfId="0" applyFont="1" applyBorder="1" applyAlignment="1" applyProtection="1">
      <protection hidden="1"/>
    </xf>
    <xf numFmtId="0" fontId="12" fillId="0" borderId="86" xfId="0" applyFont="1" applyBorder="1" applyAlignment="1" applyProtection="1">
      <alignment horizontal="left"/>
      <protection hidden="1"/>
    </xf>
    <xf numFmtId="0" fontId="11" fillId="0" borderId="86" xfId="0" applyFont="1" applyBorder="1" applyProtection="1">
      <protection hidden="1"/>
    </xf>
    <xf numFmtId="49" fontId="2" fillId="0" borderId="0" xfId="0" applyNumberFormat="1" applyFont="1" applyAlignment="1" applyProtection="1">
      <alignment horizontal="left"/>
      <protection hidden="1"/>
    </xf>
    <xf numFmtId="0" fontId="13" fillId="0" borderId="75" xfId="0" applyFont="1" applyBorder="1" applyAlignment="1" applyProtection="1">
      <protection hidden="1"/>
    </xf>
    <xf numFmtId="0" fontId="2" fillId="0" borderId="0" xfId="0" applyFont="1" applyAlignment="1" applyProtection="1">
      <alignment horizontal="center"/>
      <protection hidden="1"/>
    </xf>
    <xf numFmtId="0" fontId="13" fillId="0" borderId="0" xfId="0" applyFont="1" applyBorder="1" applyAlignment="1" applyProtection="1">
      <protection hidden="1"/>
    </xf>
    <xf numFmtId="49" fontId="12" fillId="0" borderId="86" xfId="0" applyNumberFormat="1" applyFont="1" applyBorder="1" applyAlignment="1" applyProtection="1">
      <alignment horizontal="left"/>
      <protection hidden="1"/>
    </xf>
    <xf numFmtId="0" fontId="1" fillId="0" borderId="86" xfId="0" applyFont="1" applyBorder="1" applyProtection="1">
      <protection hidden="1"/>
    </xf>
    <xf numFmtId="0" fontId="1" fillId="0" borderId="0" xfId="0" applyFont="1" applyBorder="1" applyProtection="1">
      <protection hidden="1"/>
    </xf>
    <xf numFmtId="0" fontId="11" fillId="0" borderId="0" xfId="0" applyFont="1" applyBorder="1" applyProtection="1">
      <protection hidden="1"/>
    </xf>
    <xf numFmtId="0" fontId="13" fillId="0" borderId="0" xfId="0" applyFont="1" applyBorder="1" applyAlignment="1" applyProtection="1">
      <alignment horizontal="center"/>
      <protection hidden="1"/>
    </xf>
    <xf numFmtId="0" fontId="2" fillId="0" borderId="86" xfId="0" applyFont="1" applyBorder="1" applyProtection="1">
      <protection hidden="1"/>
    </xf>
    <xf numFmtId="0" fontId="13" fillId="0" borderId="86" xfId="0" applyFont="1" applyBorder="1" applyAlignment="1" applyProtection="1">
      <protection hidden="1"/>
    </xf>
    <xf numFmtId="0" fontId="2" fillId="0" borderId="86" xfId="0" applyFont="1" applyBorder="1" applyAlignment="1" applyProtection="1">
      <alignment horizontal="center"/>
      <protection hidden="1"/>
    </xf>
    <xf numFmtId="0" fontId="1" fillId="6" borderId="94" xfId="0" applyFont="1" applyFill="1" applyBorder="1" applyAlignment="1" applyProtection="1">
      <alignment vertical="center"/>
      <protection hidden="1"/>
    </xf>
    <xf numFmtId="0" fontId="61" fillId="5" borderId="63" xfId="0" applyFont="1" applyFill="1" applyBorder="1" applyAlignment="1" applyProtection="1">
      <alignment horizontal="center" vertical="center"/>
      <protection hidden="1"/>
    </xf>
    <xf numFmtId="0" fontId="61" fillId="0" borderId="24" xfId="0" applyFont="1" applyFill="1" applyBorder="1" applyAlignment="1" applyProtection="1">
      <alignment horizontal="center" vertical="center"/>
      <protection hidden="1"/>
    </xf>
    <xf numFmtId="0" fontId="25" fillId="0" borderId="24" xfId="0" applyFont="1" applyFill="1" applyBorder="1" applyAlignment="1" applyProtection="1">
      <alignment horizontal="center" vertical="center"/>
      <protection hidden="1"/>
    </xf>
    <xf numFmtId="0" fontId="25" fillId="0" borderId="120" xfId="0" applyFont="1" applyFill="1" applyBorder="1" applyAlignment="1" applyProtection="1">
      <alignment horizontal="center" vertical="center"/>
      <protection hidden="1"/>
    </xf>
    <xf numFmtId="0" fontId="13" fillId="0" borderId="103" xfId="0" applyFont="1" applyBorder="1" applyAlignment="1" applyProtection="1">
      <alignment horizontal="center" vertical="center"/>
      <protection hidden="1"/>
    </xf>
    <xf numFmtId="1" fontId="13" fillId="0" borderId="0" xfId="0" applyNumberFormat="1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5" fillId="0" borderId="18" xfId="0" applyFont="1" applyFill="1" applyBorder="1" applyAlignment="1" applyProtection="1">
      <alignment horizontal="center" vertical="center"/>
      <protection hidden="1"/>
    </xf>
    <xf numFmtId="0" fontId="61" fillId="5" borderId="1" xfId="0" applyFont="1" applyFill="1" applyBorder="1" applyAlignment="1" applyProtection="1">
      <alignment horizontal="center" vertical="center"/>
      <protection hidden="1"/>
    </xf>
    <xf numFmtId="0" fontId="25" fillId="32" borderId="148" xfId="0" applyFont="1" applyFill="1" applyBorder="1" applyAlignment="1" applyProtection="1">
      <alignment horizontal="center" vertical="center"/>
      <protection hidden="1"/>
    </xf>
    <xf numFmtId="0" fontId="63" fillId="0" borderId="18" xfId="0" applyFont="1" applyFill="1" applyBorder="1" applyAlignment="1" applyProtection="1">
      <alignment horizontal="center" vertical="center"/>
      <protection hidden="1"/>
    </xf>
    <xf numFmtId="0" fontId="25" fillId="0" borderId="119" xfId="0" applyFont="1" applyFill="1" applyBorder="1" applyAlignment="1" applyProtection="1">
      <alignment horizontal="center" vertical="center"/>
      <protection hidden="1"/>
    </xf>
    <xf numFmtId="0" fontId="13" fillId="0" borderId="30" xfId="0" applyFont="1" applyBorder="1" applyAlignment="1" applyProtection="1">
      <alignment horizontal="center" vertical="center"/>
      <protection hidden="1"/>
    </xf>
    <xf numFmtId="1" fontId="13" fillId="0" borderId="30" xfId="0" applyNumberFormat="1" applyFont="1" applyBorder="1" applyAlignment="1" applyProtection="1">
      <alignment horizontal="center" vertical="center"/>
      <protection hidden="1"/>
    </xf>
    <xf numFmtId="0" fontId="2" fillId="0" borderId="108" xfId="0" applyFont="1" applyBorder="1" applyAlignment="1" applyProtection="1">
      <alignment horizontal="center" vertical="center"/>
      <protection hidden="1"/>
    </xf>
    <xf numFmtId="0" fontId="61" fillId="5" borderId="119" xfId="0" applyFont="1" applyFill="1" applyBorder="1" applyAlignment="1" applyProtection="1">
      <alignment horizontal="center" vertical="center"/>
      <protection hidden="1"/>
    </xf>
    <xf numFmtId="0" fontId="61" fillId="0" borderId="112" xfId="0" applyFont="1" applyFill="1" applyBorder="1" applyAlignment="1" applyProtection="1">
      <alignment horizontal="center" vertical="center"/>
      <protection hidden="1"/>
    </xf>
    <xf numFmtId="0" fontId="61" fillId="0" borderId="45" xfId="0" applyFont="1" applyFill="1" applyBorder="1" applyAlignment="1" applyProtection="1">
      <alignment horizontal="center" vertical="center"/>
      <protection hidden="1"/>
    </xf>
    <xf numFmtId="0" fontId="63" fillId="0" borderId="45" xfId="0" applyFont="1" applyFill="1" applyBorder="1" applyAlignment="1" applyProtection="1">
      <alignment horizontal="center" vertical="center"/>
      <protection hidden="1"/>
    </xf>
    <xf numFmtId="0" fontId="63" fillId="0" borderId="45" xfId="0" applyFont="1" applyFill="1" applyBorder="1" applyAlignment="1" applyProtection="1">
      <alignment vertical="center"/>
      <protection hidden="1"/>
    </xf>
    <xf numFmtId="0" fontId="25" fillId="0" borderId="113" xfId="0" applyFont="1" applyFill="1" applyBorder="1" applyAlignment="1" applyProtection="1">
      <alignment horizontal="center" vertical="center"/>
      <protection hidden="1"/>
    </xf>
    <xf numFmtId="0" fontId="25" fillId="0" borderId="45" xfId="0" applyFont="1" applyFill="1" applyBorder="1" applyAlignment="1" applyProtection="1">
      <alignment horizontal="center" vertical="center"/>
      <protection hidden="1"/>
    </xf>
    <xf numFmtId="0" fontId="13" fillId="0" borderId="153" xfId="0" applyFont="1" applyBorder="1" applyAlignment="1" applyProtection="1">
      <alignment horizontal="center" vertical="center"/>
      <protection hidden="1"/>
    </xf>
    <xf numFmtId="0" fontId="2" fillId="0" borderId="8" xfId="0" applyFont="1" applyBorder="1" applyAlignment="1" applyProtection="1">
      <alignment horizontal="center" vertical="center"/>
      <protection hidden="1"/>
    </xf>
    <xf numFmtId="0" fontId="63" fillId="0" borderId="24" xfId="0" applyFont="1" applyFill="1" applyBorder="1" applyAlignment="1" applyProtection="1">
      <alignment horizontal="center" vertical="center"/>
      <protection hidden="1"/>
    </xf>
    <xf numFmtId="1" fontId="13" fillId="0" borderId="154" xfId="0" applyNumberFormat="1" applyFont="1" applyBorder="1" applyAlignment="1" applyProtection="1">
      <alignment horizontal="center" vertical="center"/>
      <protection hidden="1"/>
    </xf>
    <xf numFmtId="0" fontId="2" fillId="0" borderId="23" xfId="0" applyFont="1" applyBorder="1" applyAlignment="1" applyProtection="1">
      <alignment horizontal="center" vertical="center"/>
      <protection hidden="1"/>
    </xf>
    <xf numFmtId="0" fontId="61" fillId="5" borderId="18" xfId="0" applyFont="1" applyFill="1" applyBorder="1" applyAlignment="1" applyProtection="1">
      <alignment horizontal="center" vertical="center"/>
      <protection hidden="1"/>
    </xf>
    <xf numFmtId="1" fontId="13" fillId="0" borderId="156" xfId="0" applyNumberFormat="1" applyFont="1" applyBorder="1" applyAlignment="1" applyProtection="1">
      <alignment horizontal="center" vertical="center"/>
      <protection hidden="1"/>
    </xf>
    <xf numFmtId="0" fontId="13" fillId="0" borderId="116" xfId="0" applyFont="1" applyBorder="1" applyAlignment="1" applyProtection="1">
      <alignment horizontal="center" vertical="center"/>
      <protection hidden="1"/>
    </xf>
    <xf numFmtId="1" fontId="13" fillId="0" borderId="152" xfId="0" applyNumberFormat="1" applyFont="1" applyBorder="1" applyAlignment="1" applyProtection="1">
      <alignment horizontal="center" vertical="center"/>
      <protection hidden="1"/>
    </xf>
    <xf numFmtId="0" fontId="2" fillId="0" borderId="157" xfId="0" applyFont="1" applyBorder="1" applyAlignment="1" applyProtection="1">
      <alignment horizontal="center" vertical="center"/>
      <protection hidden="1"/>
    </xf>
    <xf numFmtId="0" fontId="2" fillId="4" borderId="113" xfId="0" applyFont="1" applyFill="1" applyBorder="1" applyAlignment="1" applyProtection="1">
      <alignment horizontal="center" vertical="center"/>
      <protection hidden="1"/>
    </xf>
    <xf numFmtId="0" fontId="2" fillId="4" borderId="45" xfId="0" applyFont="1" applyFill="1" applyBorder="1" applyAlignment="1" applyProtection="1">
      <alignment horizontal="center" vertical="center"/>
      <protection hidden="1"/>
    </xf>
    <xf numFmtId="0" fontId="2" fillId="4" borderId="130" xfId="0" applyFont="1" applyFill="1" applyBorder="1" applyAlignment="1" applyProtection="1">
      <alignment horizontal="center" vertical="center"/>
      <protection hidden="1"/>
    </xf>
    <xf numFmtId="0" fontId="19" fillId="4" borderId="156" xfId="0" applyFont="1" applyFill="1" applyBorder="1" applyAlignment="1" applyProtection="1">
      <alignment horizontal="left" vertical="center"/>
      <protection hidden="1"/>
    </xf>
    <xf numFmtId="0" fontId="19" fillId="4" borderId="103" xfId="0" applyFont="1" applyFill="1" applyBorder="1" applyAlignment="1" applyProtection="1">
      <alignment horizontal="center" vertical="center"/>
      <protection hidden="1"/>
    </xf>
    <xf numFmtId="0" fontId="19" fillId="4" borderId="151" xfId="0" applyFont="1" applyFill="1" applyBorder="1" applyAlignment="1" applyProtection="1">
      <alignment horizontal="left" vertical="center"/>
      <protection hidden="1"/>
    </xf>
    <xf numFmtId="0" fontId="19" fillId="4" borderId="30" xfId="0" applyFont="1" applyFill="1" applyBorder="1" applyAlignment="1" applyProtection="1">
      <alignment horizontal="center" vertical="center"/>
      <protection hidden="1"/>
    </xf>
    <xf numFmtId="0" fontId="19" fillId="4" borderId="152" xfId="0" applyFont="1" applyFill="1" applyBorder="1" applyAlignment="1" applyProtection="1">
      <alignment horizontal="left" vertical="center"/>
      <protection hidden="1"/>
    </xf>
    <xf numFmtId="0" fontId="19" fillId="4" borderId="153" xfId="0" applyFont="1" applyFill="1" applyBorder="1" applyAlignment="1" applyProtection="1">
      <alignment horizontal="center" vertical="center"/>
      <protection hidden="1"/>
    </xf>
    <xf numFmtId="0" fontId="19" fillId="4" borderId="154" xfId="0" applyFont="1" applyFill="1" applyBorder="1" applyAlignment="1" applyProtection="1">
      <alignment horizontal="left" vertical="center"/>
      <protection hidden="1"/>
    </xf>
    <xf numFmtId="0" fontId="19" fillId="4" borderId="155" xfId="0" applyFont="1" applyFill="1" applyBorder="1" applyAlignment="1" applyProtection="1">
      <alignment horizontal="center" vertical="center"/>
      <protection hidden="1"/>
    </xf>
    <xf numFmtId="0" fontId="19" fillId="4" borderId="108" xfId="0" applyFont="1" applyFill="1" applyBorder="1" applyAlignment="1" applyProtection="1">
      <alignment horizontal="center" vertical="center"/>
      <protection hidden="1"/>
    </xf>
    <xf numFmtId="0" fontId="19" fillId="4" borderId="157" xfId="0" applyFont="1" applyFill="1" applyBorder="1" applyAlignment="1" applyProtection="1">
      <alignment horizontal="center" vertical="center"/>
      <protection hidden="1"/>
    </xf>
    <xf numFmtId="0" fontId="68" fillId="0" borderId="0" xfId="0" applyFont="1" applyFill="1" applyAlignment="1">
      <alignment horizontal="center"/>
    </xf>
    <xf numFmtId="0" fontId="26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right"/>
    </xf>
    <xf numFmtId="0" fontId="15" fillId="0" borderId="0" xfId="0" applyFont="1" applyAlignment="1">
      <alignment vertical="center"/>
    </xf>
    <xf numFmtId="0" fontId="26" fillId="4" borderId="26" xfId="0" applyFont="1" applyFill="1" applyBorder="1" applyAlignment="1">
      <alignment horizontal="center"/>
    </xf>
    <xf numFmtId="0" fontId="15" fillId="0" borderId="0" xfId="0" applyFont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15" fillId="0" borderId="25" xfId="0" applyFont="1" applyBorder="1" applyAlignment="1">
      <alignment horizontal="center" vertical="center"/>
    </xf>
    <xf numFmtId="0" fontId="15" fillId="0" borderId="103" xfId="0" quotePrefix="1" applyFont="1" applyBorder="1" applyAlignment="1">
      <alignment horizontal="center" vertical="center"/>
    </xf>
    <xf numFmtId="0" fontId="62" fillId="0" borderId="24" xfId="0" applyFont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164" fontId="15" fillId="0" borderId="19" xfId="0" applyNumberFormat="1" applyFont="1" applyBorder="1" applyAlignment="1">
      <alignment horizontal="center" vertical="center"/>
    </xf>
    <xf numFmtId="0" fontId="15" fillId="0" borderId="30" xfId="0" quotePrefix="1" applyFont="1" applyBorder="1" applyAlignment="1">
      <alignment horizontal="center" vertical="center"/>
    </xf>
    <xf numFmtId="0" fontId="62" fillId="0" borderId="18" xfId="0" applyFont="1" applyBorder="1" applyAlignment="1">
      <alignment horizontal="center" vertical="center"/>
    </xf>
    <xf numFmtId="0" fontId="15" fillId="0" borderId="19" xfId="0" applyFont="1" applyBorder="1" applyAlignment="1">
      <alignment horizontal="center" vertical="center"/>
    </xf>
    <xf numFmtId="0" fontId="62" fillId="0" borderId="0" xfId="0" applyFont="1"/>
    <xf numFmtId="0" fontId="26" fillId="0" borderId="24" xfId="0" applyFont="1" applyBorder="1" applyAlignment="1">
      <alignment horizontal="center" vertical="center"/>
    </xf>
    <xf numFmtId="0" fontId="26" fillId="0" borderId="18" xfId="0" applyFont="1" applyBorder="1" applyAlignment="1">
      <alignment horizontal="center" vertical="center"/>
    </xf>
    <xf numFmtId="0" fontId="26" fillId="5" borderId="86" xfId="0" applyFont="1" applyFill="1" applyBorder="1" applyAlignment="1">
      <alignment horizontal="center" vertical="center"/>
    </xf>
    <xf numFmtId="0" fontId="26" fillId="27" borderId="92" xfId="0" applyFont="1" applyFill="1" applyBorder="1" applyAlignment="1">
      <alignment horizontal="center" vertical="center"/>
    </xf>
    <xf numFmtId="0" fontId="26" fillId="27" borderId="91" xfId="0" applyFont="1" applyFill="1" applyBorder="1" applyAlignment="1">
      <alignment horizontal="center" vertical="center"/>
    </xf>
    <xf numFmtId="0" fontId="26" fillId="27" borderId="92" xfId="0" applyFont="1" applyFill="1" applyBorder="1" applyAlignment="1">
      <alignment horizontal="center" vertical="center" wrapText="1"/>
    </xf>
    <xf numFmtId="0" fontId="26" fillId="27" borderId="93" xfId="0" applyFont="1" applyFill="1" applyBorder="1" applyAlignment="1">
      <alignment horizontal="center" vertical="center"/>
    </xf>
    <xf numFmtId="0" fontId="26" fillId="27" borderId="93" xfId="0" applyFont="1" applyFill="1" applyBorder="1" applyAlignment="1">
      <alignment horizontal="center" vertical="center" wrapText="1"/>
    </xf>
    <xf numFmtId="0" fontId="26" fillId="27" borderId="86" xfId="0" applyFont="1" applyFill="1" applyBorder="1" applyAlignment="1">
      <alignment horizontal="center" vertical="center"/>
    </xf>
    <xf numFmtId="0" fontId="26" fillId="5" borderId="0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/>
    </xf>
    <xf numFmtId="0" fontId="15" fillId="5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vertical="center"/>
    </xf>
    <xf numFmtId="0" fontId="13" fillId="5" borderId="0" xfId="0" applyFont="1" applyFill="1" applyBorder="1" applyAlignment="1">
      <alignment vertical="center"/>
    </xf>
    <xf numFmtId="0" fontId="14" fillId="5" borderId="0" xfId="0" applyFont="1" applyFill="1" applyBorder="1" applyAlignment="1">
      <alignment vertical="center"/>
    </xf>
    <xf numFmtId="0" fontId="13" fillId="0" borderId="0" xfId="5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vertical="center"/>
    </xf>
    <xf numFmtId="0" fontId="15" fillId="5" borderId="0" xfId="0" applyFont="1" applyFill="1" applyAlignment="1">
      <alignment vertical="center"/>
    </xf>
    <xf numFmtId="0" fontId="26" fillId="0" borderId="0" xfId="0" applyFont="1" applyFill="1" applyBorder="1" applyAlignment="1">
      <alignment vertical="center"/>
    </xf>
    <xf numFmtId="0" fontId="20" fillId="27" borderId="92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vertical="center"/>
    </xf>
    <xf numFmtId="0" fontId="69" fillId="15" borderId="177" xfId="7" quotePrefix="1" applyFont="1" applyFill="1" applyBorder="1" applyAlignment="1" applyProtection="1">
      <alignment vertical="center"/>
    </xf>
    <xf numFmtId="0" fontId="2" fillId="0" borderId="24" xfId="1" applyFont="1" applyBorder="1" applyAlignment="1" applyProtection="1">
      <alignment horizontal="center" vertical="center"/>
    </xf>
    <xf numFmtId="0" fontId="2" fillId="0" borderId="18" xfId="1" applyFont="1" applyBorder="1" applyAlignment="1" applyProtection="1">
      <alignment horizontal="center" vertical="center"/>
    </xf>
    <xf numFmtId="0" fontId="2" fillId="0" borderId="45" xfId="1" applyFont="1" applyBorder="1" applyAlignment="1" applyProtection="1">
      <alignment horizontal="center" vertical="center"/>
    </xf>
    <xf numFmtId="0" fontId="2" fillId="0" borderId="27" xfId="5" applyFont="1" applyBorder="1" applyAlignment="1">
      <alignment horizontal="center" vertical="center"/>
    </xf>
    <xf numFmtId="2" fontId="19" fillId="27" borderId="20" xfId="0" applyNumberFormat="1" applyFont="1" applyFill="1" applyBorder="1" applyAlignment="1" applyProtection="1">
      <alignment horizontal="center" vertical="center"/>
      <protection hidden="1"/>
    </xf>
    <xf numFmtId="0" fontId="2" fillId="0" borderId="144" xfId="1" applyFont="1" applyBorder="1" applyAlignment="1">
      <alignment horizontal="center" vertical="center"/>
    </xf>
    <xf numFmtId="0" fontId="2" fillId="0" borderId="31" xfId="1" applyFont="1" applyBorder="1" applyAlignment="1">
      <alignment horizontal="center" vertical="center"/>
    </xf>
    <xf numFmtId="0" fontId="2" fillId="0" borderId="33" xfId="1" applyFont="1" applyBorder="1" applyAlignment="1">
      <alignment vertical="center"/>
    </xf>
    <xf numFmtId="2" fontId="13" fillId="0" borderId="174" xfId="1" applyNumberFormat="1" applyFont="1" applyBorder="1"/>
    <xf numFmtId="1" fontId="2" fillId="0" borderId="32" xfId="1" applyNumberFormat="1" applyFont="1" applyBorder="1" applyAlignment="1">
      <alignment horizontal="center" vertical="center"/>
    </xf>
    <xf numFmtId="2" fontId="19" fillId="0" borderId="46" xfId="1" applyNumberFormat="1" applyFont="1" applyBorder="1" applyAlignment="1">
      <alignment horizontal="center" vertical="center"/>
    </xf>
    <xf numFmtId="0" fontId="12" fillId="0" borderId="0" xfId="1" applyFont="1" applyAlignment="1">
      <alignment vertical="center"/>
    </xf>
    <xf numFmtId="1" fontId="19" fillId="0" borderId="20" xfId="1" applyNumberFormat="1" applyFont="1" applyBorder="1" applyAlignment="1" applyProtection="1">
      <alignment horizontal="center" vertical="center"/>
      <protection hidden="1"/>
    </xf>
    <xf numFmtId="1" fontId="19" fillId="0" borderId="35" xfId="1" applyNumberFormat="1" applyFont="1" applyBorder="1" applyAlignment="1" applyProtection="1">
      <alignment horizontal="center" vertical="center"/>
      <protection hidden="1"/>
    </xf>
    <xf numFmtId="0" fontId="1" fillId="31" borderId="0" xfId="1" applyFont="1" applyFill="1" applyAlignment="1">
      <alignment horizontal="center" vertical="center"/>
    </xf>
    <xf numFmtId="0" fontId="15" fillId="33" borderId="0" xfId="0" applyFont="1" applyFill="1"/>
    <xf numFmtId="0" fontId="68" fillId="0" borderId="0" xfId="0" applyFont="1" applyFill="1" applyAlignment="1"/>
    <xf numFmtId="0" fontId="70" fillId="5" borderId="176" xfId="7" quotePrefix="1" applyFont="1" applyFill="1" applyBorder="1" applyAlignment="1" applyProtection="1"/>
    <xf numFmtId="0" fontId="36" fillId="0" borderId="0" xfId="0" applyFont="1" applyFill="1" applyAlignment="1"/>
    <xf numFmtId="0" fontId="2" fillId="0" borderId="45" xfId="5" applyFont="1" applyBorder="1" applyAlignment="1">
      <alignment horizontal="center" vertical="center"/>
    </xf>
    <xf numFmtId="0" fontId="13" fillId="0" borderId="109" xfId="5" applyFont="1" applyBorder="1" applyAlignment="1">
      <alignment vertical="center"/>
    </xf>
    <xf numFmtId="1" fontId="2" fillId="35" borderId="41" xfId="1" applyNumberFormat="1" applyFont="1" applyFill="1" applyBorder="1" applyAlignment="1" applyProtection="1">
      <alignment horizontal="center" vertical="center"/>
      <protection hidden="1"/>
    </xf>
    <xf numFmtId="1" fontId="2" fillId="35" borderId="25" xfId="1" applyNumberFormat="1" applyFont="1" applyFill="1" applyBorder="1" applyAlignment="1" applyProtection="1">
      <alignment horizontal="center" vertical="center"/>
      <protection hidden="1"/>
    </xf>
    <xf numFmtId="1" fontId="2" fillId="35" borderId="37" xfId="1" applyNumberFormat="1" applyFont="1" applyFill="1" applyBorder="1" applyAlignment="1" applyProtection="1">
      <alignment horizontal="center" vertical="center"/>
      <protection hidden="1"/>
    </xf>
    <xf numFmtId="0" fontId="15" fillId="0" borderId="0" xfId="0" applyFont="1" applyAlignment="1">
      <alignment horizontal="left"/>
    </xf>
    <xf numFmtId="0" fontId="2" fillId="0" borderId="0" xfId="1" applyFont="1" applyAlignment="1">
      <alignment horizontal="center" vertical="center"/>
    </xf>
    <xf numFmtId="0" fontId="10" fillId="0" borderId="0" xfId="1" applyFont="1" applyFill="1" applyAlignment="1">
      <alignment horizontal="center" vertical="center"/>
    </xf>
    <xf numFmtId="0" fontId="13" fillId="0" borderId="0" xfId="1" applyFont="1" applyAlignment="1">
      <alignment horizontal="center" vertical="center"/>
    </xf>
    <xf numFmtId="0" fontId="24" fillId="0" borderId="0" xfId="1" applyFont="1" applyAlignment="1">
      <alignment horizontal="center" vertical="center"/>
    </xf>
    <xf numFmtId="0" fontId="12" fillId="0" borderId="0" xfId="1" applyFont="1" applyFill="1" applyAlignment="1">
      <alignment horizontal="center"/>
    </xf>
    <xf numFmtId="0" fontId="13" fillId="0" borderId="0" xfId="1" applyFont="1" applyAlignment="1">
      <alignment horizontal="left" vertical="center"/>
    </xf>
    <xf numFmtId="0" fontId="1" fillId="0" borderId="0" xfId="1" applyFont="1" applyBorder="1" applyAlignment="1">
      <alignment horizontal="center" vertical="center"/>
    </xf>
    <xf numFmtId="1" fontId="2" fillId="35" borderId="34" xfId="1" applyNumberFormat="1" applyFont="1" applyFill="1" applyBorder="1" applyAlignment="1" applyProtection="1">
      <alignment horizontal="center" vertical="center"/>
      <protection hidden="1"/>
    </xf>
    <xf numFmtId="1" fontId="2" fillId="35" borderId="151" xfId="1" applyNumberFormat="1" applyFont="1" applyFill="1" applyBorder="1" applyAlignment="1" applyProtection="1">
      <alignment horizontal="center" vertical="center"/>
      <protection hidden="1"/>
    </xf>
    <xf numFmtId="0" fontId="9" fillId="5" borderId="175" xfId="7" quotePrefix="1" applyFont="1" applyFill="1" applyBorder="1" applyAlignment="1" applyProtection="1">
      <protection hidden="1"/>
    </xf>
    <xf numFmtId="0" fontId="1" fillId="0" borderId="0" xfId="1" applyFont="1" applyProtection="1">
      <protection hidden="1"/>
    </xf>
    <xf numFmtId="0" fontId="1" fillId="33" borderId="0" xfId="1" applyFont="1" applyFill="1" applyProtection="1">
      <protection hidden="1"/>
    </xf>
    <xf numFmtId="0" fontId="15" fillId="0" borderId="0" xfId="0" applyFont="1" applyProtection="1">
      <protection hidden="1"/>
    </xf>
    <xf numFmtId="0" fontId="14" fillId="0" borderId="0" xfId="1" applyFont="1" applyAlignment="1" applyProtection="1">
      <alignment vertical="center"/>
      <protection hidden="1"/>
    </xf>
    <xf numFmtId="0" fontId="13" fillId="0" borderId="0" xfId="1" applyFont="1" applyAlignment="1" applyProtection="1">
      <alignment vertical="center"/>
      <protection hidden="1"/>
    </xf>
    <xf numFmtId="0" fontId="14" fillId="0" borderId="0" xfId="1" applyFont="1" applyBorder="1" applyAlignment="1" applyProtection="1">
      <alignment horizontal="center" vertical="center"/>
      <protection hidden="1"/>
    </xf>
    <xf numFmtId="0" fontId="14" fillId="0" borderId="0" xfId="1" applyFont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left"/>
      <protection hidden="1"/>
    </xf>
    <xf numFmtId="0" fontId="15" fillId="31" borderId="0" xfId="0" applyFont="1" applyFill="1" applyProtection="1">
      <protection hidden="1"/>
    </xf>
    <xf numFmtId="0" fontId="14" fillId="31" borderId="0" xfId="1" applyFont="1" applyFill="1" applyAlignment="1" applyProtection="1">
      <alignment vertical="center"/>
      <protection hidden="1"/>
    </xf>
    <xf numFmtId="0" fontId="1" fillId="0" borderId="0" xfId="1" applyFont="1" applyAlignment="1" applyProtection="1">
      <alignment vertical="center"/>
      <protection hidden="1"/>
    </xf>
    <xf numFmtId="0" fontId="1" fillId="0" borderId="0" xfId="1" applyFont="1" applyBorder="1" applyAlignment="1" applyProtection="1">
      <alignment vertical="center"/>
      <protection hidden="1"/>
    </xf>
    <xf numFmtId="0" fontId="28" fillId="0" borderId="0" xfId="0" applyFont="1" applyProtection="1">
      <protection hidden="1"/>
    </xf>
    <xf numFmtId="0" fontId="2" fillId="0" borderId="132" xfId="1" applyFont="1" applyBorder="1" applyAlignment="1" applyProtection="1">
      <alignment horizontal="center" vertical="center"/>
      <protection hidden="1"/>
    </xf>
    <xf numFmtId="0" fontId="2" fillId="0" borderId="32" xfId="1" applyFont="1" applyBorder="1" applyAlignment="1" applyProtection="1">
      <alignment horizontal="center" vertical="center"/>
      <protection hidden="1"/>
    </xf>
    <xf numFmtId="2" fontId="13" fillId="0" borderId="34" xfId="1" applyNumberFormat="1" applyFont="1" applyBorder="1" applyAlignment="1" applyProtection="1">
      <alignment horizontal="left" vertical="center" wrapText="1"/>
      <protection hidden="1"/>
    </xf>
    <xf numFmtId="2" fontId="13" fillId="0" borderId="4" xfId="1" applyNumberFormat="1" applyFont="1" applyBorder="1" applyAlignment="1" applyProtection="1">
      <alignment horizontal="left" vertical="center" wrapText="1"/>
      <protection hidden="1"/>
    </xf>
    <xf numFmtId="0" fontId="40" fillId="0" borderId="0" xfId="0" applyFont="1" applyProtection="1">
      <protection hidden="1"/>
    </xf>
    <xf numFmtId="0" fontId="19" fillId="4" borderId="101" xfId="1" applyFont="1" applyFill="1" applyBorder="1" applyAlignment="1" applyProtection="1">
      <alignment horizontal="center" vertical="center" wrapText="1"/>
      <protection locked="0" hidden="1"/>
    </xf>
    <xf numFmtId="0" fontId="19" fillId="4" borderId="26" xfId="0" applyFont="1" applyFill="1" applyBorder="1" applyAlignment="1" applyProtection="1">
      <alignment horizontal="center" vertical="center" wrapText="1"/>
      <protection locked="0" hidden="1"/>
    </xf>
    <xf numFmtId="1" fontId="2" fillId="35" borderId="41" xfId="1" applyNumberFormat="1" applyFont="1" applyFill="1" applyBorder="1" applyAlignment="1" applyProtection="1">
      <alignment horizontal="center" vertical="center"/>
      <protection locked="0" hidden="1"/>
    </xf>
    <xf numFmtId="1" fontId="2" fillId="35" borderId="25" xfId="1" applyNumberFormat="1" applyFont="1" applyFill="1" applyBorder="1" applyAlignment="1" applyProtection="1">
      <alignment horizontal="center" vertical="center"/>
      <protection locked="0" hidden="1"/>
    </xf>
    <xf numFmtId="1" fontId="2" fillId="35" borderId="37" xfId="1" applyNumberFormat="1" applyFont="1" applyFill="1" applyBorder="1" applyAlignment="1" applyProtection="1">
      <alignment horizontal="center" vertical="center"/>
      <protection locked="0" hidden="1"/>
    </xf>
    <xf numFmtId="0" fontId="26" fillId="27" borderId="91" xfId="0" applyFont="1" applyFill="1" applyBorder="1" applyAlignment="1">
      <alignment horizontal="center" vertical="center" shrinkToFit="1"/>
    </xf>
    <xf numFmtId="0" fontId="15" fillId="0" borderId="0" xfId="0" applyFont="1" applyFill="1" applyBorder="1" applyAlignment="1">
      <alignment horizontal="center" vertical="center" shrinkToFit="1"/>
    </xf>
    <xf numFmtId="0" fontId="15" fillId="0" borderId="0" xfId="0" applyFont="1" applyAlignment="1">
      <alignment horizontal="center" vertical="center" shrinkToFit="1"/>
    </xf>
    <xf numFmtId="0" fontId="53" fillId="5" borderId="82" xfId="0" applyFont="1" applyFill="1" applyBorder="1" applyAlignment="1">
      <alignment vertical="center"/>
    </xf>
    <xf numFmtId="0" fontId="53" fillId="5" borderId="0" xfId="0" applyFont="1" applyFill="1" applyAlignment="1">
      <alignment vertical="center"/>
    </xf>
    <xf numFmtId="0" fontId="1" fillId="33" borderId="0" xfId="1" applyFont="1" applyFill="1" applyProtection="1"/>
    <xf numFmtId="0" fontId="14" fillId="31" borderId="0" xfId="1" applyFont="1" applyFill="1" applyAlignment="1" applyProtection="1">
      <alignment vertical="center"/>
    </xf>
    <xf numFmtId="0" fontId="1" fillId="0" borderId="0" xfId="1" applyFont="1" applyAlignment="1" applyProtection="1">
      <alignment vertical="center"/>
    </xf>
    <xf numFmtId="0" fontId="11" fillId="2" borderId="0" xfId="0" applyFont="1" applyFill="1"/>
    <xf numFmtId="0" fontId="24" fillId="2" borderId="18" xfId="1" applyFont="1" applyFill="1" applyBorder="1" applyAlignment="1">
      <alignment horizontal="center" vertical="center"/>
    </xf>
    <xf numFmtId="0" fontId="24" fillId="2" borderId="119" xfId="1" applyFont="1" applyFill="1" applyBorder="1" applyAlignment="1">
      <alignment horizontal="center" vertical="center"/>
    </xf>
    <xf numFmtId="16" fontId="2" fillId="2" borderId="18" xfId="1" applyNumberFormat="1" applyFont="1" applyFill="1" applyBorder="1" applyAlignment="1">
      <alignment horizontal="center" vertical="center" textRotation="90"/>
    </xf>
    <xf numFmtId="0" fontId="1" fillId="2" borderId="119" xfId="1" applyFont="1" applyFill="1" applyBorder="1" applyAlignment="1">
      <alignment vertical="center"/>
    </xf>
    <xf numFmtId="1" fontId="2" fillId="2" borderId="18" xfId="1" applyNumberFormat="1" applyFont="1" applyFill="1" applyBorder="1" applyAlignment="1">
      <alignment horizontal="center" vertical="center" textRotation="90"/>
    </xf>
    <xf numFmtId="1" fontId="2" fillId="2" borderId="119" xfId="1" applyNumberFormat="1" applyFont="1" applyFill="1" applyBorder="1" applyAlignment="1">
      <alignment horizontal="center" vertical="center" textRotation="90"/>
    </xf>
    <xf numFmtId="0" fontId="2" fillId="2" borderId="26" xfId="1" applyFont="1" applyFill="1" applyBorder="1" applyAlignment="1">
      <alignment horizontal="center" vertical="center" shrinkToFit="1"/>
    </xf>
    <xf numFmtId="0" fontId="2" fillId="2" borderId="107" xfId="1" applyFont="1" applyFill="1" applyBorder="1" applyAlignment="1">
      <alignment horizontal="center" vertical="center"/>
    </xf>
    <xf numFmtId="0" fontId="11" fillId="2" borderId="0" xfId="0" applyFont="1" applyFill="1" applyProtection="1"/>
    <xf numFmtId="0" fontId="2" fillId="2" borderId="49" xfId="1" applyFont="1" applyFill="1" applyBorder="1" applyAlignment="1" applyProtection="1">
      <alignment horizontal="center" vertical="center" wrapText="1"/>
    </xf>
    <xf numFmtId="0" fontId="2" fillId="2" borderId="18" xfId="1" applyFont="1" applyFill="1" applyBorder="1" applyAlignment="1" applyProtection="1">
      <alignment horizontal="center" vertical="center" wrapText="1"/>
    </xf>
    <xf numFmtId="0" fontId="2" fillId="2" borderId="26" xfId="1" applyFont="1" applyFill="1" applyBorder="1" applyAlignment="1" applyProtection="1">
      <alignment horizontal="center" vertical="center" wrapText="1"/>
    </xf>
    <xf numFmtId="0" fontId="2" fillId="2" borderId="26" xfId="1" applyFont="1" applyFill="1" applyBorder="1" applyAlignment="1" applyProtection="1">
      <alignment horizontal="center" vertical="center"/>
    </xf>
    <xf numFmtId="0" fontId="19" fillId="0" borderId="31" xfId="1" applyFont="1" applyFill="1" applyBorder="1" applyAlignment="1">
      <alignment horizontal="center" vertical="center" wrapText="1"/>
    </xf>
    <xf numFmtId="0" fontId="12" fillId="0" borderId="26" xfId="1" applyFont="1" applyFill="1" applyBorder="1" applyAlignment="1">
      <alignment horizontal="center" vertical="center"/>
    </xf>
    <xf numFmtId="1" fontId="19" fillId="0" borderId="18" xfId="1" quotePrefix="1" applyNumberFormat="1" applyFont="1" applyFill="1" applyBorder="1" applyAlignment="1">
      <alignment horizontal="center" vertical="center" wrapText="1"/>
    </xf>
    <xf numFmtId="0" fontId="19" fillId="0" borderId="26" xfId="0" applyFont="1" applyFill="1" applyBorder="1" applyAlignment="1">
      <alignment horizontal="center" vertical="center"/>
    </xf>
    <xf numFmtId="0" fontId="19" fillId="0" borderId="18" xfId="0" applyFont="1" applyFill="1" applyBorder="1" applyAlignment="1">
      <alignment horizontal="center" vertical="center" wrapText="1"/>
    </xf>
    <xf numFmtId="0" fontId="2" fillId="0" borderId="26" xfId="1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 wrapText="1"/>
    </xf>
    <xf numFmtId="0" fontId="2" fillId="4" borderId="28" xfId="0" applyFont="1" applyFill="1" applyBorder="1" applyAlignment="1">
      <alignment horizontal="center" vertical="center"/>
    </xf>
    <xf numFmtId="0" fontId="2" fillId="0" borderId="45" xfId="0" applyFont="1" applyBorder="1" applyAlignment="1">
      <alignment horizontal="left" vertical="center" wrapText="1"/>
    </xf>
    <xf numFmtId="0" fontId="1" fillId="0" borderId="0" xfId="1" applyFont="1" applyFill="1" applyProtection="1">
      <protection hidden="1"/>
    </xf>
    <xf numFmtId="0" fontId="12" fillId="0" borderId="0" xfId="1" applyFont="1" applyFill="1" applyProtection="1">
      <protection hidden="1"/>
    </xf>
    <xf numFmtId="0" fontId="12" fillId="33" borderId="0" xfId="1" applyFont="1" applyFill="1" applyProtection="1">
      <protection hidden="1"/>
    </xf>
    <xf numFmtId="0" fontId="14" fillId="0" borderId="0" xfId="1" applyFont="1" applyFill="1" applyAlignment="1" applyProtection="1">
      <alignment vertical="center"/>
      <protection hidden="1"/>
    </xf>
    <xf numFmtId="0" fontId="13" fillId="0" borderId="0" xfId="1" applyFont="1" applyFill="1" applyAlignment="1" applyProtection="1">
      <alignment vertical="center"/>
      <protection hidden="1"/>
    </xf>
    <xf numFmtId="0" fontId="13" fillId="0" borderId="0" xfId="1" applyFont="1" applyFill="1" applyBorder="1" applyAlignment="1" applyProtection="1">
      <alignment horizontal="center" vertical="center"/>
      <protection hidden="1"/>
    </xf>
    <xf numFmtId="0" fontId="13" fillId="0" borderId="0" xfId="1" applyFont="1" applyFill="1" applyAlignment="1" applyProtection="1">
      <alignment horizontal="left" vertical="center"/>
      <protection hidden="1"/>
    </xf>
    <xf numFmtId="0" fontId="29" fillId="0" borderId="0" xfId="0" applyFont="1" applyFill="1" applyProtection="1">
      <protection hidden="1"/>
    </xf>
    <xf numFmtId="0" fontId="11" fillId="0" borderId="0" xfId="0" applyFont="1" applyFill="1" applyAlignment="1" applyProtection="1">
      <alignment horizontal="center"/>
      <protection hidden="1"/>
    </xf>
    <xf numFmtId="0" fontId="12" fillId="4" borderId="26" xfId="1" applyFont="1" applyFill="1" applyBorder="1" applyAlignment="1" applyProtection="1">
      <alignment horizontal="center" vertical="center"/>
      <protection hidden="1"/>
    </xf>
    <xf numFmtId="0" fontId="12" fillId="4" borderId="107" xfId="1" applyFont="1" applyFill="1" applyBorder="1" applyAlignment="1" applyProtection="1">
      <alignment horizontal="center" vertical="center"/>
      <protection hidden="1"/>
    </xf>
    <xf numFmtId="0" fontId="2" fillId="0" borderId="111" xfId="1" applyFont="1" applyFill="1" applyBorder="1" applyAlignment="1" applyProtection="1">
      <alignment horizontal="center" vertical="center"/>
      <protection hidden="1"/>
    </xf>
    <xf numFmtId="0" fontId="2" fillId="0" borderId="24" xfId="1" applyFont="1" applyFill="1" applyBorder="1" applyAlignment="1" applyProtection="1">
      <alignment horizontal="center" vertical="center"/>
      <protection hidden="1"/>
    </xf>
    <xf numFmtId="0" fontId="2" fillId="0" borderId="25" xfId="1" applyFont="1" applyFill="1" applyBorder="1" applyAlignment="1" applyProtection="1">
      <alignment horizontal="left" vertical="center"/>
      <protection hidden="1"/>
    </xf>
    <xf numFmtId="0" fontId="13" fillId="0" borderId="27" xfId="1" applyFont="1" applyFill="1" applyBorder="1" applyAlignment="1" applyProtection="1">
      <alignment horizontal="left" vertical="center"/>
      <protection hidden="1"/>
    </xf>
    <xf numFmtId="1" fontId="19" fillId="0" borderId="24" xfId="1" applyNumberFormat="1" applyFont="1" applyFill="1" applyBorder="1" applyAlignment="1" applyProtection="1">
      <alignment horizontal="center" vertical="center"/>
      <protection hidden="1"/>
    </xf>
    <xf numFmtId="1" fontId="2" fillId="0" borderId="24" xfId="1" applyNumberFormat="1" applyFont="1" applyFill="1" applyBorder="1" applyAlignment="1" applyProtection="1">
      <alignment horizontal="left" vertical="center" wrapText="1"/>
      <protection hidden="1"/>
    </xf>
    <xf numFmtId="0" fontId="19" fillId="0" borderId="24" xfId="1" applyFont="1" applyFill="1" applyBorder="1" applyAlignment="1" applyProtection="1">
      <alignment horizontal="center" vertical="center"/>
      <protection hidden="1"/>
    </xf>
    <xf numFmtId="1" fontId="2" fillId="0" borderId="120" xfId="1" applyNumberFormat="1" applyFont="1" applyFill="1" applyBorder="1" applyAlignment="1" applyProtection="1">
      <alignment horizontal="left" vertical="center" wrapText="1"/>
      <protection hidden="1"/>
    </xf>
    <xf numFmtId="0" fontId="2" fillId="0" borderId="112" xfId="1" applyFont="1" applyFill="1" applyBorder="1" applyAlignment="1" applyProtection="1">
      <alignment horizontal="center" vertical="center"/>
      <protection hidden="1"/>
    </xf>
    <xf numFmtId="0" fontId="2" fillId="0" borderId="18" xfId="1" applyFont="1" applyFill="1" applyBorder="1" applyAlignment="1" applyProtection="1">
      <alignment horizontal="center" vertical="center"/>
      <protection hidden="1"/>
    </xf>
    <xf numFmtId="0" fontId="2" fillId="0" borderId="19" xfId="1" applyFont="1" applyFill="1" applyBorder="1" applyAlignment="1" applyProtection="1">
      <alignment horizontal="left" vertical="center"/>
      <protection hidden="1"/>
    </xf>
    <xf numFmtId="0" fontId="13" fillId="0" borderId="20" xfId="1" applyFont="1" applyFill="1" applyBorder="1" applyAlignment="1" applyProtection="1">
      <alignment horizontal="left" vertical="center"/>
      <protection hidden="1"/>
    </xf>
    <xf numFmtId="0" fontId="2" fillId="0" borderId="113" xfId="1" applyFont="1" applyFill="1" applyBorder="1" applyAlignment="1" applyProtection="1">
      <alignment horizontal="center" vertical="center"/>
      <protection hidden="1"/>
    </xf>
    <xf numFmtId="0" fontId="2" fillId="0" borderId="45" xfId="1" applyFont="1" applyFill="1" applyBorder="1" applyAlignment="1" applyProtection="1">
      <alignment horizontal="center" vertical="center"/>
      <protection hidden="1"/>
    </xf>
    <xf numFmtId="0" fontId="2" fillId="0" borderId="110" xfId="1" applyFont="1" applyFill="1" applyBorder="1" applyAlignment="1" applyProtection="1">
      <alignment horizontal="left" vertical="center"/>
      <protection hidden="1"/>
    </xf>
    <xf numFmtId="0" fontId="13" fillId="0" borderId="109" xfId="1" applyFont="1" applyFill="1" applyBorder="1" applyAlignment="1" applyProtection="1">
      <alignment horizontal="left" vertical="center"/>
      <protection hidden="1"/>
    </xf>
    <xf numFmtId="1" fontId="19" fillId="0" borderId="45" xfId="1" applyNumberFormat="1" applyFont="1" applyFill="1" applyBorder="1" applyAlignment="1" applyProtection="1">
      <alignment horizontal="center" vertical="center"/>
      <protection hidden="1"/>
    </xf>
    <xf numFmtId="1" fontId="2" fillId="0" borderId="48" xfId="1" applyNumberFormat="1" applyFont="1" applyFill="1" applyBorder="1" applyAlignment="1" applyProtection="1">
      <alignment horizontal="left" vertical="center" wrapText="1"/>
      <protection hidden="1"/>
    </xf>
    <xf numFmtId="0" fontId="19" fillId="0" borderId="45" xfId="1" applyFont="1" applyFill="1" applyBorder="1" applyAlignment="1" applyProtection="1">
      <alignment horizontal="center" vertical="center"/>
      <protection hidden="1"/>
    </xf>
    <xf numFmtId="1" fontId="2" fillId="0" borderId="122" xfId="1" applyNumberFormat="1" applyFont="1" applyFill="1" applyBorder="1" applyAlignment="1" applyProtection="1">
      <alignment horizontal="left" vertical="center" wrapText="1"/>
      <protection hidden="1"/>
    </xf>
    <xf numFmtId="0" fontId="2" fillId="0" borderId="0" xfId="1" applyFont="1" applyFill="1" applyBorder="1" applyAlignment="1" applyProtection="1">
      <alignment horizontal="center" vertical="center"/>
      <protection hidden="1"/>
    </xf>
    <xf numFmtId="0" fontId="2" fillId="0" borderId="0" xfId="1" applyFont="1" applyFill="1" applyBorder="1" applyAlignment="1" applyProtection="1">
      <alignment horizontal="left" vertical="center"/>
      <protection hidden="1"/>
    </xf>
    <xf numFmtId="0" fontId="13" fillId="0" borderId="0" xfId="1" applyFont="1" applyFill="1" applyBorder="1" applyAlignment="1" applyProtection="1">
      <alignment horizontal="left" vertical="center"/>
      <protection hidden="1"/>
    </xf>
    <xf numFmtId="0" fontId="19" fillId="0" borderId="0" xfId="1" applyFont="1" applyFill="1" applyBorder="1" applyAlignment="1" applyProtection="1">
      <alignment horizontal="center" vertical="center"/>
      <protection hidden="1"/>
    </xf>
    <xf numFmtId="0" fontId="13" fillId="0" borderId="0" xfId="1" applyFont="1" applyFill="1" applyBorder="1" applyAlignment="1" applyProtection="1">
      <alignment vertical="center"/>
      <protection hidden="1"/>
    </xf>
    <xf numFmtId="0" fontId="26" fillId="0" borderId="0" xfId="0" applyFont="1" applyFill="1" applyProtection="1">
      <protection hidden="1"/>
    </xf>
    <xf numFmtId="0" fontId="14" fillId="0" borderId="0" xfId="1" applyFont="1" applyFill="1" applyBorder="1" applyAlignment="1" applyProtection="1">
      <alignment vertical="center"/>
      <protection hidden="1"/>
    </xf>
    <xf numFmtId="0" fontId="15" fillId="0" borderId="0" xfId="0" applyFont="1" applyFill="1" applyProtection="1">
      <protection hidden="1"/>
    </xf>
    <xf numFmtId="0" fontId="13" fillId="0" borderId="0" xfId="1" applyFont="1" applyFill="1" applyAlignment="1" applyProtection="1">
      <alignment horizontal="center" vertical="center"/>
      <protection hidden="1"/>
    </xf>
    <xf numFmtId="0" fontId="14" fillId="0" borderId="0" xfId="1" applyFont="1" applyFill="1" applyAlignment="1" applyProtection="1">
      <alignment horizontal="center" vertical="center"/>
      <protection hidden="1"/>
    </xf>
    <xf numFmtId="0" fontId="14" fillId="0" borderId="0" xfId="1" applyFont="1" applyFill="1" applyProtection="1">
      <protection hidden="1"/>
    </xf>
    <xf numFmtId="0" fontId="13" fillId="0" borderId="0" xfId="1" applyFont="1" applyFill="1" applyProtection="1">
      <protection hidden="1"/>
    </xf>
    <xf numFmtId="0" fontId="59" fillId="0" borderId="0" xfId="1" applyFont="1" applyFill="1" applyAlignment="1" applyProtection="1">
      <alignment vertical="center"/>
      <protection hidden="1"/>
    </xf>
    <xf numFmtId="0" fontId="15" fillId="0" borderId="0" xfId="0" applyFont="1" applyFill="1" applyAlignment="1" applyProtection="1">
      <alignment horizontal="center"/>
      <protection hidden="1"/>
    </xf>
    <xf numFmtId="0" fontId="35" fillId="0" borderId="0" xfId="1" applyFont="1" applyFill="1" applyAlignment="1" applyProtection="1">
      <alignment vertical="center"/>
      <protection hidden="1"/>
    </xf>
    <xf numFmtId="0" fontId="60" fillId="0" borderId="0" xfId="0" applyFont="1" applyFill="1" applyProtection="1">
      <protection hidden="1"/>
    </xf>
    <xf numFmtId="0" fontId="35" fillId="0" borderId="0" xfId="1" applyFont="1" applyFill="1" applyAlignment="1" applyProtection="1">
      <alignment horizontal="center" vertical="center"/>
      <protection hidden="1"/>
    </xf>
    <xf numFmtId="0" fontId="32" fillId="0" borderId="0" xfId="0" applyFont="1" applyFill="1" applyProtection="1">
      <protection hidden="1"/>
    </xf>
    <xf numFmtId="0" fontId="2" fillId="0" borderId="0" xfId="1" applyFont="1" applyFill="1" applyAlignment="1" applyProtection="1">
      <alignment vertical="center"/>
      <protection hidden="1"/>
    </xf>
    <xf numFmtId="0" fontId="2" fillId="0" borderId="0" xfId="1" applyFont="1" applyFill="1" applyBorder="1" applyAlignment="1" applyProtection="1">
      <alignment vertical="center"/>
      <protection hidden="1"/>
    </xf>
    <xf numFmtId="0" fontId="19" fillId="0" borderId="0" xfId="1" applyFont="1" applyFill="1" applyAlignment="1" applyProtection="1">
      <alignment vertical="center"/>
      <protection hidden="1"/>
    </xf>
    <xf numFmtId="0" fontId="29" fillId="0" borderId="0" xfId="0" applyFont="1" applyFill="1" applyAlignment="1" applyProtection="1">
      <alignment horizontal="center"/>
      <protection hidden="1"/>
    </xf>
    <xf numFmtId="2" fontId="19" fillId="0" borderId="24" xfId="1" applyNumberFormat="1" applyFont="1" applyFill="1" applyBorder="1" applyAlignment="1" applyProtection="1">
      <alignment horizontal="center" vertical="center"/>
      <protection hidden="1"/>
    </xf>
    <xf numFmtId="0" fontId="26" fillId="0" borderId="0" xfId="0" applyFont="1" applyFill="1" applyAlignment="1" applyProtection="1">
      <alignment horizontal="center"/>
      <protection hidden="1"/>
    </xf>
    <xf numFmtId="0" fontId="24" fillId="0" borderId="0" xfId="1" applyFont="1" applyFill="1" applyAlignment="1" applyProtection="1">
      <alignment horizontal="center" vertical="center"/>
      <protection hidden="1"/>
    </xf>
    <xf numFmtId="0" fontId="1" fillId="33" borderId="0" xfId="1" applyFont="1" applyFill="1" applyAlignment="1" applyProtection="1">
      <alignment wrapText="1"/>
      <protection hidden="1"/>
    </xf>
    <xf numFmtId="0" fontId="1" fillId="0" borderId="0" xfId="1" applyFont="1" applyFill="1" applyAlignment="1" applyProtection="1">
      <alignment wrapText="1"/>
      <protection hidden="1"/>
    </xf>
    <xf numFmtId="0" fontId="13" fillId="0" borderId="0" xfId="1" applyFont="1" applyFill="1" applyAlignment="1" applyProtection="1">
      <alignment vertical="center" wrapText="1"/>
      <protection hidden="1"/>
    </xf>
    <xf numFmtId="0" fontId="13" fillId="0" borderId="27" xfId="1" applyFont="1" applyFill="1" applyBorder="1" applyAlignment="1" applyProtection="1">
      <alignment horizontal="left" vertical="center" wrapText="1"/>
      <protection hidden="1"/>
    </xf>
    <xf numFmtId="0" fontId="13" fillId="0" borderId="20" xfId="1" applyFont="1" applyFill="1" applyBorder="1" applyAlignment="1" applyProtection="1">
      <alignment horizontal="left" vertical="center" wrapText="1"/>
      <protection hidden="1"/>
    </xf>
    <xf numFmtId="0" fontId="13" fillId="0" borderId="109" xfId="1" applyFont="1" applyFill="1" applyBorder="1" applyAlignment="1" applyProtection="1">
      <alignment horizontal="left" vertical="center" wrapText="1"/>
      <protection hidden="1"/>
    </xf>
    <xf numFmtId="0" fontId="13" fillId="0" borderId="0" xfId="1" applyFont="1" applyFill="1" applyBorder="1" applyAlignment="1" applyProtection="1">
      <alignment horizontal="left" vertical="center" wrapText="1"/>
      <protection hidden="1"/>
    </xf>
    <xf numFmtId="0" fontId="15" fillId="0" borderId="0" xfId="0" applyFont="1" applyFill="1" applyAlignment="1" applyProtection="1">
      <alignment wrapText="1"/>
      <protection hidden="1"/>
    </xf>
    <xf numFmtId="0" fontId="2" fillId="0" borderId="0" xfId="1" applyFont="1" applyFill="1" applyAlignment="1" applyProtection="1">
      <alignment vertical="center" wrapText="1"/>
      <protection hidden="1"/>
    </xf>
    <xf numFmtId="0" fontId="11" fillId="0" borderId="0" xfId="0" applyFont="1" applyFill="1" applyAlignment="1" applyProtection="1">
      <alignment wrapText="1"/>
      <protection hidden="1"/>
    </xf>
    <xf numFmtId="2" fontId="19" fillId="0" borderId="46" xfId="1" applyNumberFormat="1" applyFont="1" applyBorder="1" applyAlignment="1" applyProtection="1">
      <alignment horizontal="center" vertical="center"/>
      <protection hidden="1"/>
    </xf>
    <xf numFmtId="0" fontId="75" fillId="0" borderId="14" xfId="0" applyNumberFormat="1" applyFont="1" applyFill="1" applyBorder="1" applyAlignment="1"/>
    <xf numFmtId="0" fontId="75" fillId="0" borderId="2" xfId="0" applyNumberFormat="1" applyFont="1" applyFill="1" applyBorder="1" applyAlignment="1"/>
    <xf numFmtId="0" fontId="75" fillId="0" borderId="188" xfId="0" applyNumberFormat="1" applyFont="1" applyFill="1" applyBorder="1" applyAlignment="1"/>
    <xf numFmtId="0" fontId="75" fillId="0" borderId="14" xfId="0" applyFont="1" applyFill="1" applyBorder="1" applyAlignment="1">
      <alignment horizontal="left"/>
    </xf>
    <xf numFmtId="0" fontId="75" fillId="0" borderId="2" xfId="0" applyFont="1" applyFill="1" applyBorder="1" applyAlignment="1">
      <alignment horizontal="left"/>
    </xf>
    <xf numFmtId="0" fontId="75" fillId="0" borderId="188" xfId="0" applyFont="1" applyFill="1" applyBorder="1" applyAlignment="1">
      <alignment horizontal="left"/>
    </xf>
    <xf numFmtId="0" fontId="76" fillId="0" borderId="1" xfId="0" applyFont="1" applyFill="1" applyBorder="1" applyAlignment="1">
      <alignment vertical="center"/>
    </xf>
    <xf numFmtId="0" fontId="77" fillId="0" borderId="1" xfId="0" applyFont="1" applyFill="1" applyBorder="1" applyAlignment="1">
      <alignment vertical="center"/>
    </xf>
    <xf numFmtId="0" fontId="78" fillId="0" borderId="1" xfId="0" applyFont="1" applyFill="1" applyBorder="1" applyAlignment="1">
      <alignment vertical="center"/>
    </xf>
    <xf numFmtId="0" fontId="2" fillId="0" borderId="25" xfId="0" applyFont="1" applyBorder="1" applyAlignment="1">
      <alignment horizontal="left" vertical="center" wrapText="1"/>
    </xf>
    <xf numFmtId="0" fontId="2" fillId="0" borderId="19" xfId="0" applyFont="1" applyBorder="1" applyAlignment="1">
      <alignment horizontal="left" vertical="center" wrapText="1"/>
    </xf>
    <xf numFmtId="0" fontId="2" fillId="0" borderId="99" xfId="0" applyFont="1" applyBorder="1" applyAlignment="1">
      <alignment vertical="center" wrapText="1"/>
    </xf>
    <xf numFmtId="0" fontId="2" fillId="0" borderId="19" xfId="0" applyFont="1" applyBorder="1" applyAlignment="1">
      <alignment vertical="center" wrapText="1"/>
    </xf>
    <xf numFmtId="0" fontId="2" fillId="0" borderId="110" xfId="0" applyFont="1" applyBorder="1" applyAlignment="1">
      <alignment vertical="center" wrapText="1"/>
    </xf>
    <xf numFmtId="0" fontId="2" fillId="0" borderId="49" xfId="0" applyFont="1" applyBorder="1" applyAlignment="1">
      <alignment vertical="center" wrapText="1"/>
    </xf>
    <xf numFmtId="0" fontId="2" fillId="0" borderId="18" xfId="0" applyFont="1" applyBorder="1" applyAlignment="1">
      <alignment vertical="center" wrapText="1"/>
    </xf>
    <xf numFmtId="0" fontId="2" fillId="0" borderId="45" xfId="0" applyFont="1" applyBorder="1" applyAlignment="1">
      <alignment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110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vertical="center" wrapText="1"/>
    </xf>
    <xf numFmtId="0" fontId="16" fillId="2" borderId="0" xfId="1" applyFont="1" applyFill="1" applyBorder="1" applyAlignment="1">
      <alignment horizontal="center" vertical="center"/>
    </xf>
    <xf numFmtId="0" fontId="16" fillId="2" borderId="0" xfId="5" applyFont="1" applyFill="1" applyBorder="1"/>
    <xf numFmtId="0" fontId="28" fillId="2" borderId="0" xfId="0" applyFont="1" applyFill="1"/>
    <xf numFmtId="0" fontId="13" fillId="0" borderId="0" xfId="1" applyFont="1" applyFill="1" applyAlignment="1">
      <alignment horizontal="center" vertical="center"/>
    </xf>
    <xf numFmtId="0" fontId="13" fillId="0" borderId="0" xfId="1" applyFont="1" applyFill="1" applyAlignment="1">
      <alignment horizontal="left" vertical="center"/>
    </xf>
    <xf numFmtId="0" fontId="13" fillId="0" borderId="0" xfId="1" applyFont="1" applyFill="1" applyBorder="1" applyAlignment="1">
      <alignment horizontal="left" vertical="center"/>
    </xf>
    <xf numFmtId="0" fontId="13" fillId="0" borderId="0" xfId="1" applyFont="1" applyFill="1" applyBorder="1" applyAlignment="1">
      <alignment horizontal="center" vertical="center"/>
    </xf>
    <xf numFmtId="0" fontId="61" fillId="5" borderId="0" xfId="0" applyFont="1" applyFill="1" applyAlignment="1">
      <alignment vertical="center"/>
    </xf>
    <xf numFmtId="0" fontId="13" fillId="0" borderId="0" xfId="1" applyFont="1" applyFill="1" applyAlignment="1">
      <alignment horizontal="left" vertical="center"/>
    </xf>
    <xf numFmtId="0" fontId="13" fillId="0" borderId="0" xfId="1" applyFont="1" applyFill="1" applyBorder="1" applyAlignment="1">
      <alignment horizontal="center" vertical="center"/>
    </xf>
    <xf numFmtId="0" fontId="2" fillId="0" borderId="0" xfId="2" applyFont="1"/>
    <xf numFmtId="0" fontId="1" fillId="0" borderId="0" xfId="2" applyFont="1"/>
    <xf numFmtId="0" fontId="17" fillId="0" borderId="0" xfId="2" applyFont="1"/>
    <xf numFmtId="0" fontId="2" fillId="0" borderId="0" xfId="2" applyFont="1" applyBorder="1" applyAlignment="1"/>
    <xf numFmtId="0" fontId="2" fillId="0" borderId="0" xfId="2" applyFont="1" applyBorder="1" applyAlignment="1">
      <alignment horizontal="center"/>
    </xf>
    <xf numFmtId="0" fontId="14" fillId="0" borderId="0" xfId="2" applyFont="1"/>
    <xf numFmtId="0" fontId="13" fillId="0" borderId="0" xfId="2" applyFont="1"/>
    <xf numFmtId="0" fontId="14" fillId="0" borderId="0" xfId="2" applyFont="1" applyAlignment="1">
      <alignment horizontal="center"/>
    </xf>
    <xf numFmtId="0" fontId="13" fillId="0" borderId="0" xfId="2" applyFont="1" applyFill="1"/>
    <xf numFmtId="0" fontId="25" fillId="0" borderId="0" xfId="2" applyFont="1"/>
    <xf numFmtId="0" fontId="13" fillId="0" borderId="0" xfId="2" applyFont="1" applyAlignment="1">
      <alignment horizontal="left"/>
    </xf>
    <xf numFmtId="0" fontId="2" fillId="4" borderId="31" xfId="2" applyFont="1" applyFill="1" applyBorder="1" applyAlignment="1">
      <alignment horizontal="center" vertical="center"/>
    </xf>
    <xf numFmtId="0" fontId="2" fillId="4" borderId="33" xfId="2" applyFont="1" applyFill="1" applyBorder="1" applyAlignment="1">
      <alignment horizontal="center" vertical="center" wrapText="1"/>
    </xf>
    <xf numFmtId="0" fontId="2" fillId="4" borderId="174" xfId="2" applyFont="1" applyFill="1" applyBorder="1" applyAlignment="1">
      <alignment horizontal="center" vertical="center" wrapText="1"/>
    </xf>
    <xf numFmtId="0" fontId="2" fillId="4" borderId="31" xfId="2" applyFont="1" applyFill="1" applyBorder="1" applyAlignment="1">
      <alignment horizontal="center" vertical="center" wrapText="1"/>
    </xf>
    <xf numFmtId="0" fontId="2" fillId="0" borderId="18" xfId="2" applyFont="1" applyBorder="1" applyAlignment="1">
      <alignment horizontal="center" vertical="center"/>
    </xf>
    <xf numFmtId="2" fontId="2" fillId="0" borderId="18" xfId="2" applyNumberFormat="1" applyFont="1" applyBorder="1" applyAlignment="1">
      <alignment horizontal="center" vertical="center"/>
    </xf>
    <xf numFmtId="9" fontId="2" fillId="0" borderId="18" xfId="4" applyFont="1" applyBorder="1" applyAlignment="1">
      <alignment horizontal="center" vertical="center" wrapText="1"/>
    </xf>
    <xf numFmtId="1" fontId="2" fillId="0" borderId="18" xfId="2" applyNumberFormat="1" applyFont="1" applyBorder="1" applyAlignment="1">
      <alignment horizontal="center" vertical="center" wrapText="1"/>
    </xf>
    <xf numFmtId="0" fontId="28" fillId="0" borderId="0" xfId="0" applyFont="1" applyBorder="1"/>
    <xf numFmtId="0" fontId="16" fillId="0" borderId="0" xfId="2" applyFont="1" applyBorder="1" applyAlignment="1"/>
    <xf numFmtId="0" fontId="16" fillId="0" borderId="0" xfId="2" applyFont="1" applyAlignment="1"/>
    <xf numFmtId="0" fontId="2" fillId="0" borderId="0" xfId="2" applyFont="1" applyAlignment="1"/>
    <xf numFmtId="0" fontId="17" fillId="0" borderId="0" xfId="2" applyFont="1" applyBorder="1" applyAlignment="1"/>
    <xf numFmtId="0" fontId="16" fillId="0" borderId="0" xfId="2" applyFont="1" applyBorder="1" applyAlignment="1">
      <alignment horizontal="center"/>
    </xf>
    <xf numFmtId="0" fontId="1" fillId="0" borderId="0" xfId="2" applyFont="1" applyBorder="1" applyAlignment="1"/>
    <xf numFmtId="0" fontId="2" fillId="0" borderId="0" xfId="2" applyFont="1" applyAlignment="1">
      <alignment horizontal="center"/>
    </xf>
    <xf numFmtId="0" fontId="1" fillId="0" borderId="0" xfId="2" applyFont="1" applyAlignment="1">
      <alignment horizontal="center"/>
    </xf>
    <xf numFmtId="0" fontId="80" fillId="0" borderId="0" xfId="2" applyFont="1" applyBorder="1" applyAlignment="1"/>
    <xf numFmtId="0" fontId="81" fillId="0" borderId="0" xfId="2" applyFont="1" applyBorder="1" applyAlignment="1">
      <alignment horizontal="center"/>
    </xf>
    <xf numFmtId="0" fontId="82" fillId="0" borderId="0" xfId="0" applyFont="1"/>
    <xf numFmtId="0" fontId="81" fillId="0" borderId="0" xfId="2" applyFont="1" applyAlignment="1"/>
    <xf numFmtId="0" fontId="80" fillId="0" borderId="0" xfId="2" applyFont="1"/>
    <xf numFmtId="0" fontId="82" fillId="0" borderId="0" xfId="0" applyFont="1" applyBorder="1"/>
    <xf numFmtId="2" fontId="2" fillId="0" borderId="0" xfId="1" applyNumberFormat="1" applyFont="1" applyAlignment="1">
      <alignment horizontal="center" vertical="center"/>
    </xf>
    <xf numFmtId="1" fontId="13" fillId="0" borderId="0" xfId="2" applyNumberFormat="1" applyFont="1" applyFill="1" applyAlignment="1">
      <alignment horizontal="left"/>
    </xf>
    <xf numFmtId="0" fontId="2" fillId="0" borderId="24" xfId="0" applyFont="1" applyBorder="1" applyAlignment="1">
      <alignment horizontal="left" vertical="center"/>
    </xf>
    <xf numFmtId="2" fontId="2" fillId="0" borderId="24" xfId="1" applyNumberFormat="1" applyFont="1" applyFill="1" applyBorder="1" applyAlignment="1">
      <alignment horizontal="center" vertical="center"/>
    </xf>
    <xf numFmtId="2" fontId="2" fillId="0" borderId="18" xfId="1" applyNumberFormat="1" applyFont="1" applyFill="1" applyBorder="1" applyAlignment="1">
      <alignment horizontal="center" vertical="center"/>
    </xf>
    <xf numFmtId="2" fontId="2" fillId="0" borderId="24" xfId="0" applyNumberFormat="1" applyFont="1" applyBorder="1" applyAlignment="1">
      <alignment horizontal="center" vertical="center" wrapText="1"/>
    </xf>
    <xf numFmtId="2" fontId="2" fillId="0" borderId="45" xfId="1" applyNumberFormat="1" applyFont="1" applyFill="1" applyBorder="1" applyAlignment="1">
      <alignment horizontal="center" vertical="center"/>
    </xf>
    <xf numFmtId="1" fontId="13" fillId="0" borderId="0" xfId="1" applyNumberFormat="1" applyFont="1" applyFill="1" applyAlignment="1">
      <alignment horizontal="center" vertical="center"/>
    </xf>
    <xf numFmtId="2" fontId="13" fillId="0" borderId="0" xfId="1" applyNumberFormat="1" applyFont="1" applyFill="1" applyAlignment="1">
      <alignment horizontal="left" vertical="center"/>
    </xf>
    <xf numFmtId="164" fontId="15" fillId="0" borderId="30" xfId="0" applyNumberFormat="1" applyFont="1" applyBorder="1" applyAlignment="1">
      <alignment horizontal="center" vertical="center"/>
    </xf>
    <xf numFmtId="164" fontId="15" fillId="0" borderId="30" xfId="0" quotePrefix="1" applyNumberFormat="1" applyFont="1" applyBorder="1" applyAlignment="1">
      <alignment horizontal="center" vertical="center"/>
    </xf>
    <xf numFmtId="164" fontId="15" fillId="0" borderId="20" xfId="0" quotePrefix="1" applyNumberFormat="1" applyFont="1" applyBorder="1" applyAlignment="1">
      <alignment horizontal="center" vertical="center"/>
    </xf>
    <xf numFmtId="0" fontId="13" fillId="0" borderId="0" xfId="1" applyFont="1" applyFill="1" applyAlignment="1">
      <alignment horizontal="center" vertical="center"/>
    </xf>
    <xf numFmtId="0" fontId="13" fillId="0" borderId="0" xfId="1" applyFont="1" applyFill="1" applyAlignment="1">
      <alignment horizontal="left" vertical="center"/>
    </xf>
    <xf numFmtId="0" fontId="13" fillId="0" borderId="0" xfId="1" applyFont="1" applyFill="1" applyBorder="1" applyAlignment="1">
      <alignment horizontal="left" vertical="center"/>
    </xf>
    <xf numFmtId="0" fontId="2" fillId="0" borderId="48" xfId="1" applyFont="1" applyFill="1" applyBorder="1" applyAlignment="1">
      <alignment horizontal="center" vertical="center"/>
    </xf>
    <xf numFmtId="0" fontId="2" fillId="0" borderId="45" xfId="1" applyFont="1" applyFill="1" applyBorder="1" applyAlignment="1">
      <alignment horizontal="center" vertical="center"/>
    </xf>
    <xf numFmtId="0" fontId="2" fillId="0" borderId="130" xfId="1" applyFont="1" applyFill="1" applyBorder="1" applyAlignment="1">
      <alignment horizontal="center" vertical="center"/>
    </xf>
    <xf numFmtId="0" fontId="2" fillId="0" borderId="18" xfId="1" applyFont="1" applyFill="1" applyBorder="1" applyAlignment="1">
      <alignment horizontal="center" vertical="center"/>
    </xf>
    <xf numFmtId="0" fontId="2" fillId="0" borderId="119" xfId="1" applyFont="1" applyFill="1" applyBorder="1" applyAlignment="1">
      <alignment horizontal="center" vertical="center"/>
    </xf>
    <xf numFmtId="0" fontId="19" fillId="0" borderId="0" xfId="1" applyFont="1" applyAlignment="1">
      <alignment horizontal="center" vertical="center"/>
    </xf>
    <xf numFmtId="0" fontId="2" fillId="0" borderId="24" xfId="1" applyFont="1" applyFill="1" applyBorder="1" applyAlignment="1">
      <alignment horizontal="center" vertical="center"/>
    </xf>
    <xf numFmtId="0" fontId="2" fillId="0" borderId="120" xfId="1" applyFont="1" applyFill="1" applyBorder="1" applyAlignment="1">
      <alignment horizontal="center" vertical="center"/>
    </xf>
    <xf numFmtId="0" fontId="13" fillId="0" borderId="0" xfId="1" applyFont="1" applyFill="1" applyAlignment="1">
      <alignment horizontal="center" vertical="center"/>
    </xf>
    <xf numFmtId="0" fontId="2" fillId="0" borderId="48" xfId="1" applyFont="1" applyFill="1" applyBorder="1" applyAlignment="1">
      <alignment horizontal="center" vertical="center"/>
    </xf>
    <xf numFmtId="0" fontId="19" fillId="0" borderId="37" xfId="0" applyFont="1" applyFill="1" applyBorder="1" applyAlignment="1">
      <alignment horizontal="center" vertical="center" wrapText="1"/>
    </xf>
    <xf numFmtId="0" fontId="2" fillId="0" borderId="18" xfId="1" applyFont="1" applyFill="1" applyBorder="1" applyAlignment="1">
      <alignment horizontal="center" vertical="center"/>
    </xf>
    <xf numFmtId="0" fontId="2" fillId="0" borderId="45" xfId="1" applyFont="1" applyFill="1" applyBorder="1" applyAlignment="1">
      <alignment horizontal="center" vertical="center"/>
    </xf>
    <xf numFmtId="0" fontId="2" fillId="4" borderId="26" xfId="2" applyFont="1" applyFill="1" applyBorder="1" applyAlignment="1">
      <alignment horizontal="center" vertical="center" textRotation="90" wrapText="1"/>
    </xf>
    <xf numFmtId="9" fontId="2" fillId="0" borderId="18" xfId="4" applyFont="1" applyBorder="1" applyAlignment="1">
      <alignment horizontal="center" vertical="center"/>
    </xf>
    <xf numFmtId="0" fontId="14" fillId="4" borderId="31" xfId="1" applyFont="1" applyFill="1" applyBorder="1" applyAlignment="1">
      <alignment vertical="center" textRotation="90"/>
    </xf>
    <xf numFmtId="0" fontId="0" fillId="0" borderId="18" xfId="0" applyBorder="1" applyAlignment="1" applyProtection="1">
      <protection hidden="1"/>
    </xf>
    <xf numFmtId="0" fontId="2" fillId="4" borderId="26" xfId="1" applyFont="1" applyFill="1" applyBorder="1" applyAlignment="1" applyProtection="1">
      <alignment horizontal="center" vertical="center" shrinkToFit="1"/>
      <protection hidden="1"/>
    </xf>
    <xf numFmtId="0" fontId="2" fillId="0" borderId="48" xfId="1" applyFont="1" applyFill="1" applyBorder="1" applyAlignment="1" applyProtection="1">
      <alignment horizontal="center" vertical="center"/>
      <protection hidden="1"/>
    </xf>
    <xf numFmtId="1" fontId="2" fillId="27" borderId="24" xfId="1" applyNumberFormat="1" applyFont="1" applyFill="1" applyBorder="1" applyAlignment="1" applyProtection="1">
      <alignment horizontal="center" vertical="center"/>
      <protection hidden="1"/>
    </xf>
    <xf numFmtId="1" fontId="2" fillId="27" borderId="45" xfId="1" applyNumberFormat="1" applyFont="1" applyFill="1" applyBorder="1" applyAlignment="1" applyProtection="1">
      <alignment horizontal="center" vertical="center"/>
      <protection hidden="1"/>
    </xf>
    <xf numFmtId="1" fontId="2" fillId="27" borderId="27" xfId="1" applyNumberFormat="1" applyFont="1" applyFill="1" applyBorder="1" applyAlignment="1" applyProtection="1">
      <alignment horizontal="center" vertical="center"/>
      <protection hidden="1"/>
    </xf>
    <xf numFmtId="1" fontId="19" fillId="27" borderId="27" xfId="1" applyNumberFormat="1" applyFont="1" applyFill="1" applyBorder="1" applyAlignment="1" applyProtection="1">
      <alignment horizontal="center" vertical="center"/>
      <protection hidden="1"/>
    </xf>
    <xf numFmtId="0" fontId="1" fillId="27" borderId="25" xfId="1" applyFont="1" applyFill="1" applyBorder="1" applyAlignment="1">
      <alignment horizontal="center" vertical="center"/>
    </xf>
    <xf numFmtId="1" fontId="19" fillId="27" borderId="18" xfId="1" applyNumberFormat="1" applyFont="1" applyFill="1" applyBorder="1" applyAlignment="1" applyProtection="1">
      <alignment horizontal="center" vertical="center"/>
      <protection hidden="1"/>
    </xf>
    <xf numFmtId="1" fontId="19" fillId="27" borderId="24" xfId="1" applyNumberFormat="1" applyFont="1" applyFill="1" applyBorder="1" applyAlignment="1" applyProtection="1">
      <alignment horizontal="center" vertical="center"/>
      <protection hidden="1"/>
    </xf>
    <xf numFmtId="0" fontId="1" fillId="27" borderId="97" xfId="1" applyFont="1" applyFill="1" applyBorder="1" applyAlignment="1">
      <alignment horizontal="center" vertical="center"/>
    </xf>
    <xf numFmtId="1" fontId="19" fillId="27" borderId="48" xfId="1" applyNumberFormat="1" applyFont="1" applyFill="1" applyBorder="1" applyAlignment="1" applyProtection="1">
      <alignment horizontal="center" vertical="center"/>
      <protection hidden="1"/>
    </xf>
    <xf numFmtId="9" fontId="2" fillId="30" borderId="26" xfId="1" applyNumberFormat="1" applyFont="1" applyFill="1" applyBorder="1" applyAlignment="1">
      <alignment horizontal="center" vertical="center"/>
    </xf>
    <xf numFmtId="0" fontId="19" fillId="30" borderId="26" xfId="1" applyFont="1" applyFill="1" applyBorder="1" applyAlignment="1">
      <alignment horizontal="center" vertical="center" shrinkToFit="1"/>
    </xf>
    <xf numFmtId="2" fontId="2" fillId="30" borderId="20" xfId="0" applyNumberFormat="1" applyFont="1" applyFill="1" applyBorder="1" applyAlignment="1" applyProtection="1">
      <alignment horizontal="center" vertical="center"/>
      <protection hidden="1"/>
    </xf>
    <xf numFmtId="2" fontId="14" fillId="30" borderId="25" xfId="1" applyNumberFormat="1" applyFont="1" applyFill="1" applyBorder="1" applyAlignment="1">
      <alignment horizontal="center" vertical="center"/>
    </xf>
    <xf numFmtId="0" fontId="14" fillId="30" borderId="120" xfId="1" applyFont="1" applyFill="1" applyBorder="1" applyAlignment="1">
      <alignment horizontal="center" vertical="center"/>
    </xf>
    <xf numFmtId="2" fontId="19" fillId="30" borderId="20" xfId="0" applyNumberFormat="1" applyFont="1" applyFill="1" applyBorder="1" applyAlignment="1" applyProtection="1">
      <alignment horizontal="center" vertical="center"/>
      <protection hidden="1"/>
    </xf>
    <xf numFmtId="1" fontId="19" fillId="30" borderId="119" xfId="0" applyNumberFormat="1" applyFont="1" applyFill="1" applyBorder="1" applyAlignment="1">
      <alignment horizontal="center" vertical="center"/>
    </xf>
    <xf numFmtId="2" fontId="2" fillId="30" borderId="109" xfId="0" applyNumberFormat="1" applyFont="1" applyFill="1" applyBorder="1" applyAlignment="1" applyProtection="1">
      <alignment horizontal="center" vertical="center"/>
      <protection hidden="1"/>
    </xf>
    <xf numFmtId="2" fontId="14" fillId="30" borderId="97" xfId="1" applyNumberFormat="1" applyFont="1" applyFill="1" applyBorder="1" applyAlignment="1">
      <alignment horizontal="center" vertical="center"/>
    </xf>
    <xf numFmtId="0" fontId="14" fillId="30" borderId="122" xfId="1" applyFont="1" applyFill="1" applyBorder="1" applyAlignment="1">
      <alignment horizontal="center" vertical="center"/>
    </xf>
    <xf numFmtId="2" fontId="19" fillId="27" borderId="27" xfId="0" applyNumberFormat="1" applyFont="1" applyFill="1" applyBorder="1" applyAlignment="1" applyProtection="1">
      <alignment horizontal="center" vertical="center"/>
      <protection hidden="1"/>
    </xf>
    <xf numFmtId="2" fontId="19" fillId="0" borderId="48" xfId="1" applyNumberFormat="1" applyFont="1" applyBorder="1" applyAlignment="1">
      <alignment horizontal="center" vertical="center"/>
    </xf>
    <xf numFmtId="2" fontId="19" fillId="30" borderId="113" xfId="0" applyNumberFormat="1" applyFont="1" applyFill="1" applyBorder="1" applyAlignment="1" applyProtection="1">
      <alignment horizontal="center" vertical="center"/>
      <protection hidden="1"/>
    </xf>
    <xf numFmtId="1" fontId="19" fillId="30" borderId="130" xfId="0" applyNumberFormat="1" applyFont="1" applyFill="1" applyBorder="1" applyAlignment="1">
      <alignment horizontal="center" vertical="center"/>
    </xf>
    <xf numFmtId="0" fontId="19" fillId="30" borderId="125" xfId="1" applyFont="1" applyFill="1" applyBorder="1" applyAlignment="1">
      <alignment vertical="center"/>
    </xf>
    <xf numFmtId="0" fontId="2" fillId="30" borderId="20" xfId="0" applyFont="1" applyFill="1" applyBorder="1" applyAlignment="1" applyProtection="1">
      <alignment horizontal="center" vertical="center"/>
      <protection hidden="1"/>
    </xf>
    <xf numFmtId="0" fontId="14" fillId="30" borderId="25" xfId="1" applyFont="1" applyFill="1" applyBorder="1" applyAlignment="1">
      <alignment horizontal="center" vertical="center"/>
    </xf>
    <xf numFmtId="0" fontId="2" fillId="30" borderId="109" xfId="0" applyFont="1" applyFill="1" applyBorder="1" applyAlignment="1" applyProtection="1">
      <alignment horizontal="center" vertical="center"/>
      <protection hidden="1"/>
    </xf>
    <xf numFmtId="0" fontId="14" fillId="30" borderId="97" xfId="1" applyFont="1" applyFill="1" applyBorder="1" applyAlignment="1">
      <alignment horizontal="center" vertical="center"/>
    </xf>
    <xf numFmtId="9" fontId="2" fillId="27" borderId="26" xfId="4" applyFont="1" applyFill="1" applyBorder="1" applyAlignment="1">
      <alignment horizontal="center" vertical="center"/>
    </xf>
    <xf numFmtId="1" fontId="2" fillId="27" borderId="98" xfId="1" applyNumberFormat="1" applyFont="1" applyFill="1" applyBorder="1" applyAlignment="1" applyProtection="1">
      <alignment horizontal="center" vertical="center"/>
      <protection hidden="1"/>
    </xf>
    <xf numFmtId="1" fontId="2" fillId="27" borderId="48" xfId="1" applyNumberFormat="1" applyFont="1" applyFill="1" applyBorder="1" applyAlignment="1" applyProtection="1">
      <alignment horizontal="center" vertical="center"/>
      <protection hidden="1"/>
    </xf>
    <xf numFmtId="0" fontId="19" fillId="4" borderId="189" xfId="1" applyFont="1" applyFill="1" applyBorder="1" applyAlignment="1">
      <alignment horizontal="center" vertical="center" wrapText="1"/>
    </xf>
    <xf numFmtId="0" fontId="19" fillId="4" borderId="190" xfId="1" applyFont="1" applyFill="1" applyBorder="1" applyAlignment="1">
      <alignment horizontal="center" vertical="center" wrapText="1"/>
    </xf>
    <xf numFmtId="0" fontId="19" fillId="4" borderId="187" xfId="1" applyFont="1" applyFill="1" applyBorder="1" applyAlignment="1">
      <alignment horizontal="center" vertical="center" wrapText="1"/>
    </xf>
    <xf numFmtId="0" fontId="19" fillId="4" borderId="191" xfId="1" applyFont="1" applyFill="1" applyBorder="1" applyAlignment="1">
      <alignment horizontal="center" vertical="center" wrapText="1"/>
    </xf>
    <xf numFmtId="0" fontId="19" fillId="4" borderId="190" xfId="0" applyFont="1" applyFill="1" applyBorder="1" applyAlignment="1">
      <alignment horizontal="center" vertical="center" wrapText="1"/>
    </xf>
    <xf numFmtId="9" fontId="19" fillId="4" borderId="190" xfId="4" applyFont="1" applyFill="1" applyBorder="1" applyAlignment="1">
      <alignment horizontal="center" vertical="center" wrapText="1"/>
    </xf>
    <xf numFmtId="9" fontId="19" fillId="4" borderId="187" xfId="4" applyFont="1" applyFill="1" applyBorder="1" applyAlignment="1">
      <alignment horizontal="center" vertical="center" wrapText="1"/>
    </xf>
    <xf numFmtId="1" fontId="2" fillId="27" borderId="18" xfId="1" applyNumberFormat="1" applyFont="1" applyFill="1" applyBorder="1" applyAlignment="1" applyProtection="1">
      <alignment horizontal="center" vertical="center"/>
      <protection hidden="1"/>
    </xf>
    <xf numFmtId="1" fontId="2" fillId="27" borderId="32" xfId="1" applyNumberFormat="1" applyFont="1" applyFill="1" applyBorder="1" applyAlignment="1" applyProtection="1">
      <alignment horizontal="center" vertical="center"/>
      <protection hidden="1"/>
    </xf>
    <xf numFmtId="2" fontId="19" fillId="27" borderId="46" xfId="1" applyNumberFormat="1" applyFont="1" applyFill="1" applyBorder="1" applyAlignment="1">
      <alignment horizontal="center" vertical="center"/>
    </xf>
    <xf numFmtId="0" fontId="35" fillId="19" borderId="115" xfId="1" applyFont="1" applyFill="1" applyBorder="1" applyAlignment="1" applyProtection="1">
      <alignment vertical="center" wrapText="1"/>
      <protection hidden="1"/>
    </xf>
    <xf numFmtId="0" fontId="35" fillId="19" borderId="0" xfId="1" applyFont="1" applyFill="1" applyBorder="1" applyAlignment="1" applyProtection="1">
      <alignment vertical="center" wrapText="1"/>
      <protection hidden="1"/>
    </xf>
    <xf numFmtId="9" fontId="19" fillId="19" borderId="26" xfId="0" applyNumberFormat="1" applyFont="1" applyFill="1" applyBorder="1" applyAlignment="1" applyProtection="1">
      <alignment horizontal="center" vertical="center" wrapText="1"/>
      <protection hidden="1"/>
    </xf>
    <xf numFmtId="0" fontId="35" fillId="19" borderId="17" xfId="1" applyFont="1" applyFill="1" applyBorder="1" applyAlignment="1" applyProtection="1">
      <alignment vertical="center" wrapText="1"/>
      <protection hidden="1"/>
    </xf>
    <xf numFmtId="9" fontId="19" fillId="19" borderId="191" xfId="0" applyNumberFormat="1" applyFont="1" applyFill="1" applyBorder="1" applyAlignment="1" applyProtection="1">
      <alignment horizontal="center" vertical="center" wrapText="1"/>
      <protection hidden="1"/>
    </xf>
    <xf numFmtId="0" fontId="19" fillId="19" borderId="191" xfId="0" applyFont="1" applyFill="1" applyBorder="1" applyAlignment="1" applyProtection="1">
      <alignment horizontal="center" vertical="center" wrapText="1"/>
      <protection hidden="1"/>
    </xf>
    <xf numFmtId="0" fontId="35" fillId="19" borderId="172" xfId="1" applyFont="1" applyFill="1" applyBorder="1" applyAlignment="1" applyProtection="1">
      <alignment vertical="center" wrapText="1"/>
      <protection hidden="1"/>
    </xf>
    <xf numFmtId="0" fontId="2" fillId="19" borderId="27" xfId="0" applyFont="1" applyFill="1" applyBorder="1" applyAlignment="1" applyProtection="1">
      <alignment horizontal="center" vertical="center"/>
      <protection hidden="1"/>
    </xf>
    <xf numFmtId="2" fontId="19" fillId="19" borderId="27" xfId="0" applyNumberFormat="1" applyFont="1" applyFill="1" applyBorder="1" applyAlignment="1" applyProtection="1">
      <alignment horizontal="center" vertical="center"/>
      <protection hidden="1"/>
    </xf>
    <xf numFmtId="1" fontId="19" fillId="19" borderId="120" xfId="0" applyNumberFormat="1" applyFont="1" applyFill="1" applyBorder="1" applyAlignment="1" applyProtection="1">
      <alignment horizontal="center" vertical="center"/>
      <protection hidden="1"/>
    </xf>
    <xf numFmtId="0" fontId="2" fillId="19" borderId="20" xfId="0" applyFont="1" applyFill="1" applyBorder="1" applyAlignment="1" applyProtection="1">
      <alignment horizontal="center" vertical="center"/>
      <protection hidden="1"/>
    </xf>
    <xf numFmtId="2" fontId="19" fillId="19" borderId="20" xfId="0" applyNumberFormat="1" applyFont="1" applyFill="1" applyBorder="1" applyAlignment="1" applyProtection="1">
      <alignment horizontal="center" vertical="center"/>
      <protection hidden="1"/>
    </xf>
    <xf numFmtId="1" fontId="19" fillId="19" borderId="119" xfId="0" applyNumberFormat="1" applyFont="1" applyFill="1" applyBorder="1" applyAlignment="1" applyProtection="1">
      <alignment horizontal="center" vertical="center"/>
      <protection hidden="1"/>
    </xf>
    <xf numFmtId="0" fontId="2" fillId="19" borderId="174" xfId="0" applyFont="1" applyFill="1" applyBorder="1" applyAlignment="1" applyProtection="1">
      <alignment horizontal="center" vertical="center"/>
      <protection hidden="1"/>
    </xf>
    <xf numFmtId="2" fontId="19" fillId="19" borderId="174" xfId="0" applyNumberFormat="1" applyFont="1" applyFill="1" applyBorder="1" applyAlignment="1" applyProtection="1">
      <alignment horizontal="center" vertical="center"/>
      <protection hidden="1"/>
    </xf>
    <xf numFmtId="1" fontId="19" fillId="19" borderId="178" xfId="0" applyNumberFormat="1" applyFont="1" applyFill="1" applyBorder="1" applyAlignment="1" applyProtection="1">
      <alignment horizontal="center" vertical="center"/>
      <protection hidden="1"/>
    </xf>
    <xf numFmtId="2" fontId="19" fillId="19" borderId="46" xfId="1" applyNumberFormat="1" applyFont="1" applyFill="1" applyBorder="1" applyAlignment="1" applyProtection="1">
      <alignment horizontal="center" vertical="center"/>
      <protection hidden="1"/>
    </xf>
    <xf numFmtId="0" fontId="17" fillId="0" borderId="0" xfId="1" applyFont="1" applyAlignment="1">
      <alignment vertical="center"/>
    </xf>
    <xf numFmtId="0" fontId="12" fillId="7" borderId="1" xfId="0" applyFont="1" applyFill="1" applyBorder="1" applyAlignment="1" applyProtection="1">
      <alignment horizontal="center" vertical="center" shrinkToFit="1"/>
      <protection hidden="1"/>
    </xf>
    <xf numFmtId="0" fontId="61" fillId="5" borderId="1" xfId="0" applyFont="1" applyFill="1" applyBorder="1" applyAlignment="1" applyProtection="1">
      <alignment horizontal="center" vertical="center" shrinkToFit="1"/>
      <protection hidden="1"/>
    </xf>
    <xf numFmtId="0" fontId="19" fillId="0" borderId="0" xfId="0" applyFont="1" applyAlignment="1" applyProtection="1">
      <alignment horizontal="left"/>
      <protection hidden="1"/>
    </xf>
    <xf numFmtId="0" fontId="20" fillId="0" borderId="0" xfId="0" applyFont="1" applyProtection="1">
      <protection hidden="1"/>
    </xf>
    <xf numFmtId="0" fontId="83" fillId="15" borderId="0" xfId="0" applyFont="1" applyFill="1" applyAlignment="1">
      <alignment horizontal="center" vertical="top"/>
    </xf>
    <xf numFmtId="0" fontId="83" fillId="15" borderId="0" xfId="0" applyFont="1" applyFill="1" applyAlignment="1">
      <alignment horizontal="center" vertical="top" wrapText="1"/>
    </xf>
    <xf numFmtId="0" fontId="81" fillId="0" borderId="0" xfId="1" applyFont="1" applyBorder="1" applyAlignment="1">
      <alignment horizontal="center" vertical="center"/>
    </xf>
    <xf numFmtId="0" fontId="2" fillId="0" borderId="39" xfId="0" applyFont="1" applyBorder="1" applyAlignment="1">
      <alignment horizontal="left" vertical="center"/>
    </xf>
    <xf numFmtId="0" fontId="2" fillId="0" borderId="39" xfId="0" applyFont="1" applyBorder="1" applyAlignment="1">
      <alignment horizontal="center" vertical="center" wrapText="1"/>
    </xf>
    <xf numFmtId="2" fontId="2" fillId="0" borderId="48" xfId="1" applyNumberFormat="1" applyFont="1" applyFill="1" applyBorder="1" applyAlignment="1">
      <alignment horizontal="center" vertical="center"/>
    </xf>
    <xf numFmtId="2" fontId="2" fillId="0" borderId="48" xfId="0" applyNumberFormat="1" applyFont="1" applyBorder="1" applyAlignment="1">
      <alignment horizontal="center" vertical="center" wrapText="1"/>
    </xf>
    <xf numFmtId="0" fontId="2" fillId="0" borderId="48" xfId="0" applyFont="1" applyBorder="1" applyAlignment="1">
      <alignment horizontal="left" vertical="center"/>
    </xf>
    <xf numFmtId="0" fontId="2" fillId="0" borderId="48" xfId="0" applyFont="1" applyBorder="1" applyAlignment="1">
      <alignment horizontal="center" vertical="center" wrapText="1"/>
    </xf>
    <xf numFmtId="0" fontId="19" fillId="0" borderId="34" xfId="0" applyFont="1" applyFill="1" applyBorder="1" applyAlignment="1">
      <alignment horizontal="center" vertical="center" wrapText="1"/>
    </xf>
    <xf numFmtId="0" fontId="2" fillId="0" borderId="49" xfId="1" applyFont="1" applyFill="1" applyBorder="1" applyAlignment="1">
      <alignment horizontal="center" vertical="center"/>
    </xf>
    <xf numFmtId="2" fontId="2" fillId="0" borderId="49" xfId="1" applyNumberFormat="1" applyFont="1" applyFill="1" applyBorder="1" applyAlignment="1">
      <alignment horizontal="center" vertical="center"/>
    </xf>
    <xf numFmtId="0" fontId="2" fillId="0" borderId="49" xfId="0" applyFont="1" applyBorder="1" applyAlignment="1">
      <alignment horizontal="left" vertical="center"/>
    </xf>
    <xf numFmtId="0" fontId="2" fillId="0" borderId="105" xfId="1" applyFont="1" applyFill="1" applyBorder="1" applyAlignment="1">
      <alignment horizontal="center" vertical="center"/>
    </xf>
    <xf numFmtId="0" fontId="2" fillId="0" borderId="32" xfId="1" applyFont="1" applyFill="1" applyBorder="1" applyAlignment="1">
      <alignment horizontal="center" vertical="center"/>
    </xf>
    <xf numFmtId="0" fontId="2" fillId="0" borderId="40" xfId="1" applyFont="1" applyFill="1" applyBorder="1" applyAlignment="1">
      <alignment horizontal="center" vertical="center"/>
    </xf>
    <xf numFmtId="0" fontId="2" fillId="0" borderId="123" xfId="1" applyFont="1" applyFill="1" applyBorder="1" applyAlignment="1">
      <alignment horizontal="center" vertical="center"/>
    </xf>
    <xf numFmtId="16" fontId="2" fillId="0" borderId="24" xfId="0" applyNumberFormat="1" applyFont="1" applyBorder="1" applyAlignment="1">
      <alignment horizontal="center" vertical="center" wrapText="1"/>
    </xf>
    <xf numFmtId="1" fontId="19" fillId="2" borderId="119" xfId="0" applyNumberFormat="1" applyFont="1" applyFill="1" applyBorder="1" applyAlignment="1">
      <alignment horizontal="center" vertical="center"/>
    </xf>
    <xf numFmtId="1" fontId="19" fillId="2" borderId="120" xfId="0" applyNumberFormat="1" applyFont="1" applyFill="1" applyBorder="1" applyAlignment="1">
      <alignment horizontal="center" vertical="center"/>
    </xf>
    <xf numFmtId="1" fontId="19" fillId="2" borderId="130" xfId="0" applyNumberFormat="1" applyFont="1" applyFill="1" applyBorder="1" applyAlignment="1">
      <alignment horizontal="center" vertical="center"/>
    </xf>
    <xf numFmtId="16" fontId="2" fillId="0" borderId="48" xfId="0" applyNumberFormat="1" applyFont="1" applyBorder="1" applyAlignment="1">
      <alignment horizontal="center" vertical="center" wrapText="1"/>
    </xf>
    <xf numFmtId="0" fontId="23" fillId="0" borderId="0" xfId="0" applyFont="1" applyFill="1"/>
    <xf numFmtId="0" fontId="0" fillId="0" borderId="18" xfId="0" applyBorder="1" applyAlignment="1" applyProtection="1">
      <alignment textRotation="90"/>
      <protection hidden="1"/>
    </xf>
    <xf numFmtId="2" fontId="19" fillId="0" borderId="45" xfId="1" applyNumberFormat="1" applyFont="1" applyFill="1" applyBorder="1" applyAlignment="1" applyProtection="1">
      <alignment horizontal="center" vertical="center"/>
      <protection hidden="1"/>
    </xf>
    <xf numFmtId="1" fontId="2" fillId="0" borderId="45" xfId="1" applyNumberFormat="1" applyFont="1" applyFill="1" applyBorder="1" applyAlignment="1" applyProtection="1">
      <alignment horizontal="left" vertical="center" wrapText="1"/>
      <protection hidden="1"/>
    </xf>
    <xf numFmtId="0" fontId="10" fillId="0" borderId="0" xfId="1" applyFont="1" applyFill="1" applyAlignment="1" applyProtection="1">
      <alignment vertical="center"/>
      <protection hidden="1"/>
    </xf>
    <xf numFmtId="0" fontId="12" fillId="4" borderId="198" xfId="1" applyFont="1" applyFill="1" applyBorder="1" applyAlignment="1" applyProtection="1">
      <alignment horizontal="center" vertical="center"/>
      <protection hidden="1"/>
    </xf>
    <xf numFmtId="0" fontId="2" fillId="0" borderId="199" xfId="1" applyFont="1" applyFill="1" applyBorder="1" applyAlignment="1" applyProtection="1">
      <alignment horizontal="center" vertical="center"/>
      <protection hidden="1"/>
    </xf>
    <xf numFmtId="1" fontId="2" fillId="0" borderId="200" xfId="1" applyNumberFormat="1" applyFont="1" applyFill="1" applyBorder="1" applyAlignment="1" applyProtection="1">
      <alignment horizontal="left" vertical="center" wrapText="1"/>
      <protection hidden="1"/>
    </xf>
    <xf numFmtId="0" fontId="2" fillId="0" borderId="201" xfId="1" applyFont="1" applyFill="1" applyBorder="1" applyAlignment="1" applyProtection="1">
      <alignment horizontal="center" vertical="center"/>
      <protection hidden="1"/>
    </xf>
    <xf numFmtId="0" fontId="2" fillId="0" borderId="202" xfId="1" applyFont="1" applyFill="1" applyBorder="1" applyAlignment="1" applyProtection="1">
      <alignment horizontal="center" vertical="center"/>
      <protection hidden="1"/>
    </xf>
    <xf numFmtId="0" fontId="2" fillId="0" borderId="203" xfId="1" applyFont="1" applyFill="1" applyBorder="1" applyAlignment="1" applyProtection="1">
      <alignment horizontal="center" vertical="center"/>
      <protection hidden="1"/>
    </xf>
    <xf numFmtId="0" fontId="2" fillId="0" borderId="204" xfId="1" applyFont="1" applyFill="1" applyBorder="1" applyAlignment="1" applyProtection="1">
      <alignment horizontal="left" vertical="center"/>
      <protection hidden="1"/>
    </xf>
    <xf numFmtId="0" fontId="13" fillId="0" borderId="205" xfId="1" applyFont="1" applyFill="1" applyBorder="1" applyAlignment="1" applyProtection="1">
      <alignment horizontal="left" vertical="center" wrapText="1"/>
      <protection hidden="1"/>
    </xf>
    <xf numFmtId="2" fontId="19" fillId="0" borderId="206" xfId="1" applyNumberFormat="1" applyFont="1" applyFill="1" applyBorder="1" applyAlignment="1" applyProtection="1">
      <alignment horizontal="center" vertical="center"/>
      <protection hidden="1"/>
    </xf>
    <xf numFmtId="1" fontId="2" fillId="0" borderId="206" xfId="1" applyNumberFormat="1" applyFont="1" applyFill="1" applyBorder="1" applyAlignment="1" applyProtection="1">
      <alignment horizontal="left" vertical="center" wrapText="1"/>
      <protection hidden="1"/>
    </xf>
    <xf numFmtId="1" fontId="19" fillId="0" borderId="206" xfId="1" applyNumberFormat="1" applyFont="1" applyFill="1" applyBorder="1" applyAlignment="1" applyProtection="1">
      <alignment horizontal="center" vertical="center"/>
      <protection hidden="1"/>
    </xf>
    <xf numFmtId="1" fontId="2" fillId="0" borderId="207" xfId="1" applyNumberFormat="1" applyFont="1" applyFill="1" applyBorder="1" applyAlignment="1" applyProtection="1">
      <alignment horizontal="left" vertical="center" wrapText="1"/>
      <protection hidden="1"/>
    </xf>
    <xf numFmtId="0" fontId="2" fillId="0" borderId="192" xfId="1" applyFont="1" applyFill="1" applyBorder="1" applyAlignment="1" applyProtection="1">
      <alignment horizontal="center" vertical="center"/>
      <protection hidden="1"/>
    </xf>
    <xf numFmtId="0" fontId="2" fillId="0" borderId="193" xfId="1" applyFont="1" applyFill="1" applyBorder="1" applyAlignment="1" applyProtection="1">
      <alignment horizontal="center" vertical="center"/>
      <protection hidden="1"/>
    </xf>
    <xf numFmtId="0" fontId="2" fillId="0" borderId="208" xfId="1" applyFont="1" applyFill="1" applyBorder="1" applyAlignment="1" applyProtection="1">
      <alignment horizontal="left" vertical="center"/>
      <protection hidden="1"/>
    </xf>
    <xf numFmtId="0" fontId="13" fillId="0" borderId="209" xfId="1" applyFont="1" applyFill="1" applyBorder="1" applyAlignment="1" applyProtection="1">
      <alignment horizontal="left" vertical="center" wrapText="1"/>
      <protection hidden="1"/>
    </xf>
    <xf numFmtId="2" fontId="19" fillId="0" borderId="193" xfId="1" applyNumberFormat="1" applyFont="1" applyFill="1" applyBorder="1" applyAlignment="1" applyProtection="1">
      <alignment horizontal="center" vertical="center"/>
      <protection hidden="1"/>
    </xf>
    <xf numFmtId="1" fontId="2" fillId="0" borderId="193" xfId="1" applyNumberFormat="1" applyFont="1" applyFill="1" applyBorder="1" applyAlignment="1" applyProtection="1">
      <alignment horizontal="left" vertical="center" wrapText="1"/>
      <protection hidden="1"/>
    </xf>
    <xf numFmtId="1" fontId="19" fillId="0" borderId="193" xfId="1" applyNumberFormat="1" applyFont="1" applyFill="1" applyBorder="1" applyAlignment="1" applyProtection="1">
      <alignment horizontal="center" vertical="center"/>
      <protection hidden="1"/>
    </xf>
    <xf numFmtId="1" fontId="2" fillId="0" borderId="194" xfId="1" applyNumberFormat="1" applyFont="1" applyFill="1" applyBorder="1" applyAlignment="1" applyProtection="1">
      <alignment horizontal="left" vertical="center" wrapText="1"/>
      <protection hidden="1"/>
    </xf>
    <xf numFmtId="2" fontId="19" fillId="0" borderId="203" xfId="1" applyNumberFormat="1" applyFont="1" applyFill="1" applyBorder="1" applyAlignment="1" applyProtection="1">
      <alignment horizontal="center" vertical="center"/>
      <protection hidden="1"/>
    </xf>
    <xf numFmtId="1" fontId="2" fillId="0" borderId="203" xfId="1" applyNumberFormat="1" applyFont="1" applyFill="1" applyBorder="1" applyAlignment="1" applyProtection="1">
      <alignment horizontal="left" vertical="center" wrapText="1"/>
      <protection hidden="1"/>
    </xf>
    <xf numFmtId="1" fontId="19" fillId="0" borderId="203" xfId="1" applyNumberFormat="1" applyFont="1" applyFill="1" applyBorder="1" applyAlignment="1" applyProtection="1">
      <alignment horizontal="center" vertical="center"/>
      <protection hidden="1"/>
    </xf>
    <xf numFmtId="1" fontId="2" fillId="0" borderId="210" xfId="1" applyNumberFormat="1" applyFont="1" applyFill="1" applyBorder="1" applyAlignment="1" applyProtection="1">
      <alignment horizontal="left" vertical="center" wrapText="1"/>
      <protection hidden="1"/>
    </xf>
    <xf numFmtId="0" fontId="24" fillId="0" borderId="42" xfId="1" applyFont="1" applyFill="1" applyBorder="1" applyAlignment="1">
      <alignment horizontal="left" vertical="center"/>
    </xf>
    <xf numFmtId="0" fontId="24" fillId="0" borderId="27" xfId="1" applyFont="1" applyFill="1" applyBorder="1" applyAlignment="1">
      <alignment horizontal="left" vertical="center"/>
    </xf>
    <xf numFmtId="0" fontId="24" fillId="0" borderId="98" xfId="1" applyFont="1" applyFill="1" applyBorder="1" applyAlignment="1">
      <alignment horizontal="left" vertical="center"/>
    </xf>
    <xf numFmtId="0" fontId="24" fillId="0" borderId="100" xfId="1" applyFont="1" applyFill="1" applyBorder="1" applyAlignment="1">
      <alignment horizontal="left" vertical="center"/>
    </xf>
    <xf numFmtId="0" fontId="19" fillId="0" borderId="213" xfId="0" applyFont="1" applyFill="1" applyBorder="1" applyAlignment="1">
      <alignment horizontal="center" vertical="center" wrapText="1"/>
    </xf>
    <xf numFmtId="0" fontId="2" fillId="0" borderId="218" xfId="0" applyFont="1" applyBorder="1" applyAlignment="1">
      <alignment horizontal="center" vertical="center" wrapText="1"/>
    </xf>
    <xf numFmtId="0" fontId="2" fillId="0" borderId="200" xfId="0" applyFont="1" applyBorder="1" applyAlignment="1">
      <alignment horizontal="center" vertical="center" wrapText="1"/>
    </xf>
    <xf numFmtId="0" fontId="2" fillId="0" borderId="219" xfId="0" applyFont="1" applyBorder="1" applyAlignment="1">
      <alignment horizontal="center" vertical="center" wrapText="1"/>
    </xf>
    <xf numFmtId="0" fontId="2" fillId="0" borderId="200" xfId="1" applyFont="1" applyFill="1" applyBorder="1" applyAlignment="1">
      <alignment horizontal="center" vertical="center"/>
    </xf>
    <xf numFmtId="0" fontId="2" fillId="0" borderId="216" xfId="1" applyFont="1" applyFill="1" applyBorder="1" applyAlignment="1">
      <alignment horizontal="center" vertical="center"/>
    </xf>
    <xf numFmtId="0" fontId="2" fillId="0" borderId="221" xfId="1" applyFont="1" applyFill="1" applyBorder="1" applyAlignment="1">
      <alignment horizontal="center" vertical="center"/>
    </xf>
    <xf numFmtId="0" fontId="2" fillId="0" borderId="223" xfId="1" applyFont="1" applyFill="1" applyBorder="1" applyAlignment="1">
      <alignment horizontal="center" vertical="center"/>
    </xf>
    <xf numFmtId="0" fontId="2" fillId="0" borderId="206" xfId="1" applyFont="1" applyFill="1" applyBorder="1" applyAlignment="1">
      <alignment horizontal="center" vertical="center"/>
    </xf>
    <xf numFmtId="0" fontId="24" fillId="0" borderId="227" xfId="1" applyFont="1" applyFill="1" applyBorder="1" applyAlignment="1">
      <alignment horizontal="left" vertical="center"/>
    </xf>
    <xf numFmtId="2" fontId="2" fillId="0" borderId="206" xfId="0" applyNumberFormat="1" applyFont="1" applyBorder="1" applyAlignment="1">
      <alignment horizontal="center" vertical="center" wrapText="1"/>
    </xf>
    <xf numFmtId="2" fontId="2" fillId="0" borderId="206" xfId="1" applyNumberFormat="1" applyFont="1" applyFill="1" applyBorder="1" applyAlignment="1">
      <alignment horizontal="center" vertical="center"/>
    </xf>
    <xf numFmtId="1" fontId="19" fillId="2" borderId="228" xfId="0" applyNumberFormat="1" applyFont="1" applyFill="1" applyBorder="1" applyAlignment="1">
      <alignment horizontal="center" vertical="center"/>
    </xf>
    <xf numFmtId="0" fontId="2" fillId="0" borderId="206" xfId="0" applyFont="1" applyBorder="1" applyAlignment="1">
      <alignment horizontal="left" vertical="center"/>
    </xf>
    <xf numFmtId="0" fontId="2" fillId="0" borderId="203" xfId="1" applyFont="1" applyFill="1" applyBorder="1" applyAlignment="1">
      <alignment horizontal="center" vertical="center"/>
    </xf>
    <xf numFmtId="0" fontId="2" fillId="0" borderId="210" xfId="1" applyFont="1" applyFill="1" applyBorder="1" applyAlignment="1">
      <alignment horizontal="center" vertical="center"/>
    </xf>
    <xf numFmtId="0" fontId="2" fillId="4" borderId="198" xfId="2" applyFont="1" applyFill="1" applyBorder="1" applyAlignment="1">
      <alignment horizontal="center" vertical="center" wrapText="1"/>
    </xf>
    <xf numFmtId="0" fontId="2" fillId="0" borderId="231" xfId="2" applyFont="1" applyBorder="1" applyAlignment="1">
      <alignment horizontal="center" vertical="center"/>
    </xf>
    <xf numFmtId="0" fontId="2" fillId="0" borderId="201" xfId="2" applyFont="1" applyBorder="1" applyAlignment="1">
      <alignment horizontal="center" vertical="center"/>
    </xf>
    <xf numFmtId="0" fontId="2" fillId="0" borderId="202" xfId="2" applyFont="1" applyBorder="1" applyAlignment="1">
      <alignment horizontal="center" vertical="center"/>
    </xf>
    <xf numFmtId="0" fontId="2" fillId="0" borderId="203" xfId="2" applyFont="1" applyBorder="1" applyAlignment="1">
      <alignment horizontal="center" vertical="center"/>
    </xf>
    <xf numFmtId="9" fontId="2" fillId="0" borderId="203" xfId="4" applyFont="1" applyBorder="1" applyAlignment="1">
      <alignment horizontal="center" vertical="center"/>
    </xf>
    <xf numFmtId="2" fontId="2" fillId="0" borderId="206" xfId="2" applyNumberFormat="1" applyFont="1" applyBorder="1" applyAlignment="1">
      <alignment horizontal="center" vertical="center"/>
    </xf>
    <xf numFmtId="9" fontId="2" fillId="0" borderId="203" xfId="4" applyFont="1" applyBorder="1" applyAlignment="1">
      <alignment horizontal="center" vertical="center" wrapText="1"/>
    </xf>
    <xf numFmtId="1" fontId="2" fillId="0" borderId="206" xfId="2" applyNumberFormat="1" applyFont="1" applyBorder="1" applyAlignment="1">
      <alignment horizontal="center" vertical="center" wrapText="1"/>
    </xf>
    <xf numFmtId="2" fontId="19" fillId="0" borderId="46" xfId="1" applyNumberFormat="1" applyFont="1" applyBorder="1" applyAlignment="1">
      <alignment horizontal="center" vertical="center" shrinkToFit="1"/>
    </xf>
    <xf numFmtId="0" fontId="85" fillId="0" borderId="0" xfId="5" applyFont="1" applyBorder="1"/>
    <xf numFmtId="0" fontId="85" fillId="0" borderId="0" xfId="1" applyFont="1" applyBorder="1" applyAlignment="1">
      <alignment horizontal="center" vertical="center"/>
    </xf>
    <xf numFmtId="0" fontId="85" fillId="2" borderId="0" xfId="5" applyFont="1" applyFill="1" applyBorder="1" applyAlignment="1">
      <alignment horizontal="center"/>
    </xf>
    <xf numFmtId="0" fontId="85" fillId="0" borderId="0" xfId="1" applyFont="1" applyFill="1" applyBorder="1" applyAlignment="1">
      <alignment horizontal="center" vertical="center"/>
    </xf>
    <xf numFmtId="0" fontId="85" fillId="0" borderId="0" xfId="1" applyFont="1" applyFill="1" applyBorder="1" applyAlignment="1">
      <alignment vertical="center"/>
    </xf>
    <xf numFmtId="0" fontId="86" fillId="0" borderId="0" xfId="0" applyFont="1"/>
    <xf numFmtId="0" fontId="15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0" fontId="62" fillId="0" borderId="0" xfId="0" applyFont="1" applyAlignment="1">
      <alignment horizontal="center"/>
    </xf>
    <xf numFmtId="0" fontId="18" fillId="0" borderId="18" xfId="0" applyFont="1" applyBorder="1" applyAlignment="1">
      <alignment horizontal="center"/>
    </xf>
    <xf numFmtId="0" fontId="18" fillId="0" borderId="24" xfId="0" applyFont="1" applyBorder="1" applyAlignment="1">
      <alignment horizontal="center"/>
    </xf>
    <xf numFmtId="0" fontId="19" fillId="4" borderId="174" xfId="1" applyFont="1" applyFill="1" applyBorder="1" applyAlignment="1">
      <alignment horizontal="center" vertical="center" wrapText="1"/>
    </xf>
    <xf numFmtId="0" fontId="50" fillId="15" borderId="32" xfId="1" applyFont="1" applyFill="1" applyBorder="1" applyAlignment="1">
      <alignment horizontal="center" vertical="center" wrapText="1"/>
    </xf>
    <xf numFmtId="0" fontId="50" fillId="15" borderId="32" xfId="0" applyFont="1" applyFill="1" applyBorder="1" applyAlignment="1">
      <alignment horizontal="center" vertical="center" wrapText="1"/>
    </xf>
    <xf numFmtId="0" fontId="50" fillId="15" borderId="34" xfId="0" applyFont="1" applyFill="1" applyBorder="1" applyAlignment="1">
      <alignment horizontal="center" vertical="center" wrapText="1"/>
    </xf>
    <xf numFmtId="16" fontId="2" fillId="0" borderId="24" xfId="1" applyNumberFormat="1" applyFont="1" applyFill="1" applyBorder="1" applyAlignment="1">
      <alignment horizontal="center" vertical="center"/>
    </xf>
    <xf numFmtId="2" fontId="19" fillId="0" borderId="18" xfId="1" applyNumberFormat="1" applyFont="1" applyFill="1" applyBorder="1" applyAlignment="1" applyProtection="1">
      <alignment horizontal="center" vertical="center"/>
      <protection hidden="1"/>
    </xf>
    <xf numFmtId="1" fontId="2" fillId="0" borderId="18" xfId="1" applyNumberFormat="1" applyFont="1" applyFill="1" applyBorder="1" applyAlignment="1" applyProtection="1">
      <alignment horizontal="left" vertical="center" wrapText="1"/>
      <protection hidden="1"/>
    </xf>
    <xf numFmtId="1" fontId="19" fillId="0" borderId="18" xfId="1" applyNumberFormat="1" applyFont="1" applyFill="1" applyBorder="1" applyAlignment="1" applyProtection="1">
      <alignment horizontal="center" vertical="center"/>
      <protection hidden="1"/>
    </xf>
    <xf numFmtId="1" fontId="2" fillId="0" borderId="216" xfId="1" applyNumberFormat="1" applyFont="1" applyFill="1" applyBorder="1" applyAlignment="1" applyProtection="1">
      <alignment horizontal="left" vertical="center" wrapText="1"/>
      <protection hidden="1"/>
    </xf>
    <xf numFmtId="2" fontId="16" fillId="0" borderId="0" xfId="1" applyNumberFormat="1" applyFont="1" applyBorder="1" applyProtection="1"/>
    <xf numFmtId="0" fontId="15" fillId="0" borderId="0" xfId="0" applyFont="1" applyAlignment="1">
      <alignment horizontal="left"/>
    </xf>
    <xf numFmtId="0" fontId="13" fillId="0" borderId="0" xfId="1" applyFont="1" applyAlignment="1">
      <alignment horizontal="center" vertical="center"/>
    </xf>
    <xf numFmtId="0" fontId="14" fillId="0" borderId="0" xfId="1" applyFont="1" applyBorder="1" applyAlignment="1">
      <alignment horizontal="center" vertical="center"/>
    </xf>
    <xf numFmtId="0" fontId="12" fillId="0" borderId="0" xfId="1" applyFont="1" applyFill="1" applyAlignment="1">
      <alignment horizontal="center"/>
    </xf>
    <xf numFmtId="0" fontId="19" fillId="4" borderId="33" xfId="1" applyFont="1" applyFill="1" applyBorder="1" applyAlignment="1">
      <alignment horizontal="center" vertical="center" wrapText="1"/>
    </xf>
    <xf numFmtId="0" fontId="19" fillId="4" borderId="102" xfId="1" applyFont="1" applyFill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0" fontId="19" fillId="4" borderId="18" xfId="1" applyFont="1" applyFill="1" applyBorder="1" applyAlignment="1">
      <alignment horizontal="center" vertical="center" wrapText="1"/>
    </xf>
    <xf numFmtId="0" fontId="2" fillId="4" borderId="118" xfId="1" applyFont="1" applyFill="1" applyBorder="1" applyAlignment="1">
      <alignment horizontal="center" vertical="center" wrapText="1"/>
    </xf>
    <xf numFmtId="0" fontId="1" fillId="4" borderId="35" xfId="1" applyFont="1" applyFill="1" applyBorder="1" applyAlignment="1">
      <alignment horizontal="center" vertical="center" wrapText="1"/>
    </xf>
    <xf numFmtId="0" fontId="1" fillId="4" borderId="38" xfId="1" applyFont="1" applyFill="1" applyBorder="1" applyAlignment="1">
      <alignment horizontal="center" vertical="center" wrapText="1"/>
    </xf>
    <xf numFmtId="0" fontId="1" fillId="4" borderId="34" xfId="1" applyFont="1" applyFill="1" applyBorder="1" applyAlignment="1">
      <alignment horizontal="center" vertical="center" wrapText="1"/>
    </xf>
    <xf numFmtId="0" fontId="1" fillId="4" borderId="37" xfId="1" applyFont="1" applyFill="1" applyBorder="1" applyAlignment="1">
      <alignment horizontal="center" vertical="center" wrapText="1"/>
    </xf>
    <xf numFmtId="0" fontId="12" fillId="4" borderId="32" xfId="1" applyFont="1" applyFill="1" applyBorder="1" applyAlignment="1">
      <alignment horizontal="center" vertical="center" textRotation="90"/>
    </xf>
    <xf numFmtId="0" fontId="12" fillId="4" borderId="36" xfId="1" applyFont="1" applyFill="1" applyBorder="1" applyAlignment="1">
      <alignment horizontal="center" vertical="center" textRotation="90"/>
    </xf>
    <xf numFmtId="0" fontId="19" fillId="30" borderId="107" xfId="1" applyFont="1" applyFill="1" applyBorder="1" applyAlignment="1">
      <alignment horizontal="center" vertical="center"/>
    </xf>
    <xf numFmtId="0" fontId="12" fillId="4" borderId="35" xfId="1" applyFont="1" applyFill="1" applyBorder="1" applyAlignment="1">
      <alignment horizontal="center" vertical="center" textRotation="90" wrapText="1"/>
    </xf>
    <xf numFmtId="0" fontId="18" fillId="0" borderId="41" xfId="0" applyFont="1" applyBorder="1" applyAlignment="1">
      <alignment horizontal="center" vertical="center"/>
    </xf>
    <xf numFmtId="0" fontId="18" fillId="0" borderId="42" xfId="0" applyFont="1" applyBorder="1"/>
    <xf numFmtId="0" fontId="18" fillId="0" borderId="19" xfId="0" applyFont="1" applyBorder="1" applyAlignment="1">
      <alignment horizontal="center" vertical="center"/>
    </xf>
    <xf numFmtId="0" fontId="18" fillId="0" borderId="20" xfId="0" applyFont="1" applyBorder="1"/>
    <xf numFmtId="1" fontId="62" fillId="4" borderId="26" xfId="4" applyNumberFormat="1" applyFont="1" applyFill="1" applyBorder="1" applyAlignment="1">
      <alignment horizontal="center" vertical="center"/>
    </xf>
    <xf numFmtId="0" fontId="18" fillId="0" borderId="111" xfId="0" applyFont="1" applyBorder="1" applyAlignment="1">
      <alignment horizontal="center" vertical="center"/>
    </xf>
    <xf numFmtId="0" fontId="18" fillId="0" borderId="120" xfId="0" applyFont="1" applyBorder="1" applyAlignment="1">
      <alignment horizontal="center" vertical="center"/>
    </xf>
    <xf numFmtId="0" fontId="18" fillId="0" borderId="112" xfId="0" applyFont="1" applyBorder="1" applyAlignment="1">
      <alignment horizontal="center" vertical="center"/>
    </xf>
    <xf numFmtId="0" fontId="18" fillId="0" borderId="113" xfId="0" applyFont="1" applyBorder="1" applyAlignment="1">
      <alignment horizontal="center" vertical="center"/>
    </xf>
    <xf numFmtId="0" fontId="18" fillId="0" borderId="110" xfId="0" applyFont="1" applyBorder="1" applyAlignment="1">
      <alignment horizontal="center" vertical="center"/>
    </xf>
    <xf numFmtId="0" fontId="18" fillId="0" borderId="109" xfId="0" applyFont="1" applyBorder="1"/>
    <xf numFmtId="0" fontId="18" fillId="0" borderId="45" xfId="0" applyFont="1" applyBorder="1" applyAlignment="1">
      <alignment horizontal="center"/>
    </xf>
    <xf numFmtId="0" fontId="18" fillId="0" borderId="122" xfId="0" applyFont="1" applyBorder="1" applyAlignment="1">
      <alignment horizontal="center" vertical="center"/>
    </xf>
    <xf numFmtId="0" fontId="62" fillId="4" borderId="18" xfId="0" applyFont="1" applyFill="1" applyBorder="1" applyAlignment="1">
      <alignment horizontal="center"/>
    </xf>
    <xf numFmtId="0" fontId="19" fillId="4" borderId="36" xfId="0" applyFont="1" applyFill="1" applyBorder="1" applyAlignment="1">
      <alignment horizontal="center" vertical="center" wrapText="1"/>
    </xf>
    <xf numFmtId="0" fontId="1" fillId="0" borderId="0" xfId="1" applyFont="1" applyAlignment="1">
      <alignment horizontal="left"/>
    </xf>
    <xf numFmtId="0" fontId="1" fillId="31" borderId="0" xfId="1" applyFont="1" applyFill="1" applyAlignment="1">
      <alignment horizontal="left"/>
    </xf>
    <xf numFmtId="0" fontId="1" fillId="0" borderId="0" xfId="1" applyFont="1" applyAlignment="1">
      <alignment horizontal="left" vertical="center"/>
    </xf>
    <xf numFmtId="0" fontId="19" fillId="4" borderId="174" xfId="1" applyFont="1" applyFill="1" applyBorder="1" applyAlignment="1">
      <alignment horizontal="left" vertical="center" wrapText="1"/>
    </xf>
    <xf numFmtId="0" fontId="19" fillId="31" borderId="32" xfId="1" applyFont="1" applyFill="1" applyBorder="1" applyAlignment="1">
      <alignment horizontal="left" vertical="center" textRotation="90" wrapText="1"/>
    </xf>
    <xf numFmtId="0" fontId="19" fillId="4" borderId="36" xfId="0" applyFont="1" applyFill="1" applyBorder="1" applyAlignment="1">
      <alignment horizontal="left" vertical="center" wrapText="1"/>
    </xf>
    <xf numFmtId="0" fontId="19" fillId="4" borderId="190" xfId="0" applyFont="1" applyFill="1" applyBorder="1" applyAlignment="1">
      <alignment horizontal="left" vertical="center" wrapText="1"/>
    </xf>
    <xf numFmtId="1" fontId="2" fillId="0" borderId="24" xfId="1" applyNumberFormat="1" applyFont="1" applyBorder="1" applyAlignment="1" applyProtection="1">
      <alignment horizontal="left" vertical="center"/>
      <protection hidden="1"/>
    </xf>
    <xf numFmtId="2" fontId="19" fillId="0" borderId="46" xfId="1" applyNumberFormat="1" applyFont="1" applyBorder="1" applyAlignment="1">
      <alignment horizontal="left" vertical="center" shrinkToFit="1"/>
    </xf>
    <xf numFmtId="0" fontId="2" fillId="0" borderId="0" xfId="1" applyFont="1" applyAlignment="1">
      <alignment horizontal="left" vertical="center"/>
    </xf>
    <xf numFmtId="0" fontId="24" fillId="0" borderId="0" xfId="1" applyFont="1" applyAlignment="1">
      <alignment horizontal="left" vertical="center"/>
    </xf>
    <xf numFmtId="0" fontId="11" fillId="0" borderId="0" xfId="0" applyFont="1" applyAlignment="1">
      <alignment horizontal="left"/>
    </xf>
    <xf numFmtId="0" fontId="19" fillId="40" borderId="32" xfId="1" applyFont="1" applyFill="1" applyBorder="1" applyAlignment="1">
      <alignment vertical="center" textRotation="90" wrapText="1"/>
    </xf>
    <xf numFmtId="0" fontId="18" fillId="0" borderId="0" xfId="0" applyFont="1" applyAlignment="1">
      <alignment horizontal="center"/>
    </xf>
    <xf numFmtId="14" fontId="2" fillId="4" borderId="31" xfId="1" applyNumberFormat="1" applyFont="1" applyFill="1" applyBorder="1" applyAlignment="1">
      <alignment horizontal="center" vertical="center" shrinkToFit="1"/>
    </xf>
    <xf numFmtId="14" fontId="2" fillId="4" borderId="24" xfId="1" applyNumberFormat="1" applyFont="1" applyFill="1" applyBorder="1" applyAlignment="1">
      <alignment horizontal="center" vertical="center" shrinkToFit="1"/>
    </xf>
    <xf numFmtId="0" fontId="2" fillId="4" borderId="118" xfId="1" applyFont="1" applyFill="1" applyBorder="1" applyAlignment="1">
      <alignment horizontal="center" vertical="center" wrapText="1"/>
    </xf>
    <xf numFmtId="0" fontId="13" fillId="0" borderId="0" xfId="1" applyFont="1" applyFill="1" applyAlignment="1">
      <alignment horizontal="center" vertical="center"/>
    </xf>
    <xf numFmtId="2" fontId="13" fillId="0" borderId="27" xfId="1" applyNumberFormat="1" applyFont="1" applyBorder="1" applyAlignment="1">
      <alignment vertical="center"/>
    </xf>
    <xf numFmtId="2" fontId="13" fillId="0" borderId="20" xfId="1" applyNumberFormat="1" applyFont="1" applyBorder="1" applyAlignment="1">
      <alignment vertical="center"/>
    </xf>
    <xf numFmtId="16" fontId="19" fillId="4" borderId="18" xfId="1" applyNumberFormat="1" applyFont="1" applyFill="1" applyBorder="1" applyAlignment="1">
      <alignment horizontal="center" vertical="center" wrapText="1"/>
    </xf>
    <xf numFmtId="0" fontId="2" fillId="4" borderId="18" xfId="1" applyFont="1" applyFill="1" applyBorder="1" applyAlignment="1">
      <alignment horizontal="center" vertical="center" wrapText="1"/>
    </xf>
    <xf numFmtId="0" fontId="19" fillId="30" borderId="133" xfId="0" applyFont="1" applyFill="1" applyBorder="1" applyAlignment="1">
      <alignment vertical="center" wrapText="1"/>
    </xf>
    <xf numFmtId="0" fontId="2" fillId="4" borderId="132" xfId="1" applyFont="1" applyFill="1" applyBorder="1" applyAlignment="1">
      <alignment horizontal="center" vertical="center" wrapText="1"/>
    </xf>
    <xf numFmtId="9" fontId="2" fillId="30" borderId="174" xfId="1" applyNumberFormat="1" applyFont="1" applyFill="1" applyBorder="1" applyAlignment="1">
      <alignment horizontal="center" vertical="center"/>
    </xf>
    <xf numFmtId="0" fontId="19" fillId="30" borderId="34" xfId="1" applyFont="1" applyFill="1" applyBorder="1" applyAlignment="1">
      <alignment horizontal="center" vertical="center" shrinkToFit="1"/>
    </xf>
    <xf numFmtId="0" fontId="2" fillId="30" borderId="27" xfId="0" applyFont="1" applyFill="1" applyBorder="1" applyAlignment="1" applyProtection="1">
      <alignment horizontal="center" vertical="center"/>
      <protection hidden="1"/>
    </xf>
    <xf numFmtId="2" fontId="19" fillId="30" borderId="27" xfId="0" applyNumberFormat="1" applyFont="1" applyFill="1" applyBorder="1" applyAlignment="1" applyProtection="1">
      <alignment horizontal="center" vertical="center"/>
      <protection hidden="1"/>
    </xf>
    <xf numFmtId="1" fontId="19" fillId="30" borderId="120" xfId="0" applyNumberFormat="1" applyFont="1" applyFill="1" applyBorder="1" applyAlignment="1">
      <alignment horizontal="center" vertical="center"/>
    </xf>
    <xf numFmtId="0" fontId="2" fillId="4" borderId="189" xfId="1" applyFont="1" applyFill="1" applyBorder="1" applyAlignment="1">
      <alignment horizontal="center" vertical="center" wrapText="1"/>
    </xf>
    <xf numFmtId="0" fontId="2" fillId="4" borderId="187" xfId="1" applyFont="1" applyFill="1" applyBorder="1" applyAlignment="1">
      <alignment horizontal="center" vertical="center" wrapText="1"/>
    </xf>
    <xf numFmtId="0" fontId="2" fillId="4" borderId="191" xfId="1" applyFont="1" applyFill="1" applyBorder="1" applyAlignment="1">
      <alignment horizontal="center" vertical="center" wrapText="1"/>
    </xf>
    <xf numFmtId="0" fontId="2" fillId="4" borderId="190" xfId="1" applyFont="1" applyFill="1" applyBorder="1" applyAlignment="1">
      <alignment horizontal="center" vertical="center" shrinkToFit="1"/>
    </xf>
    <xf numFmtId="0" fontId="1" fillId="4" borderId="191" xfId="1" applyFont="1" applyFill="1" applyBorder="1" applyAlignment="1">
      <alignment horizontal="center" vertical="center" wrapText="1"/>
    </xf>
    <xf numFmtId="0" fontId="1" fillId="4" borderId="190" xfId="1" applyFont="1" applyFill="1" applyBorder="1" applyAlignment="1">
      <alignment horizontal="center" vertical="center" wrapText="1"/>
    </xf>
    <xf numFmtId="9" fontId="2" fillId="27" borderId="191" xfId="4" applyFont="1" applyFill="1" applyBorder="1" applyAlignment="1">
      <alignment horizontal="center" vertical="center"/>
    </xf>
    <xf numFmtId="0" fontId="19" fillId="27" borderId="191" xfId="1" applyFont="1" applyFill="1" applyBorder="1" applyAlignment="1">
      <alignment horizontal="center" vertical="center" shrinkToFit="1"/>
    </xf>
    <xf numFmtId="9" fontId="2" fillId="30" borderId="191" xfId="1" applyNumberFormat="1" applyFont="1" applyFill="1" applyBorder="1" applyAlignment="1">
      <alignment horizontal="center" vertical="center"/>
    </xf>
    <xf numFmtId="0" fontId="19" fillId="30" borderId="187" xfId="1" applyFont="1" applyFill="1" applyBorder="1" applyAlignment="1">
      <alignment horizontal="center" vertical="center" shrinkToFit="1"/>
    </xf>
    <xf numFmtId="0" fontId="19" fillId="30" borderId="234" xfId="1" applyFont="1" applyFill="1" applyBorder="1" applyAlignment="1">
      <alignment vertical="center"/>
    </xf>
    <xf numFmtId="0" fontId="19" fillId="30" borderId="191" xfId="0" applyFont="1" applyFill="1" applyBorder="1" applyAlignment="1">
      <alignment vertical="center" wrapText="1"/>
    </xf>
    <xf numFmtId="0" fontId="11" fillId="0" borderId="32" xfId="0" applyFont="1" applyBorder="1" applyAlignment="1"/>
    <xf numFmtId="0" fontId="35" fillId="19" borderId="172" xfId="1" applyFont="1" applyFill="1" applyBorder="1" applyAlignment="1">
      <alignment horizontal="center" vertical="center" wrapText="1"/>
    </xf>
    <xf numFmtId="1" fontId="19" fillId="19" borderId="25" xfId="0" applyNumberFormat="1" applyFont="1" applyFill="1" applyBorder="1" applyAlignment="1">
      <alignment horizontal="center" vertical="center"/>
    </xf>
    <xf numFmtId="1" fontId="19" fillId="19" borderId="19" xfId="0" applyNumberFormat="1" applyFont="1" applyFill="1" applyBorder="1" applyAlignment="1">
      <alignment horizontal="center" vertical="center"/>
    </xf>
    <xf numFmtId="2" fontId="19" fillId="19" borderId="161" xfId="1" applyNumberFormat="1" applyFont="1" applyFill="1" applyBorder="1" applyAlignment="1">
      <alignment horizontal="center" vertical="center"/>
    </xf>
    <xf numFmtId="0" fontId="19" fillId="27" borderId="190" xfId="1" applyFont="1" applyFill="1" applyBorder="1" applyAlignment="1">
      <alignment horizontal="center" vertical="center" wrapText="1"/>
    </xf>
    <xf numFmtId="0" fontId="2" fillId="4" borderId="32" xfId="1" applyFont="1" applyFill="1" applyBorder="1" applyAlignment="1" applyProtection="1">
      <alignment horizontal="center" vertical="center" shrinkToFit="1"/>
      <protection hidden="1"/>
    </xf>
    <xf numFmtId="9" fontId="2" fillId="4" borderId="35" xfId="4" applyFont="1" applyFill="1" applyBorder="1" applyAlignment="1">
      <alignment horizontal="center" vertical="center"/>
    </xf>
    <xf numFmtId="0" fontId="19" fillId="4" borderId="35" xfId="1" applyFont="1" applyFill="1" applyBorder="1" applyAlignment="1">
      <alignment horizontal="center" vertical="center" shrinkToFit="1"/>
    </xf>
    <xf numFmtId="0" fontId="19" fillId="30" borderId="134" xfId="1" applyFont="1" applyFill="1" applyBorder="1" applyAlignment="1">
      <alignment horizontal="center" vertical="center"/>
    </xf>
    <xf numFmtId="0" fontId="19" fillId="30" borderId="174" xfId="1" applyFont="1" applyFill="1" applyBorder="1" applyAlignment="1">
      <alignment horizontal="center" vertical="center" shrinkToFit="1"/>
    </xf>
    <xf numFmtId="0" fontId="19" fillId="30" borderId="178" xfId="1" applyFont="1" applyFill="1" applyBorder="1" applyAlignment="1">
      <alignment horizontal="center" vertical="center"/>
    </xf>
    <xf numFmtId="0" fontId="14" fillId="4" borderId="174" xfId="1" applyFont="1" applyFill="1" applyBorder="1" applyAlignment="1">
      <alignment vertical="center" textRotation="90"/>
    </xf>
    <xf numFmtId="0" fontId="2" fillId="4" borderId="133" xfId="1" applyFont="1" applyFill="1" applyBorder="1" applyAlignment="1">
      <alignment horizontal="center" vertical="center" wrapText="1"/>
    </xf>
    <xf numFmtId="0" fontId="2" fillId="4" borderId="36" xfId="1" applyFont="1" applyFill="1" applyBorder="1" applyAlignment="1" applyProtection="1">
      <alignment horizontal="center" vertical="center" shrinkToFit="1"/>
      <protection hidden="1"/>
    </xf>
    <xf numFmtId="2" fontId="2" fillId="30" borderId="27" xfId="0" applyNumberFormat="1" applyFont="1" applyFill="1" applyBorder="1" applyAlignment="1" applyProtection="1">
      <alignment horizontal="center" vertical="center"/>
      <protection hidden="1"/>
    </xf>
    <xf numFmtId="0" fontId="12" fillId="4" borderId="36" xfId="1" applyFont="1" applyFill="1" applyBorder="1" applyAlignment="1">
      <alignment horizontal="center" vertical="center" textRotation="90" wrapText="1"/>
    </xf>
    <xf numFmtId="9" fontId="2" fillId="4" borderId="38" xfId="4" applyFont="1" applyFill="1" applyBorder="1" applyAlignment="1">
      <alignment horizontal="center" vertical="center"/>
    </xf>
    <xf numFmtId="0" fontId="19" fillId="4" borderId="38" xfId="1" applyFont="1" applyFill="1" applyBorder="1" applyAlignment="1">
      <alignment horizontal="center" vertical="center" shrinkToFit="1"/>
    </xf>
    <xf numFmtId="9" fontId="2" fillId="30" borderId="29" xfId="1" applyNumberFormat="1" applyFont="1" applyFill="1" applyBorder="1" applyAlignment="1">
      <alignment horizontal="center" vertical="center"/>
    </xf>
    <xf numFmtId="0" fontId="19" fillId="30" borderId="37" xfId="1" applyFont="1" applyFill="1" applyBorder="1" applyAlignment="1">
      <alignment horizontal="center" vertical="center" shrinkToFit="1"/>
    </xf>
    <xf numFmtId="0" fontId="19" fillId="30" borderId="125" xfId="1" applyFont="1" applyFill="1" applyBorder="1" applyAlignment="1">
      <alignment horizontal="center" vertical="center"/>
    </xf>
    <xf numFmtId="0" fontId="19" fillId="30" borderId="29" xfId="1" applyFont="1" applyFill="1" applyBorder="1" applyAlignment="1">
      <alignment horizontal="center" vertical="center" shrinkToFit="1"/>
    </xf>
    <xf numFmtId="0" fontId="1" fillId="27" borderId="24" xfId="1" applyFont="1" applyFill="1" applyBorder="1" applyAlignment="1" applyProtection="1">
      <alignment horizontal="center" vertical="center"/>
      <protection hidden="1"/>
    </xf>
    <xf numFmtId="0" fontId="1" fillId="27" borderId="25" xfId="1" applyFont="1" applyFill="1" applyBorder="1" applyAlignment="1" applyProtection="1">
      <alignment horizontal="center" vertical="center"/>
      <protection hidden="1"/>
    </xf>
    <xf numFmtId="0" fontId="1" fillId="27" borderId="48" xfId="1" applyFont="1" applyFill="1" applyBorder="1" applyAlignment="1" applyProtection="1">
      <alignment horizontal="center" vertical="center"/>
      <protection hidden="1"/>
    </xf>
    <xf numFmtId="0" fontId="1" fillId="27" borderId="97" xfId="1" applyFont="1" applyFill="1" applyBorder="1" applyAlignment="1" applyProtection="1">
      <alignment horizontal="center" vertical="center"/>
      <protection hidden="1"/>
    </xf>
    <xf numFmtId="0" fontId="83" fillId="15" borderId="18" xfId="1" applyFont="1" applyFill="1" applyBorder="1" applyAlignment="1" applyProtection="1">
      <alignment horizontal="center" vertical="center"/>
      <protection hidden="1"/>
    </xf>
    <xf numFmtId="0" fontId="19" fillId="4" borderId="168" xfId="0" applyFont="1" applyFill="1" applyBorder="1" applyAlignment="1" applyProtection="1">
      <alignment horizontal="center" vertical="center" wrapText="1"/>
      <protection hidden="1"/>
    </xf>
    <xf numFmtId="0" fontId="19" fillId="4" borderId="169" xfId="0" applyFont="1" applyFill="1" applyBorder="1" applyAlignment="1" applyProtection="1">
      <alignment horizontal="center" vertical="center" wrapText="1"/>
      <protection hidden="1"/>
    </xf>
    <xf numFmtId="1" fontId="2" fillId="35" borderId="0" xfId="1" applyNumberFormat="1" applyFont="1" applyFill="1" applyBorder="1" applyAlignment="1" applyProtection="1">
      <alignment horizontal="center" vertical="center"/>
      <protection hidden="1"/>
    </xf>
    <xf numFmtId="1" fontId="2" fillId="36" borderId="0" xfId="1" applyNumberFormat="1" applyFont="1" applyFill="1" applyBorder="1" applyAlignment="1" applyProtection="1">
      <alignment horizontal="center" vertical="center"/>
      <protection hidden="1"/>
    </xf>
    <xf numFmtId="0" fontId="14" fillId="4" borderId="31" xfId="1" applyFont="1" applyFill="1" applyBorder="1" applyAlignment="1">
      <alignment horizontal="center" vertical="center" textRotation="90" wrapText="1"/>
    </xf>
    <xf numFmtId="0" fontId="0" fillId="0" borderId="18" xfId="0" applyBorder="1" applyAlignment="1" applyProtection="1">
      <alignment horizontal="center" vertical="center" textRotation="90"/>
      <protection hidden="1"/>
    </xf>
    <xf numFmtId="0" fontId="2" fillId="4" borderId="115" xfId="1" applyFont="1" applyFill="1" applyBorder="1" applyAlignment="1">
      <alignment horizontal="center" vertical="center" wrapText="1"/>
    </xf>
    <xf numFmtId="0" fontId="19" fillId="40" borderId="34" xfId="1" applyFont="1" applyFill="1" applyBorder="1" applyAlignment="1">
      <alignment vertical="center" textRotation="90" wrapText="1"/>
    </xf>
    <xf numFmtId="0" fontId="1" fillId="5" borderId="0" xfId="1" applyFont="1" applyFill="1" applyBorder="1"/>
    <xf numFmtId="0" fontId="23" fillId="5" borderId="0" xfId="0" applyFont="1" applyFill="1"/>
    <xf numFmtId="0" fontId="63" fillId="15" borderId="0" xfId="1" applyFont="1" applyFill="1" applyAlignment="1">
      <alignment horizontal="center" vertical="center"/>
    </xf>
    <xf numFmtId="0" fontId="12" fillId="0" borderId="0" xfId="1" applyFont="1" applyAlignment="1">
      <alignment horizontal="left" vertical="center"/>
    </xf>
    <xf numFmtId="0" fontId="18" fillId="0" borderId="18" xfId="0" applyFont="1" applyBorder="1" applyAlignment="1">
      <alignment horizontal="center"/>
    </xf>
    <xf numFmtId="0" fontId="18" fillId="0" borderId="24" xfId="0" applyFont="1" applyBorder="1" applyAlignment="1">
      <alignment horizontal="center"/>
    </xf>
    <xf numFmtId="0" fontId="18" fillId="0" borderId="18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62" fillId="0" borderId="0" xfId="0" applyFont="1" applyAlignment="1">
      <alignment horizontal="center"/>
    </xf>
    <xf numFmtId="0" fontId="35" fillId="30" borderId="236" xfId="1" applyFont="1" applyFill="1" applyBorder="1" applyAlignment="1">
      <alignment horizontal="center" vertical="center" wrapText="1"/>
    </xf>
    <xf numFmtId="0" fontId="1" fillId="0" borderId="113" xfId="1" applyFont="1" applyBorder="1" applyAlignment="1">
      <alignment horizontal="center" vertical="center"/>
    </xf>
    <xf numFmtId="0" fontId="17" fillId="2" borderId="97" xfId="5" applyFont="1" applyFill="1" applyBorder="1" applyAlignment="1">
      <alignment horizontal="center"/>
    </xf>
    <xf numFmtId="0" fontId="1" fillId="0" borderId="98" xfId="5" applyFont="1" applyBorder="1"/>
    <xf numFmtId="1" fontId="2" fillId="0" borderId="48" xfId="1" applyNumberFormat="1" applyFont="1" applyBorder="1" applyAlignment="1" applyProtection="1">
      <alignment horizontal="left" vertical="center"/>
      <protection hidden="1"/>
    </xf>
    <xf numFmtId="2" fontId="19" fillId="30" borderId="109" xfId="0" applyNumberFormat="1" applyFont="1" applyFill="1" applyBorder="1" applyAlignment="1" applyProtection="1">
      <alignment horizontal="center" vertical="center"/>
      <protection hidden="1"/>
    </xf>
    <xf numFmtId="0" fontId="90" fillId="5" borderId="175" xfId="7" applyFont="1" applyFill="1" applyBorder="1" applyAlignment="1" applyProtection="1"/>
    <xf numFmtId="0" fontId="87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12" fillId="0" borderId="0" xfId="1" applyFont="1" applyFill="1"/>
    <xf numFmtId="0" fontId="14" fillId="0" borderId="0" xfId="1" applyFont="1" applyFill="1" applyBorder="1" applyAlignment="1">
      <alignment horizontal="center" vertical="center"/>
    </xf>
    <xf numFmtId="0" fontId="12" fillId="0" borderId="0" xfId="1" applyFont="1" applyFill="1" applyAlignment="1">
      <alignment horizontal="left" vertical="center"/>
    </xf>
    <xf numFmtId="0" fontId="19" fillId="0" borderId="0" xfId="1" applyFont="1" applyFill="1" applyAlignment="1">
      <alignment horizontal="center" vertical="center"/>
    </xf>
    <xf numFmtId="0" fontId="63" fillId="0" borderId="0" xfId="1" applyFont="1" applyFill="1" applyAlignment="1">
      <alignment horizontal="center" vertical="center"/>
    </xf>
    <xf numFmtId="0" fontId="1" fillId="0" borderId="0" xfId="1" applyFont="1" applyFill="1" applyAlignment="1">
      <alignment horizontal="left" vertical="center"/>
    </xf>
    <xf numFmtId="0" fontId="1" fillId="0" borderId="0" xfId="1" applyFont="1" applyFill="1" applyAlignment="1">
      <alignment vertical="center"/>
    </xf>
    <xf numFmtId="0" fontId="16" fillId="0" borderId="0" xfId="1" applyFont="1" applyFill="1"/>
    <xf numFmtId="0" fontId="19" fillId="0" borderId="0" xfId="1" applyFont="1" applyFill="1"/>
    <xf numFmtId="0" fontId="2" fillId="0" borderId="0" xfId="1" applyFont="1" applyAlignment="1">
      <alignment horizontal="center" vertical="center"/>
    </xf>
    <xf numFmtId="0" fontId="81" fillId="0" borderId="0" xfId="1" applyFont="1" applyAlignment="1">
      <alignment horizontal="center" vertical="center"/>
    </xf>
    <xf numFmtId="0" fontId="24" fillId="0" borderId="0" xfId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6" fillId="5" borderId="175" xfId="7" applyFill="1" applyBorder="1" applyAlignment="1" applyProtection="1"/>
    <xf numFmtId="0" fontId="18" fillId="0" borderId="24" xfId="0" applyFont="1" applyBorder="1" applyAlignment="1">
      <alignment horizontal="center" vertical="center"/>
    </xf>
    <xf numFmtId="0" fontId="18" fillId="0" borderId="27" xfId="0" applyFont="1" applyBorder="1"/>
    <xf numFmtId="0" fontId="1" fillId="27" borderId="24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2" fillId="0" borderId="0" xfId="0" applyFont="1" applyAlignment="1"/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" fillId="0" borderId="116" xfId="0" applyFont="1" applyBorder="1" applyAlignment="1">
      <alignment horizontal="center" vertical="center"/>
    </xf>
    <xf numFmtId="0" fontId="1" fillId="0" borderId="116" xfId="0" applyFont="1" applyBorder="1" applyAlignment="1">
      <alignment horizontal="left" vertical="center"/>
    </xf>
    <xf numFmtId="0" fontId="1" fillId="0" borderId="116" xfId="0" applyFont="1" applyBorder="1"/>
    <xf numFmtId="0" fontId="1" fillId="0" borderId="24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103" xfId="0" applyFont="1" applyBorder="1" applyAlignment="1">
      <alignment horizontal="left" vertical="center"/>
    </xf>
    <xf numFmtId="0" fontId="1" fillId="0" borderId="27" xfId="0" applyFont="1" applyBorder="1"/>
    <xf numFmtId="0" fontId="1" fillId="0" borderId="18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30" xfId="0" applyFont="1" applyBorder="1" applyAlignment="1">
      <alignment horizontal="left" vertical="center"/>
    </xf>
    <xf numFmtId="0" fontId="1" fillId="0" borderId="20" xfId="0" applyFont="1" applyBorder="1"/>
    <xf numFmtId="0" fontId="12" fillId="0" borderId="0" xfId="0" applyFont="1" applyAlignment="1">
      <alignment horizontal="left" vertical="top"/>
    </xf>
    <xf numFmtId="0" fontId="1" fillId="0" borderId="0" xfId="0" applyFont="1" applyAlignment="1"/>
    <xf numFmtId="0" fontId="92" fillId="0" borderId="0" xfId="0" applyFont="1" applyAlignment="1">
      <alignment horizontal="center" vertical="center"/>
    </xf>
    <xf numFmtId="0" fontId="1" fillId="0" borderId="237" xfId="0" applyFont="1" applyBorder="1" applyAlignment="1">
      <alignment horizontal="center" vertical="center"/>
    </xf>
    <xf numFmtId="0" fontId="1" fillId="0" borderId="111" xfId="0" applyFont="1" applyBorder="1" applyAlignment="1">
      <alignment horizontal="center" vertical="center"/>
    </xf>
    <xf numFmtId="0" fontId="1" fillId="0" borderId="112" xfId="0" applyFont="1" applyBorder="1" applyAlignment="1">
      <alignment horizontal="center" vertical="center"/>
    </xf>
    <xf numFmtId="0" fontId="1" fillId="0" borderId="113" xfId="0" applyFont="1" applyBorder="1" applyAlignment="1">
      <alignment horizontal="center" vertical="center"/>
    </xf>
    <xf numFmtId="0" fontId="1" fillId="0" borderId="110" xfId="0" applyFont="1" applyBorder="1" applyAlignment="1">
      <alignment horizontal="center" vertical="center"/>
    </xf>
    <xf numFmtId="0" fontId="1" fillId="0" borderId="153" xfId="0" applyFont="1" applyBorder="1" applyAlignment="1">
      <alignment horizontal="left" vertical="center"/>
    </xf>
    <xf numFmtId="0" fontId="1" fillId="0" borderId="109" xfId="0" applyFont="1" applyBorder="1"/>
    <xf numFmtId="0" fontId="1" fillId="0" borderId="45" xfId="0" applyFont="1" applyBorder="1" applyAlignment="1">
      <alignment horizontal="center" vertical="center"/>
    </xf>
    <xf numFmtId="0" fontId="1" fillId="27" borderId="48" xfId="0" applyFont="1" applyFill="1" applyBorder="1" applyAlignment="1">
      <alignment horizontal="center" vertical="center"/>
    </xf>
    <xf numFmtId="1" fontId="2" fillId="27" borderId="39" xfId="1" applyNumberFormat="1" applyFont="1" applyFill="1" applyBorder="1" applyAlignment="1" applyProtection="1">
      <alignment horizontal="center" vertical="center"/>
      <protection hidden="1"/>
    </xf>
    <xf numFmtId="0" fontId="18" fillId="0" borderId="19" xfId="0" applyFont="1" applyBorder="1"/>
    <xf numFmtId="0" fontId="12" fillId="0" borderId="0" xfId="0" applyFont="1" applyAlignment="1">
      <alignment horizontal="center" vertical="center" wrapText="1"/>
    </xf>
    <xf numFmtId="0" fontId="1" fillId="0" borderId="116" xfId="0" applyFont="1" applyFill="1" applyBorder="1"/>
    <xf numFmtId="0" fontId="1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116" xfId="0" applyFont="1" applyFill="1" applyBorder="1" applyAlignment="1">
      <alignment horizontal="center" vertical="center"/>
    </xf>
    <xf numFmtId="0" fontId="92" fillId="0" borderId="0" xfId="0" applyFont="1" applyFill="1" applyAlignment="1">
      <alignment horizontal="center" vertical="center"/>
    </xf>
    <xf numFmtId="0" fontId="12" fillId="19" borderId="119" xfId="0" applyFont="1" applyFill="1" applyBorder="1" applyAlignment="1">
      <alignment horizontal="center" vertical="center" wrapText="1"/>
    </xf>
    <xf numFmtId="0" fontId="12" fillId="19" borderId="30" xfId="0" applyFont="1" applyFill="1" applyBorder="1" applyAlignment="1">
      <alignment horizontal="center" vertical="center" wrapText="1"/>
    </xf>
    <xf numFmtId="0" fontId="1" fillId="19" borderId="107" xfId="0" applyFont="1" applyFill="1" applyBorder="1" applyAlignment="1">
      <alignment horizontal="center" vertical="center"/>
    </xf>
    <xf numFmtId="0" fontId="1" fillId="19" borderId="116" xfId="0" applyFont="1" applyFill="1" applyBorder="1" applyAlignment="1">
      <alignment horizontal="center" vertical="center"/>
    </xf>
    <xf numFmtId="0" fontId="1" fillId="19" borderId="120" xfId="0" applyFont="1" applyFill="1" applyBorder="1" applyAlignment="1">
      <alignment horizontal="center" vertical="center"/>
    </xf>
    <xf numFmtId="0" fontId="1" fillId="19" borderId="119" xfId="0" applyFont="1" applyFill="1" applyBorder="1" applyAlignment="1">
      <alignment horizontal="center" vertical="center"/>
    </xf>
    <xf numFmtId="0" fontId="1" fillId="19" borderId="30" xfId="0" applyFont="1" applyFill="1" applyBorder="1" applyAlignment="1">
      <alignment horizontal="center" vertical="center"/>
    </xf>
    <xf numFmtId="0" fontId="12" fillId="19" borderId="108" xfId="0" applyFont="1" applyFill="1" applyBorder="1" applyAlignment="1">
      <alignment horizontal="center" vertical="center" wrapText="1"/>
    </xf>
    <xf numFmtId="0" fontId="1" fillId="19" borderId="136" xfId="0" applyFont="1" applyFill="1" applyBorder="1" applyAlignment="1">
      <alignment horizontal="center" vertical="center"/>
    </xf>
    <xf numFmtId="0" fontId="1" fillId="19" borderId="130" xfId="0" applyFont="1" applyFill="1" applyBorder="1" applyAlignment="1">
      <alignment horizontal="center" vertical="center"/>
    </xf>
    <xf numFmtId="0" fontId="1" fillId="19" borderId="153" xfId="0" applyFont="1" applyFill="1" applyBorder="1" applyAlignment="1">
      <alignment horizontal="center" vertical="center"/>
    </xf>
    <xf numFmtId="0" fontId="1" fillId="19" borderId="122" xfId="0" applyFont="1" applyFill="1" applyBorder="1" applyAlignment="1">
      <alignment horizontal="center" vertical="center"/>
    </xf>
    <xf numFmtId="0" fontId="12" fillId="0" borderId="0" xfId="0" applyFont="1"/>
    <xf numFmtId="0" fontId="12" fillId="0" borderId="0" xfId="0" applyFont="1" applyFill="1"/>
    <xf numFmtId="0" fontId="12" fillId="0" borderId="0" xfId="0" applyFont="1" applyAlignment="1">
      <alignment horizontal="center"/>
    </xf>
    <xf numFmtId="0" fontId="62" fillId="4" borderId="101" xfId="0" applyFont="1" applyFill="1" applyBorder="1" applyAlignment="1">
      <alignment horizontal="center"/>
    </xf>
    <xf numFmtId="0" fontId="62" fillId="4" borderId="30" xfId="0" applyFont="1" applyFill="1" applyBorder="1" applyAlignment="1">
      <alignment horizontal="center" vertical="top" wrapText="1"/>
    </xf>
    <xf numFmtId="0" fontId="62" fillId="4" borderId="26" xfId="0" applyFont="1" applyFill="1" applyBorder="1" applyAlignment="1">
      <alignment horizontal="center" vertical="center"/>
    </xf>
    <xf numFmtId="0" fontId="62" fillId="4" borderId="107" xfId="0" applyFont="1" applyFill="1" applyBorder="1" applyAlignment="1">
      <alignment horizontal="center" vertical="center"/>
    </xf>
    <xf numFmtId="0" fontId="18" fillId="0" borderId="111" xfId="0" applyFont="1" applyBorder="1" applyAlignment="1">
      <alignment horizontal="left" vertical="top"/>
    </xf>
    <xf numFmtId="0" fontId="18" fillId="0" borderId="103" xfId="0" applyFont="1" applyBorder="1" applyAlignment="1">
      <alignment horizontal="left" vertical="top"/>
    </xf>
    <xf numFmtId="0" fontId="62" fillId="0" borderId="24" xfId="0" applyFont="1" applyBorder="1" applyAlignment="1">
      <alignment horizontal="center"/>
    </xf>
    <xf numFmtId="0" fontId="62" fillId="0" borderId="120" xfId="0" applyFont="1" applyBorder="1" applyAlignment="1">
      <alignment horizontal="center"/>
    </xf>
    <xf numFmtId="0" fontId="18" fillId="0" borderId="112" xfId="0" applyFont="1" applyBorder="1" applyAlignment="1">
      <alignment horizontal="left" vertical="top"/>
    </xf>
    <xf numFmtId="0" fontId="18" fillId="0" borderId="30" xfId="0" applyFont="1" applyBorder="1" applyAlignment="1">
      <alignment horizontal="left" vertical="top"/>
    </xf>
    <xf numFmtId="0" fontId="62" fillId="0" borderId="18" xfId="0" applyFont="1" applyBorder="1" applyAlignment="1">
      <alignment horizontal="center"/>
    </xf>
    <xf numFmtId="0" fontId="62" fillId="0" borderId="119" xfId="0" applyFont="1" applyBorder="1" applyAlignment="1">
      <alignment horizontal="center"/>
    </xf>
    <xf numFmtId="0" fontId="18" fillId="0" borderId="113" xfId="0" applyFont="1" applyBorder="1" applyAlignment="1">
      <alignment horizontal="left" vertical="top"/>
    </xf>
    <xf numFmtId="0" fontId="18" fillId="0" borderId="153" xfId="0" applyFont="1" applyBorder="1" applyAlignment="1">
      <alignment horizontal="left" vertical="top"/>
    </xf>
    <xf numFmtId="0" fontId="18" fillId="0" borderId="45" xfId="0" applyFont="1" applyBorder="1" applyAlignment="1">
      <alignment horizontal="center" vertical="center"/>
    </xf>
    <xf numFmtId="0" fontId="18" fillId="0" borderId="45" xfId="0" applyFont="1" applyBorder="1"/>
    <xf numFmtId="0" fontId="62" fillId="0" borderId="45" xfId="0" applyFont="1" applyBorder="1" applyAlignment="1">
      <alignment horizontal="center"/>
    </xf>
    <xf numFmtId="0" fontId="62" fillId="0" borderId="130" xfId="0" applyFont="1" applyBorder="1" applyAlignment="1">
      <alignment horizontal="center"/>
    </xf>
    <xf numFmtId="0" fontId="62" fillId="4" borderId="30" xfId="0" applyFont="1" applyFill="1" applyBorder="1" applyAlignment="1">
      <alignment horizontal="center" vertical="center" wrapText="1"/>
    </xf>
    <xf numFmtId="0" fontId="12" fillId="21" borderId="0" xfId="0" applyFont="1" applyFill="1" applyAlignment="1">
      <alignment horizontal="center" vertical="center"/>
    </xf>
    <xf numFmtId="0" fontId="1" fillId="15" borderId="0" xfId="0" applyFont="1" applyFill="1" applyAlignment="1">
      <alignment horizontal="center" vertical="center"/>
    </xf>
    <xf numFmtId="0" fontId="1" fillId="15" borderId="0" xfId="0" applyFont="1" applyFill="1" applyAlignment="1">
      <alignment horizontal="left" vertical="center"/>
    </xf>
    <xf numFmtId="0" fontId="12" fillId="15" borderId="0" xfId="0" applyFont="1" applyFill="1" applyAlignment="1">
      <alignment horizontal="center" vertical="center"/>
    </xf>
    <xf numFmtId="0" fontId="63" fillId="15" borderId="0" xfId="0" applyFont="1" applyFill="1" applyAlignment="1">
      <alignment horizontal="center" vertical="center"/>
    </xf>
    <xf numFmtId="0" fontId="12" fillId="15" borderId="0" xfId="0" applyFont="1" applyFill="1" applyAlignment="1"/>
    <xf numFmtId="0" fontId="63" fillId="15" borderId="0" xfId="0" applyFont="1" applyFill="1" applyAlignment="1">
      <alignment horizontal="center"/>
    </xf>
    <xf numFmtId="0" fontId="49" fillId="15" borderId="0" xfId="0" applyFont="1" applyFill="1" applyAlignment="1">
      <alignment horizontal="center"/>
    </xf>
    <xf numFmtId="0" fontId="49" fillId="15" borderId="0" xfId="0" applyFont="1" applyFill="1" applyAlignment="1">
      <alignment horizontal="center" vertical="center"/>
    </xf>
    <xf numFmtId="0" fontId="63" fillId="15" borderId="0" xfId="0" applyFont="1" applyFill="1" applyAlignment="1"/>
    <xf numFmtId="0" fontId="17" fillId="15" borderId="0" xfId="0" applyFont="1" applyFill="1" applyAlignment="1">
      <alignment horizontal="center" vertical="center"/>
    </xf>
    <xf numFmtId="0" fontId="18" fillId="0" borderId="180" xfId="0" applyFont="1" applyBorder="1" applyAlignment="1">
      <alignment horizontal="center" vertical="center"/>
    </xf>
    <xf numFmtId="0" fontId="18" fillId="0" borderId="119" xfId="0" applyFont="1" applyBorder="1"/>
    <xf numFmtId="0" fontId="18" fillId="0" borderId="119" xfId="0" applyFont="1" applyBorder="1" applyAlignment="1">
      <alignment horizontal="center" vertical="center"/>
    </xf>
    <xf numFmtId="0" fontId="18" fillId="0" borderId="110" xfId="0" applyFont="1" applyBorder="1"/>
    <xf numFmtId="0" fontId="18" fillId="0" borderId="130" xfId="0" applyFont="1" applyBorder="1" applyAlignment="1">
      <alignment horizontal="center" vertical="center"/>
    </xf>
    <xf numFmtId="0" fontId="18" fillId="0" borderId="25" xfId="0" applyFont="1" applyBorder="1"/>
    <xf numFmtId="0" fontId="18" fillId="0" borderId="181" xfId="0" applyFont="1" applyBorder="1" applyAlignment="1">
      <alignment horizontal="center" vertical="center"/>
    </xf>
    <xf numFmtId="0" fontId="18" fillId="0" borderId="17" xfId="0" applyFont="1" applyBorder="1"/>
    <xf numFmtId="0" fontId="18" fillId="0" borderId="26" xfId="0" applyFont="1" applyBorder="1" applyAlignment="1">
      <alignment horizontal="center" vertical="center"/>
    </xf>
    <xf numFmtId="0" fontId="18" fillId="0" borderId="107" xfId="0" applyFont="1" applyBorder="1"/>
    <xf numFmtId="0" fontId="62" fillId="41" borderId="242" xfId="0" applyFont="1" applyFill="1" applyBorder="1" applyAlignment="1">
      <alignment horizontal="center" vertical="center" wrapText="1"/>
    </xf>
    <xf numFmtId="0" fontId="62" fillId="0" borderId="242" xfId="0" applyFont="1" applyBorder="1" applyAlignment="1">
      <alignment horizontal="center" vertical="center" wrapText="1"/>
    </xf>
    <xf numFmtId="0" fontId="62" fillId="41" borderId="245" xfId="0" applyFont="1" applyFill="1" applyBorder="1" applyAlignment="1">
      <alignment horizontal="center" vertical="center"/>
    </xf>
    <xf numFmtId="0" fontId="62" fillId="0" borderId="245" xfId="0" applyFont="1" applyBorder="1" applyAlignment="1">
      <alignment horizontal="center" vertical="center"/>
    </xf>
    <xf numFmtId="0" fontId="26" fillId="41" borderId="245" xfId="0" applyFont="1" applyFill="1" applyBorder="1" applyAlignment="1">
      <alignment horizontal="center" vertical="center" wrapText="1"/>
    </xf>
    <xf numFmtId="0" fontId="26" fillId="41" borderId="246" xfId="0" applyFont="1" applyFill="1" applyBorder="1" applyAlignment="1">
      <alignment horizontal="center" vertical="center" wrapText="1"/>
    </xf>
    <xf numFmtId="0" fontId="29" fillId="0" borderId="0" xfId="0" applyFont="1" applyAlignment="1">
      <alignment horizontal="right"/>
    </xf>
    <xf numFmtId="0" fontId="18" fillId="0" borderId="0" xfId="0" quotePrefix="1" applyFont="1" applyAlignment="1">
      <alignment horizontal="center"/>
    </xf>
    <xf numFmtId="0" fontId="94" fillId="15" borderId="0" xfId="0" applyFont="1" applyFill="1"/>
    <xf numFmtId="0" fontId="94" fillId="15" borderId="0" xfId="0" applyFont="1" applyFill="1" applyAlignment="1">
      <alignment vertical="top" wrapText="1"/>
    </xf>
    <xf numFmtId="0" fontId="94" fillId="15" borderId="0" xfId="0" applyFont="1" applyFill="1" applyAlignment="1">
      <alignment wrapText="1"/>
    </xf>
    <xf numFmtId="0" fontId="94" fillId="15" borderId="0" xfId="0" applyFont="1" applyFill="1" applyAlignment="1">
      <alignment horizontal="right"/>
    </xf>
    <xf numFmtId="0" fontId="94" fillId="15" borderId="0" xfId="0" applyFont="1" applyFill="1" applyAlignment="1">
      <alignment horizontal="right" vertical="top"/>
    </xf>
    <xf numFmtId="0" fontId="94" fillId="15" borderId="0" xfId="0" applyFont="1" applyFill="1" applyAlignment="1">
      <alignment horizontal="right" vertical="top" wrapText="1"/>
    </xf>
    <xf numFmtId="0" fontId="96" fillId="0" borderId="0" xfId="0" applyFont="1"/>
    <xf numFmtId="0" fontId="97" fillId="0" borderId="0" xfId="0" applyFont="1"/>
    <xf numFmtId="0" fontId="79" fillId="0" borderId="0" xfId="0" applyFont="1" applyAlignment="1">
      <alignment vertical="center"/>
    </xf>
    <xf numFmtId="0" fontId="79" fillId="0" borderId="0" xfId="0" applyFont="1" applyBorder="1" applyAlignment="1">
      <alignment horizontal="center" vertical="center"/>
    </xf>
    <xf numFmtId="0" fontId="79" fillId="0" borderId="4" xfId="0" applyFont="1" applyBorder="1" applyAlignment="1">
      <alignment horizontal="center" vertical="center"/>
    </xf>
    <xf numFmtId="0" fontId="29" fillId="0" borderId="0" xfId="0" applyFont="1" applyBorder="1"/>
    <xf numFmtId="0" fontId="93" fillId="0" borderId="0" xfId="0" applyFont="1" applyBorder="1"/>
    <xf numFmtId="0" fontId="11" fillId="0" borderId="7" xfId="0" applyFont="1" applyBorder="1"/>
    <xf numFmtId="0" fontId="29" fillId="0" borderId="0" xfId="0" applyFont="1" applyBorder="1" applyAlignment="1">
      <alignment horizontal="right"/>
    </xf>
    <xf numFmtId="0" fontId="11" fillId="0" borderId="4" xfId="0" applyFont="1" applyBorder="1"/>
    <xf numFmtId="0" fontId="29" fillId="0" borderId="7" xfId="0" applyFont="1" applyBorder="1" applyAlignment="1">
      <alignment horizontal="right"/>
    </xf>
    <xf numFmtId="0" fontId="11" fillId="0" borderId="8" xfId="0" applyFont="1" applyBorder="1"/>
    <xf numFmtId="0" fontId="102" fillId="0" borderId="0" xfId="0" applyFont="1"/>
    <xf numFmtId="0" fontId="81" fillId="0" borderId="0" xfId="0" applyFont="1" applyFill="1" applyAlignment="1">
      <alignment horizontal="center"/>
    </xf>
    <xf numFmtId="0" fontId="103" fillId="0" borderId="0" xfId="0" applyFont="1" applyFill="1" applyAlignment="1">
      <alignment horizontal="center"/>
    </xf>
    <xf numFmtId="0" fontId="104" fillId="0" borderId="0" xfId="0" applyFont="1"/>
    <xf numFmtId="0" fontId="81" fillId="0" borderId="0" xfId="0" applyFont="1" applyFill="1" applyBorder="1" applyAlignment="1" applyProtection="1">
      <alignment horizontal="center"/>
      <protection locked="0"/>
    </xf>
    <xf numFmtId="0" fontId="105" fillId="0" borderId="0" xfId="0" applyFont="1" applyFill="1" applyBorder="1" applyAlignment="1" applyProtection="1">
      <alignment horizontal="center"/>
      <protection locked="0"/>
    </xf>
    <xf numFmtId="0" fontId="81" fillId="0" borderId="0" xfId="0" applyFont="1" applyFill="1" applyBorder="1" applyProtection="1">
      <protection locked="0"/>
    </xf>
    <xf numFmtId="0" fontId="81" fillId="0" borderId="0" xfId="0" applyFont="1" applyFill="1" applyProtection="1">
      <protection locked="0"/>
    </xf>
    <xf numFmtId="0" fontId="81" fillId="0" borderId="0" xfId="1" applyFont="1" applyAlignment="1" applyProtection="1">
      <alignment vertical="center"/>
    </xf>
    <xf numFmtId="0" fontId="81" fillId="0" borderId="0" xfId="1" applyFont="1" applyBorder="1" applyAlignment="1" applyProtection="1">
      <alignment vertical="center"/>
    </xf>
    <xf numFmtId="0" fontId="81" fillId="0" borderId="0" xfId="1" applyFont="1" applyBorder="1" applyAlignment="1" applyProtection="1">
      <alignment horizontal="center" vertical="center"/>
    </xf>
    <xf numFmtId="0" fontId="81" fillId="0" borderId="0" xfId="1" applyFont="1" applyAlignment="1" applyProtection="1">
      <alignment horizontal="center" vertical="center"/>
    </xf>
    <xf numFmtId="0" fontId="82" fillId="0" borderId="0" xfId="0" applyFont="1" applyProtection="1"/>
    <xf numFmtId="0" fontId="59" fillId="0" borderId="0" xfId="0" applyFont="1" applyBorder="1" applyAlignment="1">
      <alignment horizontal="center"/>
    </xf>
    <xf numFmtId="0" fontId="59" fillId="0" borderId="0" xfId="0" applyFont="1" applyBorder="1" applyAlignment="1"/>
    <xf numFmtId="0" fontId="102" fillId="0" borderId="0" xfId="0" applyFont="1" applyBorder="1"/>
    <xf numFmtId="0" fontId="59" fillId="0" borderId="0" xfId="1" applyFont="1" applyBorder="1" applyAlignment="1">
      <alignment vertical="center"/>
    </xf>
    <xf numFmtId="0" fontId="81" fillId="0" borderId="0" xfId="1" applyFont="1" applyAlignment="1">
      <alignment vertical="center"/>
    </xf>
    <xf numFmtId="0" fontId="81" fillId="0" borderId="0" xfId="1" applyFont="1" applyBorder="1" applyAlignment="1">
      <alignment vertical="center"/>
    </xf>
    <xf numFmtId="0" fontId="81" fillId="0" borderId="0" xfId="1" applyFont="1" applyAlignment="1">
      <alignment horizontal="left" vertical="center"/>
    </xf>
    <xf numFmtId="0" fontId="59" fillId="0" borderId="0" xfId="1" applyFont="1" applyFill="1" applyAlignment="1">
      <alignment vertical="center"/>
    </xf>
    <xf numFmtId="0" fontId="102" fillId="0" borderId="0" xfId="0" applyFont="1" applyFill="1"/>
    <xf numFmtId="0" fontId="59" fillId="0" borderId="0" xfId="1" applyFont="1" applyFill="1" applyBorder="1" applyAlignment="1">
      <alignment vertical="center"/>
    </xf>
    <xf numFmtId="0" fontId="102" fillId="0" borderId="0" xfId="0" applyFont="1" applyFill="1" applyProtection="1">
      <protection hidden="1"/>
    </xf>
    <xf numFmtId="0" fontId="33" fillId="0" borderId="0" xfId="1" applyFont="1" applyFill="1" applyAlignment="1" applyProtection="1">
      <alignment vertical="center"/>
      <protection hidden="1"/>
    </xf>
    <xf numFmtId="0" fontId="59" fillId="0" borderId="0" xfId="1" applyFont="1" applyFill="1" applyAlignment="1" applyProtection="1">
      <alignment horizontal="center" vertical="center"/>
      <protection hidden="1"/>
    </xf>
    <xf numFmtId="0" fontId="10" fillId="0" borderId="0" xfId="1" applyFont="1" applyFill="1" applyAlignment="1">
      <alignment vertical="center"/>
    </xf>
    <xf numFmtId="0" fontId="12" fillId="30" borderId="26" xfId="1" applyFont="1" applyFill="1" applyBorder="1" applyAlignment="1">
      <alignment horizontal="center" vertical="center" shrinkToFit="1"/>
    </xf>
    <xf numFmtId="0" fontId="12" fillId="27" borderId="18" xfId="1" applyFont="1" applyFill="1" applyBorder="1" applyAlignment="1">
      <alignment horizontal="center" vertical="center"/>
    </xf>
    <xf numFmtId="16" fontId="2" fillId="30" borderId="18" xfId="1" applyNumberFormat="1" applyFont="1" applyFill="1" applyBorder="1" applyAlignment="1">
      <alignment horizontal="center" vertical="center" wrapText="1"/>
    </xf>
    <xf numFmtId="0" fontId="2" fillId="30" borderId="123" xfId="1" applyFont="1" applyFill="1" applyBorder="1" applyAlignment="1">
      <alignment vertical="center"/>
    </xf>
    <xf numFmtId="0" fontId="2" fillId="30" borderId="32" xfId="1" applyFont="1" applyFill="1" applyBorder="1" applyAlignment="1">
      <alignment vertical="center"/>
    </xf>
    <xf numFmtId="0" fontId="51" fillId="2" borderId="47" xfId="0" applyFont="1" applyFill="1" applyBorder="1" applyAlignment="1">
      <alignment vertical="center"/>
    </xf>
    <xf numFmtId="0" fontId="51" fillId="2" borderId="48" xfId="0" applyFont="1" applyFill="1" applyBorder="1" applyAlignment="1">
      <alignment vertical="center"/>
    </xf>
    <xf numFmtId="0" fontId="51" fillId="2" borderId="48" xfId="0" applyFont="1" applyFill="1" applyBorder="1" applyAlignment="1">
      <alignment horizontal="center" vertical="center"/>
    </xf>
    <xf numFmtId="0" fontId="51" fillId="2" borderId="97" xfId="0" applyFont="1" applyFill="1" applyBorder="1" applyAlignment="1">
      <alignment horizontal="center" vertical="center"/>
    </xf>
    <xf numFmtId="0" fontId="19" fillId="4" borderId="18" xfId="1" applyFont="1" applyFill="1" applyBorder="1" applyAlignment="1">
      <alignment horizontal="center" vertical="center" wrapText="1"/>
    </xf>
    <xf numFmtId="0" fontId="29" fillId="0" borderId="0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1" fillId="0" borderId="0" xfId="0" applyFont="1" applyAlignment="1">
      <alignment horizontal="right"/>
    </xf>
    <xf numFmtId="0" fontId="79" fillId="0" borderId="180" xfId="0" applyFont="1" applyBorder="1" applyAlignment="1">
      <alignment horizontal="right" vertical="center"/>
    </xf>
    <xf numFmtId="0" fontId="29" fillId="0" borderId="180" xfId="0" applyFont="1" applyBorder="1" applyAlignment="1">
      <alignment horizontal="right"/>
    </xf>
    <xf numFmtId="0" fontId="11" fillId="0" borderId="135" xfId="0" applyFont="1" applyBorder="1" applyAlignment="1">
      <alignment horizontal="right"/>
    </xf>
    <xf numFmtId="0" fontId="49" fillId="0" borderId="0" xfId="0" applyFont="1" applyFill="1" applyAlignment="1">
      <alignment vertical="center"/>
    </xf>
    <xf numFmtId="16" fontId="19" fillId="4" borderId="190" xfId="0" applyNumberFormat="1" applyFont="1" applyFill="1" applyBorder="1" applyAlignment="1">
      <alignment horizontal="center" vertical="center" wrapText="1"/>
    </xf>
    <xf numFmtId="0" fontId="19" fillId="4" borderId="18" xfId="1" applyFont="1" applyFill="1" applyBorder="1" applyAlignment="1">
      <alignment horizontal="center" vertical="center" wrapText="1"/>
    </xf>
    <xf numFmtId="2" fontId="13" fillId="0" borderId="34" xfId="1" applyNumberFormat="1" applyFont="1" applyBorder="1" applyAlignment="1" applyProtection="1">
      <alignment horizontal="left" vertical="center" wrapText="1"/>
      <protection hidden="1"/>
    </xf>
    <xf numFmtId="2" fontId="13" fillId="0" borderId="4" xfId="1" applyNumberFormat="1" applyFont="1" applyBorder="1" applyAlignment="1" applyProtection="1">
      <alignment horizontal="left" vertical="center" wrapText="1"/>
      <protection hidden="1"/>
    </xf>
    <xf numFmtId="0" fontId="2" fillId="0" borderId="132" xfId="1" applyFont="1" applyBorder="1" applyAlignment="1" applyProtection="1">
      <alignment horizontal="center" vertical="center"/>
      <protection hidden="1"/>
    </xf>
    <xf numFmtId="0" fontId="2" fillId="0" borderId="32" xfId="1" applyFont="1" applyBorder="1" applyAlignment="1" applyProtection="1">
      <alignment horizontal="center" vertical="center"/>
      <protection hidden="1"/>
    </xf>
    <xf numFmtId="1" fontId="2" fillId="35" borderId="25" xfId="1" applyNumberFormat="1" applyFont="1" applyFill="1" applyBorder="1" applyAlignment="1" applyProtection="1">
      <alignment horizontal="left" vertical="center"/>
      <protection locked="0" hidden="1"/>
    </xf>
    <xf numFmtId="1" fontId="2" fillId="35" borderId="41" xfId="1" applyNumberFormat="1" applyFont="1" applyFill="1" applyBorder="1" applyAlignment="1" applyProtection="1">
      <alignment horizontal="left" vertical="center"/>
      <protection locked="0" hidden="1"/>
    </xf>
    <xf numFmtId="2" fontId="13" fillId="0" borderId="0" xfId="1" applyNumberFormat="1" applyFont="1" applyFill="1" applyBorder="1" applyAlignment="1" applyProtection="1">
      <alignment horizontal="left" vertical="center" wrapText="1"/>
      <protection hidden="1"/>
    </xf>
    <xf numFmtId="1" fontId="2" fillId="0" borderId="0" xfId="1" applyNumberFormat="1" applyFont="1" applyFill="1" applyBorder="1" applyAlignment="1" applyProtection="1">
      <alignment horizontal="center" vertical="center"/>
      <protection hidden="1"/>
    </xf>
    <xf numFmtId="1" fontId="2" fillId="40" borderId="235" xfId="1" applyNumberFormat="1" applyFont="1" applyFill="1" applyBorder="1" applyAlignment="1" applyProtection="1">
      <alignment horizontal="center" vertical="center"/>
      <protection hidden="1"/>
    </xf>
    <xf numFmtId="1" fontId="2" fillId="40" borderId="103" xfId="1" applyNumberFormat="1" applyFont="1" applyFill="1" applyBorder="1" applyAlignment="1" applyProtection="1">
      <alignment horizontal="center" vertical="center"/>
      <protection hidden="1"/>
    </xf>
    <xf numFmtId="1" fontId="2" fillId="40" borderId="30" xfId="1" applyNumberFormat="1" applyFont="1" applyFill="1" applyBorder="1" applyAlignment="1" applyProtection="1">
      <alignment horizontal="center" vertical="center"/>
      <protection hidden="1"/>
    </xf>
    <xf numFmtId="1" fontId="2" fillId="40" borderId="17" xfId="1" applyNumberFormat="1" applyFont="1" applyFill="1" applyBorder="1" applyAlignment="1" applyProtection="1">
      <alignment horizontal="center" vertical="center"/>
      <protection hidden="1"/>
    </xf>
    <xf numFmtId="1" fontId="2" fillId="40" borderId="0" xfId="1" applyNumberFormat="1" applyFont="1" applyFill="1" applyBorder="1" applyAlignment="1" applyProtection="1">
      <alignment horizontal="center" vertical="center"/>
      <protection hidden="1"/>
    </xf>
    <xf numFmtId="0" fontId="19" fillId="4" borderId="251" xfId="0" applyFont="1" applyFill="1" applyBorder="1" applyAlignment="1" applyProtection="1">
      <alignment horizontal="center" vertical="center" wrapText="1"/>
      <protection hidden="1"/>
    </xf>
    <xf numFmtId="1" fontId="2" fillId="36" borderId="252" xfId="1" applyNumberFormat="1" applyFont="1" applyFill="1" applyBorder="1" applyAlignment="1" applyProtection="1">
      <alignment horizontal="center" vertical="center"/>
      <protection hidden="1"/>
    </xf>
    <xf numFmtId="1" fontId="2" fillId="36" borderId="185" xfId="1" applyNumberFormat="1" applyFont="1" applyFill="1" applyBorder="1" applyAlignment="1" applyProtection="1">
      <alignment horizontal="center" vertical="center"/>
      <protection hidden="1"/>
    </xf>
    <xf numFmtId="1" fontId="2" fillId="36" borderId="182" xfId="1" applyNumberFormat="1" applyFont="1" applyFill="1" applyBorder="1" applyAlignment="1" applyProtection="1">
      <alignment horizontal="center" vertical="center"/>
      <protection hidden="1"/>
    </xf>
    <xf numFmtId="1" fontId="2" fillId="35" borderId="182" xfId="1" applyNumberFormat="1" applyFont="1" applyFill="1" applyBorder="1" applyAlignment="1" applyProtection="1">
      <alignment horizontal="center" vertical="center"/>
      <protection hidden="1"/>
    </xf>
    <xf numFmtId="1" fontId="2" fillId="35" borderId="252" xfId="1" applyNumberFormat="1" applyFont="1" applyFill="1" applyBorder="1" applyAlignment="1" applyProtection="1">
      <alignment horizontal="center" vertical="center"/>
      <protection hidden="1"/>
    </xf>
    <xf numFmtId="1" fontId="2" fillId="35" borderId="185" xfId="1" applyNumberFormat="1" applyFont="1" applyFill="1" applyBorder="1" applyAlignment="1" applyProtection="1">
      <alignment horizontal="center" vertical="center"/>
      <protection hidden="1"/>
    </xf>
    <xf numFmtId="1" fontId="2" fillId="35" borderId="253" xfId="1" applyNumberFormat="1" applyFont="1" applyFill="1" applyBorder="1" applyAlignment="1" applyProtection="1">
      <alignment horizontal="center" vertical="center"/>
      <protection hidden="1"/>
    </xf>
    <xf numFmtId="1" fontId="2" fillId="35" borderId="183" xfId="1" applyNumberFormat="1" applyFont="1" applyFill="1" applyBorder="1" applyAlignment="1" applyProtection="1">
      <alignment horizontal="center" vertical="center"/>
      <protection hidden="1"/>
    </xf>
    <xf numFmtId="0" fontId="19" fillId="4" borderId="17" xfId="0" applyFont="1" applyFill="1" applyBorder="1" applyAlignment="1" applyProtection="1">
      <alignment horizontal="center" vertical="center" wrapText="1"/>
      <protection hidden="1"/>
    </xf>
    <xf numFmtId="0" fontId="19" fillId="4" borderId="115" xfId="1" applyFont="1" applyFill="1" applyBorder="1" applyAlignment="1" applyProtection="1">
      <alignment vertical="center" wrapText="1"/>
      <protection locked="0"/>
    </xf>
    <xf numFmtId="0" fontId="19" fillId="21" borderId="0" xfId="1" applyFont="1" applyFill="1" applyBorder="1" applyAlignment="1" applyProtection="1">
      <alignment horizontal="center" vertical="center" wrapText="1"/>
      <protection locked="0"/>
    </xf>
    <xf numFmtId="0" fontId="19" fillId="27" borderId="17" xfId="0" applyFont="1" applyFill="1" applyBorder="1" applyAlignment="1" applyProtection="1">
      <alignment horizontal="center" vertical="center" wrapText="1"/>
      <protection locked="0"/>
    </xf>
    <xf numFmtId="1" fontId="2" fillId="27" borderId="13" xfId="1" applyNumberFormat="1" applyFont="1" applyFill="1" applyBorder="1" applyAlignment="1" applyProtection="1">
      <alignment horizontal="center" vertical="center"/>
      <protection locked="0"/>
    </xf>
    <xf numFmtId="0" fontId="1" fillId="0" borderId="0" xfId="1" applyFont="1" applyAlignment="1" applyProtection="1">
      <alignment horizontal="left"/>
      <protection hidden="1"/>
    </xf>
    <xf numFmtId="0" fontId="1" fillId="33" borderId="0" xfId="1" applyFont="1" applyFill="1" applyAlignment="1" applyProtection="1">
      <alignment horizontal="left"/>
      <protection hidden="1"/>
    </xf>
    <xf numFmtId="0" fontId="14" fillId="31" borderId="0" xfId="1" applyFont="1" applyFill="1" applyAlignment="1" applyProtection="1">
      <alignment horizontal="left" vertical="center"/>
      <protection hidden="1"/>
    </xf>
    <xf numFmtId="0" fontId="1" fillId="0" borderId="0" xfId="1" applyFont="1" applyAlignment="1" applyProtection="1">
      <alignment horizontal="left" vertical="center"/>
      <protection hidden="1"/>
    </xf>
    <xf numFmtId="0" fontId="19" fillId="4" borderId="101" xfId="1" applyFont="1" applyFill="1" applyBorder="1" applyAlignment="1" applyProtection="1">
      <alignment horizontal="left" vertical="center" wrapText="1"/>
      <protection locked="0" hidden="1"/>
    </xf>
    <xf numFmtId="0" fontId="19" fillId="21" borderId="0" xfId="1" applyFont="1" applyFill="1" applyBorder="1" applyAlignment="1" applyProtection="1">
      <alignment horizontal="left" vertical="center" wrapText="1"/>
      <protection locked="0"/>
    </xf>
    <xf numFmtId="0" fontId="19" fillId="4" borderId="26" xfId="0" applyFont="1" applyFill="1" applyBorder="1" applyAlignment="1" applyProtection="1">
      <alignment horizontal="left" vertical="center" wrapText="1"/>
      <protection locked="0" hidden="1"/>
    </xf>
    <xf numFmtId="1" fontId="2" fillId="35" borderId="37" xfId="1" applyNumberFormat="1" applyFont="1" applyFill="1" applyBorder="1" applyAlignment="1" applyProtection="1">
      <alignment horizontal="left" vertical="center"/>
      <protection locked="0" hidden="1"/>
    </xf>
    <xf numFmtId="1" fontId="2" fillId="0" borderId="17" xfId="1" applyNumberFormat="1" applyFont="1" applyFill="1" applyBorder="1" applyAlignment="1" applyProtection="1">
      <alignment horizontal="center" vertical="center"/>
      <protection hidden="1"/>
    </xf>
    <xf numFmtId="2" fontId="13" fillId="0" borderId="17" xfId="1" applyNumberFormat="1" applyFont="1" applyFill="1" applyBorder="1" applyAlignment="1" applyProtection="1">
      <alignment horizontal="left" vertical="center" wrapText="1"/>
      <protection hidden="1"/>
    </xf>
    <xf numFmtId="0" fontId="11" fillId="0" borderId="17" xfId="0" applyFont="1" applyBorder="1" applyProtection="1">
      <protection hidden="1"/>
    </xf>
    <xf numFmtId="0" fontId="11" fillId="0" borderId="17" xfId="0" applyFont="1" applyBorder="1" applyProtection="1"/>
    <xf numFmtId="0" fontId="11" fillId="0" borderId="17" xfId="0" applyFont="1" applyBorder="1" applyAlignment="1" applyProtection="1">
      <alignment horizontal="left"/>
      <protection hidden="1"/>
    </xf>
    <xf numFmtId="0" fontId="46" fillId="0" borderId="0" xfId="0" applyFont="1" applyFill="1" applyBorder="1"/>
    <xf numFmtId="0" fontId="52" fillId="0" borderId="0" xfId="0" applyFont="1" applyBorder="1"/>
    <xf numFmtId="0" fontId="52" fillId="0" borderId="0" xfId="0" applyFont="1"/>
    <xf numFmtId="0" fontId="2" fillId="4" borderId="18" xfId="2" applyFont="1" applyFill="1" applyBorder="1" applyAlignment="1">
      <alignment horizontal="center" vertical="center" textRotation="90"/>
    </xf>
    <xf numFmtId="0" fontId="2" fillId="4" borderId="31" xfId="2" applyFont="1" applyFill="1" applyBorder="1" applyAlignment="1">
      <alignment horizontal="center" vertical="center" textRotation="90"/>
    </xf>
    <xf numFmtId="0" fontId="2" fillId="4" borderId="26" xfId="2" applyFont="1" applyFill="1" applyBorder="1" applyAlignment="1">
      <alignment horizontal="center" vertical="center" textRotation="90"/>
    </xf>
    <xf numFmtId="16" fontId="2" fillId="0" borderId="39" xfId="0" applyNumberFormat="1" applyFont="1" applyBorder="1" applyAlignment="1">
      <alignment horizontal="center" vertical="center" wrapText="1"/>
    </xf>
    <xf numFmtId="0" fontId="13" fillId="0" borderId="0" xfId="1" applyFont="1" applyFill="1" applyAlignment="1">
      <alignment horizontal="center" vertical="center"/>
    </xf>
    <xf numFmtId="0" fontId="13" fillId="0" borderId="0" xfId="1" applyFont="1" applyFill="1" applyAlignment="1">
      <alignment horizontal="left" vertical="center"/>
    </xf>
    <xf numFmtId="0" fontId="2" fillId="0" borderId="24" xfId="1" applyFont="1" applyFill="1" applyBorder="1" applyAlignment="1">
      <alignment horizontal="center" vertical="center"/>
    </xf>
    <xf numFmtId="0" fontId="19" fillId="0" borderId="49" xfId="1" applyFont="1" applyFill="1" applyBorder="1" applyAlignment="1">
      <alignment horizontal="center" vertical="center" wrapText="1"/>
    </xf>
    <xf numFmtId="0" fontId="19" fillId="0" borderId="31" xfId="1" applyFont="1" applyFill="1" applyBorder="1" applyAlignment="1">
      <alignment horizontal="center" vertical="center" wrapText="1"/>
    </xf>
    <xf numFmtId="0" fontId="13" fillId="0" borderId="0" xfId="1" applyFont="1" applyFill="1" applyBorder="1" applyAlignment="1">
      <alignment horizontal="center" vertical="center"/>
    </xf>
    <xf numFmtId="1" fontId="19" fillId="0" borderId="31" xfId="1" quotePrefix="1" applyNumberFormat="1" applyFont="1" applyFill="1" applyBorder="1" applyAlignment="1">
      <alignment horizontal="center" vertical="center" wrapText="1"/>
    </xf>
    <xf numFmtId="0" fontId="19" fillId="0" borderId="32" xfId="1" applyFont="1" applyFill="1" applyBorder="1" applyAlignment="1">
      <alignment horizontal="center" vertical="center" wrapText="1"/>
    </xf>
    <xf numFmtId="0" fontId="2" fillId="0" borderId="45" xfId="1" applyFont="1" applyFill="1" applyBorder="1" applyAlignment="1">
      <alignment horizontal="center" vertical="center"/>
    </xf>
    <xf numFmtId="0" fontId="2" fillId="0" borderId="18" xfId="1" applyFont="1" applyFill="1" applyBorder="1" applyAlignment="1">
      <alignment horizontal="center" vertical="center"/>
    </xf>
    <xf numFmtId="0" fontId="14" fillId="0" borderId="0" xfId="1" applyFont="1" applyFill="1" applyAlignment="1">
      <alignment horizontal="center" vertical="center"/>
    </xf>
    <xf numFmtId="1" fontId="2" fillId="0" borderId="200" xfId="1" applyNumberFormat="1" applyFont="1" applyFill="1" applyBorder="1" applyAlignment="1" applyProtection="1">
      <alignment horizontal="left" vertical="top" wrapText="1"/>
      <protection hidden="1"/>
    </xf>
    <xf numFmtId="1" fontId="2" fillId="0" borderId="24" xfId="1" applyNumberFormat="1" applyFont="1" applyFill="1" applyBorder="1" applyAlignment="1" applyProtection="1">
      <alignment horizontal="left" vertical="top" wrapText="1"/>
      <protection hidden="1"/>
    </xf>
    <xf numFmtId="1" fontId="2" fillId="0" borderId="206" xfId="1" applyNumberFormat="1" applyFont="1" applyFill="1" applyBorder="1" applyAlignment="1" applyProtection="1">
      <alignment horizontal="left" vertical="top" wrapText="1"/>
      <protection hidden="1"/>
    </xf>
    <xf numFmtId="1" fontId="2" fillId="0" borderId="18" xfId="1" applyNumberFormat="1" applyFont="1" applyFill="1" applyBorder="1" applyAlignment="1" applyProtection="1">
      <alignment horizontal="left" vertical="top" wrapText="1"/>
      <protection hidden="1"/>
    </xf>
    <xf numFmtId="1" fontId="2" fillId="0" borderId="193" xfId="1" applyNumberFormat="1" applyFont="1" applyFill="1" applyBorder="1" applyAlignment="1" applyProtection="1">
      <alignment horizontal="left" vertical="top" wrapText="1"/>
      <protection hidden="1"/>
    </xf>
    <xf numFmtId="1" fontId="2" fillId="0" borderId="203" xfId="1" applyNumberFormat="1" applyFont="1" applyFill="1" applyBorder="1" applyAlignment="1" applyProtection="1">
      <alignment horizontal="left" vertical="top" wrapText="1"/>
      <protection hidden="1"/>
    </xf>
    <xf numFmtId="0" fontId="70" fillId="5" borderId="175" xfId="7" quotePrefix="1" applyFont="1" applyFill="1" applyBorder="1" applyAlignment="1" applyProtection="1"/>
    <xf numFmtId="0" fontId="13" fillId="27" borderId="0" xfId="1" applyFont="1" applyFill="1" applyAlignment="1">
      <alignment vertical="center"/>
    </xf>
    <xf numFmtId="0" fontId="108" fillId="0" borderId="0" xfId="1" applyFont="1" applyFill="1" applyAlignment="1">
      <alignment horizontal="left" vertical="center"/>
    </xf>
    <xf numFmtId="0" fontId="1" fillId="5" borderId="0" xfId="1" applyFont="1" applyFill="1"/>
    <xf numFmtId="0" fontId="11" fillId="5" borderId="0" xfId="0" applyFont="1" applyFill="1"/>
    <xf numFmtId="1" fontId="19" fillId="21" borderId="36" xfId="1" applyNumberFormat="1" applyFont="1" applyFill="1" applyBorder="1" applyAlignment="1">
      <alignment horizontal="center" vertical="center" wrapText="1"/>
    </xf>
    <xf numFmtId="166" fontId="14" fillId="21" borderId="0" xfId="1" applyNumberFormat="1" applyFont="1" applyFill="1" applyAlignment="1">
      <alignment horizontal="center" vertical="center"/>
    </xf>
    <xf numFmtId="166" fontId="14" fillId="0" borderId="0" xfId="1" applyNumberFormat="1" applyFont="1" applyFill="1" applyAlignment="1">
      <alignment horizontal="center" vertical="center"/>
    </xf>
    <xf numFmtId="0" fontId="15" fillId="21" borderId="0" xfId="0" applyFont="1" applyFill="1" applyAlignment="1">
      <alignment horizontal="center"/>
    </xf>
    <xf numFmtId="0" fontId="16" fillId="0" borderId="24" xfId="1" applyFont="1" applyBorder="1" applyAlignment="1">
      <alignment horizontal="center" vertical="center"/>
    </xf>
    <xf numFmtId="0" fontId="16" fillId="0" borderId="18" xfId="1" applyFont="1" applyBorder="1" applyAlignment="1">
      <alignment horizontal="center" vertical="center"/>
    </xf>
    <xf numFmtId="0" fontId="16" fillId="0" borderId="27" xfId="5" applyFont="1" applyBorder="1" applyAlignment="1">
      <alignment horizontal="center" vertical="center"/>
    </xf>
    <xf numFmtId="0" fontId="12" fillId="0" borderId="24" xfId="1" applyFont="1" applyFill="1" applyBorder="1" applyAlignment="1">
      <alignment horizontal="center" vertical="center"/>
    </xf>
    <xf numFmtId="0" fontId="12" fillId="0" borderId="18" xfId="1" applyFont="1" applyFill="1" applyBorder="1" applyAlignment="1">
      <alignment horizontal="center" vertical="center"/>
    </xf>
    <xf numFmtId="0" fontId="12" fillId="0" borderId="45" xfId="1" applyFont="1" applyFill="1" applyBorder="1" applyAlignment="1">
      <alignment horizontal="center" vertical="center"/>
    </xf>
    <xf numFmtId="0" fontId="12" fillId="0" borderId="120" xfId="1" applyFont="1" applyFill="1" applyBorder="1" applyAlignment="1">
      <alignment horizontal="center" vertical="center"/>
    </xf>
    <xf numFmtId="0" fontId="12" fillId="0" borderId="119" xfId="1" applyFont="1" applyFill="1" applyBorder="1" applyAlignment="1">
      <alignment horizontal="center" vertical="center"/>
    </xf>
    <xf numFmtId="0" fontId="12" fillId="0" borderId="130" xfId="1" applyFont="1" applyFill="1" applyBorder="1" applyAlignment="1">
      <alignment horizontal="center" vertical="center"/>
    </xf>
    <xf numFmtId="0" fontId="11" fillId="0" borderId="0" xfId="0" applyNumberFormat="1" applyFont="1" applyFill="1"/>
    <xf numFmtId="0" fontId="11" fillId="2" borderId="166" xfId="0" applyFont="1" applyFill="1" applyBorder="1"/>
    <xf numFmtId="0" fontId="11" fillId="2" borderId="0" xfId="0" applyFont="1" applyFill="1" applyBorder="1"/>
    <xf numFmtId="0" fontId="44" fillId="2" borderId="0" xfId="0" applyFont="1" applyFill="1" applyBorder="1" applyAlignment="1"/>
    <xf numFmtId="0" fontId="44" fillId="2" borderId="0" xfId="0" applyFont="1" applyFill="1" applyBorder="1" applyAlignment="1">
      <alignment horizontal="center" vertical="center"/>
    </xf>
    <xf numFmtId="0" fontId="11" fillId="2" borderId="167" xfId="0" applyFont="1" applyFill="1" applyBorder="1"/>
    <xf numFmtId="0" fontId="44" fillId="2" borderId="0" xfId="0" quotePrefix="1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left" vertical="center" wrapText="1"/>
    </xf>
    <xf numFmtId="0" fontId="11" fillId="2" borderId="167" xfId="0" applyFont="1" applyFill="1" applyBorder="1" applyAlignment="1">
      <alignment horizontal="left" vertical="center" wrapText="1"/>
    </xf>
    <xf numFmtId="0" fontId="46" fillId="2" borderId="0" xfId="0" applyFont="1" applyFill="1" applyBorder="1" applyAlignment="1">
      <alignment horizontal="left" vertical="center"/>
    </xf>
    <xf numFmtId="0" fontId="47" fillId="2" borderId="0" xfId="0" applyFont="1" applyFill="1" applyBorder="1"/>
    <xf numFmtId="0" fontId="29" fillId="2" borderId="166" xfId="0" applyFont="1" applyFill="1" applyBorder="1" applyAlignment="1"/>
    <xf numFmtId="0" fontId="29" fillId="2" borderId="0" xfId="0" applyFont="1" applyFill="1" applyBorder="1" applyAlignment="1"/>
    <xf numFmtId="0" fontId="29" fillId="2" borderId="167" xfId="0" applyFont="1" applyFill="1" applyBorder="1" applyAlignment="1"/>
    <xf numFmtId="0" fontId="11" fillId="2" borderId="0" xfId="0" applyFont="1" applyFill="1" applyBorder="1" applyAlignment="1"/>
    <xf numFmtId="0" fontId="11" fillId="2" borderId="167" xfId="0" applyFont="1" applyFill="1" applyBorder="1" applyAlignment="1"/>
    <xf numFmtId="0" fontId="15" fillId="2" borderId="0" xfId="0" applyFont="1" applyFill="1" applyBorder="1" applyProtection="1">
      <protection locked="0" hidden="1"/>
    </xf>
    <xf numFmtId="0" fontId="7" fillId="2" borderId="0" xfId="0" applyFont="1" applyFill="1" applyBorder="1" applyAlignment="1" applyProtection="1">
      <alignment vertical="center"/>
      <protection locked="0" hidden="1"/>
    </xf>
    <xf numFmtId="0" fontId="15" fillId="2" borderId="0" xfId="0" applyFont="1" applyFill="1" applyBorder="1" applyAlignment="1" applyProtection="1">
      <alignment horizontal="center"/>
      <protection locked="0" hidden="1"/>
    </xf>
    <xf numFmtId="0" fontId="15" fillId="2" borderId="0" xfId="0" applyFont="1" applyFill="1" applyBorder="1" applyAlignment="1" applyProtection="1">
      <alignment vertical="center"/>
      <protection locked="0" hidden="1"/>
    </xf>
    <xf numFmtId="0" fontId="13" fillId="2" borderId="0" xfId="0" applyFont="1" applyFill="1" applyBorder="1" applyAlignment="1" applyProtection="1">
      <alignment horizontal="center" vertical="center"/>
      <protection locked="0" hidden="1"/>
    </xf>
    <xf numFmtId="0" fontId="13" fillId="2" borderId="0" xfId="5" applyFont="1" applyFill="1" applyBorder="1" applyAlignment="1" applyProtection="1">
      <alignment horizontal="center"/>
      <protection locked="0" hidden="1"/>
    </xf>
    <xf numFmtId="0" fontId="13" fillId="2" borderId="0" xfId="0" applyFont="1" applyFill="1" applyBorder="1" applyProtection="1">
      <protection locked="0" hidden="1"/>
    </xf>
    <xf numFmtId="0" fontId="13" fillId="2" borderId="0" xfId="0" applyFont="1" applyFill="1" applyBorder="1" applyAlignment="1" applyProtection="1">
      <alignment vertical="center"/>
      <protection locked="0" hidden="1"/>
    </xf>
    <xf numFmtId="0" fontId="54" fillId="2" borderId="0" xfId="0" applyFont="1" applyFill="1" applyBorder="1" applyProtection="1">
      <protection locked="0" hidden="1"/>
    </xf>
    <xf numFmtId="0" fontId="13" fillId="2" borderId="0" xfId="0" quotePrefix="1" applyFont="1" applyFill="1" applyBorder="1" applyAlignment="1" applyProtection="1">
      <alignment horizontal="center" vertical="center"/>
      <protection locked="0" hidden="1"/>
    </xf>
    <xf numFmtId="0" fontId="54" fillId="2" borderId="0" xfId="6" quotePrefix="1" applyFont="1" applyFill="1" applyBorder="1" applyAlignment="1" applyProtection="1">
      <alignment horizontal="center"/>
      <protection locked="0" hidden="1"/>
    </xf>
    <xf numFmtId="0" fontId="15" fillId="2" borderId="0" xfId="0" applyFont="1" applyFill="1" applyBorder="1" applyAlignment="1" applyProtection="1">
      <alignment horizontal="center" vertical="center"/>
      <protection locked="0" hidden="1"/>
    </xf>
    <xf numFmtId="0" fontId="15" fillId="2" borderId="0" xfId="0" applyFont="1" applyFill="1" applyBorder="1" applyAlignment="1" applyProtection="1">
      <alignment horizontal="left" vertical="center"/>
      <protection locked="0" hidden="1"/>
    </xf>
    <xf numFmtId="0" fontId="15" fillId="42" borderId="0" xfId="0" applyFont="1" applyFill="1" applyBorder="1" applyProtection="1">
      <protection locked="0" hidden="1"/>
    </xf>
    <xf numFmtId="0" fontId="15" fillId="44" borderId="0" xfId="0" applyFont="1" applyFill="1" applyBorder="1" applyProtection="1">
      <protection locked="0" hidden="1"/>
    </xf>
    <xf numFmtId="0" fontId="114" fillId="5" borderId="0" xfId="0" applyFont="1" applyFill="1" applyBorder="1" applyAlignment="1" applyProtection="1">
      <protection locked="0" hidden="1"/>
    </xf>
    <xf numFmtId="0" fontId="114" fillId="2" borderId="0" xfId="0" applyFont="1" applyFill="1" applyBorder="1" applyAlignment="1" applyProtection="1">
      <protection locked="0" hidden="1"/>
    </xf>
    <xf numFmtId="0" fontId="115" fillId="2" borderId="171" xfId="0" applyFont="1" applyFill="1" applyBorder="1" applyAlignment="1" applyProtection="1">
      <alignment vertical="center"/>
      <protection locked="0" hidden="1"/>
    </xf>
    <xf numFmtId="0" fontId="115" fillId="2" borderId="173" xfId="0" applyFont="1" applyFill="1" applyBorder="1" applyAlignment="1" applyProtection="1">
      <protection locked="0" hidden="1"/>
    </xf>
    <xf numFmtId="0" fontId="115" fillId="2" borderId="170" xfId="0" applyFont="1" applyFill="1" applyBorder="1" applyAlignment="1" applyProtection="1">
      <alignment horizontal="left" vertical="center"/>
      <protection locked="0" hidden="1"/>
    </xf>
    <xf numFmtId="0" fontId="115" fillId="2" borderId="0" xfId="0" applyFont="1" applyFill="1" applyBorder="1" applyAlignment="1" applyProtection="1">
      <alignment vertical="center"/>
      <protection locked="0" hidden="1"/>
    </xf>
    <xf numFmtId="0" fontId="121" fillId="2" borderId="0" xfId="0" applyFont="1" applyFill="1" applyBorder="1" applyProtection="1">
      <protection locked="0" hidden="1"/>
    </xf>
    <xf numFmtId="0" fontId="121" fillId="2" borderId="0" xfId="0" applyFont="1" applyFill="1" applyBorder="1" applyAlignment="1" applyProtection="1">
      <alignment horizontal="left"/>
      <protection locked="0" hidden="1"/>
    </xf>
    <xf numFmtId="0" fontId="122" fillId="2" borderId="0" xfId="0" applyFont="1" applyFill="1" applyBorder="1" applyAlignment="1" applyProtection="1">
      <alignment horizontal="left" vertical="center" wrapText="1"/>
      <protection locked="0" hidden="1"/>
    </xf>
    <xf numFmtId="0" fontId="122" fillId="2" borderId="0" xfId="0" applyFont="1" applyFill="1" applyBorder="1" applyAlignment="1" applyProtection="1">
      <alignment horizontal="left" vertical="center"/>
      <protection locked="0" hidden="1"/>
    </xf>
    <xf numFmtId="0" fontId="15" fillId="42" borderId="0" xfId="0" applyFont="1" applyFill="1" applyBorder="1" applyAlignment="1" applyProtection="1">
      <alignment horizontal="center"/>
      <protection locked="0" hidden="1"/>
    </xf>
    <xf numFmtId="0" fontId="26" fillId="42" borderId="0" xfId="0" applyFont="1" applyFill="1" applyBorder="1" applyAlignment="1" applyProtection="1">
      <alignment horizontal="left"/>
      <protection locked="0" hidden="1"/>
    </xf>
    <xf numFmtId="0" fontId="15" fillId="42" borderId="0" xfId="0" applyFont="1" applyFill="1" applyBorder="1" applyAlignment="1" applyProtection="1">
      <alignment vertical="center"/>
      <protection locked="0" hidden="1"/>
    </xf>
    <xf numFmtId="0" fontId="7" fillId="42" borderId="0" xfId="0" applyFont="1" applyFill="1" applyBorder="1" applyProtection="1">
      <protection locked="0" hidden="1"/>
    </xf>
    <xf numFmtId="0" fontId="26" fillId="42" borderId="0" xfId="0" applyFont="1" applyFill="1" applyBorder="1" applyProtection="1">
      <protection locked="0" hidden="1"/>
    </xf>
    <xf numFmtId="0" fontId="25" fillId="42" borderId="0" xfId="0" applyFont="1" applyFill="1" applyBorder="1" applyProtection="1">
      <protection locked="0" hidden="1"/>
    </xf>
    <xf numFmtId="0" fontId="7" fillId="42" borderId="0" xfId="0" applyFont="1" applyFill="1" applyBorder="1" applyAlignment="1" applyProtection="1">
      <alignment vertical="center"/>
      <protection locked="0" hidden="1"/>
    </xf>
    <xf numFmtId="0" fontId="13" fillId="42" borderId="0" xfId="0" applyFont="1" applyFill="1" applyBorder="1" applyAlignment="1" applyProtection="1">
      <alignment horizontal="center" vertical="center"/>
      <protection locked="0" hidden="1"/>
    </xf>
    <xf numFmtId="0" fontId="13" fillId="42" borderId="0" xfId="5" applyFont="1" applyFill="1" applyBorder="1" applyAlignment="1" applyProtection="1">
      <alignment horizontal="center"/>
      <protection locked="0" hidden="1"/>
    </xf>
    <xf numFmtId="0" fontId="14" fillId="42" borderId="0" xfId="0" applyFont="1" applyFill="1" applyBorder="1" applyProtection="1">
      <protection locked="0" hidden="1"/>
    </xf>
    <xf numFmtId="0" fontId="13" fillId="42" borderId="0" xfId="0" applyFont="1" applyFill="1" applyBorder="1" applyProtection="1">
      <protection locked="0" hidden="1"/>
    </xf>
    <xf numFmtId="49" fontId="13" fillId="42" borderId="0" xfId="0" applyNumberFormat="1" applyFont="1" applyFill="1" applyBorder="1" applyAlignment="1" applyProtection="1">
      <alignment horizontal="left"/>
      <protection locked="0" hidden="1"/>
    </xf>
    <xf numFmtId="0" fontId="15" fillId="42" borderId="0" xfId="0" quotePrefix="1" applyFont="1" applyFill="1" applyBorder="1" applyAlignment="1" applyProtection="1">
      <alignment horizontal="center"/>
      <protection locked="0" hidden="1"/>
    </xf>
    <xf numFmtId="49" fontId="13" fillId="42" borderId="0" xfId="0" quotePrefix="1" applyNumberFormat="1" applyFont="1" applyFill="1" applyBorder="1" applyAlignment="1" applyProtection="1">
      <alignment horizontal="left"/>
      <protection locked="0" hidden="1"/>
    </xf>
    <xf numFmtId="0" fontId="13" fillId="42" borderId="0" xfId="0" applyFont="1" applyFill="1" applyBorder="1" applyAlignment="1" applyProtection="1">
      <alignment vertical="center"/>
      <protection locked="0" hidden="1"/>
    </xf>
    <xf numFmtId="0" fontId="57" fillId="42" borderId="0" xfId="0" applyFont="1" applyFill="1" applyBorder="1" applyAlignment="1" applyProtection="1">
      <alignment vertical="center"/>
      <protection locked="0" hidden="1"/>
    </xf>
    <xf numFmtId="0" fontId="112" fillId="44" borderId="0" xfId="0" applyFont="1" applyFill="1" applyBorder="1" applyAlignment="1" applyProtection="1">
      <protection locked="0" hidden="1"/>
    </xf>
    <xf numFmtId="0" fontId="112" fillId="44" borderId="0" xfId="0" applyFont="1" applyFill="1" applyBorder="1" applyAlignment="1" applyProtection="1">
      <alignment horizontal="left" indent="1"/>
      <protection locked="0" hidden="1"/>
    </xf>
    <xf numFmtId="0" fontId="112" fillId="44" borderId="180" xfId="0" applyFont="1" applyFill="1" applyBorder="1" applyAlignment="1" applyProtection="1">
      <alignment horizontal="left" indent="1"/>
      <protection locked="0" hidden="1"/>
    </xf>
    <xf numFmtId="0" fontId="112" fillId="44" borderId="4" xfId="0" applyFont="1" applyFill="1" applyBorder="1" applyAlignment="1" applyProtection="1">
      <alignment horizontal="left" indent="1"/>
      <protection locked="0" hidden="1"/>
    </xf>
    <xf numFmtId="0" fontId="113" fillId="44" borderId="135" xfId="0" applyFont="1" applyFill="1" applyBorder="1" applyAlignment="1" applyProtection="1">
      <alignment horizontal="left" indent="1"/>
      <protection locked="0" hidden="1"/>
    </xf>
    <xf numFmtId="0" fontId="119" fillId="44" borderId="7" xfId="0" applyFont="1" applyFill="1" applyBorder="1" applyAlignment="1" applyProtection="1">
      <alignment horizontal="left" indent="1"/>
      <protection locked="0" hidden="1"/>
    </xf>
    <xf numFmtId="0" fontId="119" fillId="44" borderId="8" xfId="0" applyFont="1" applyFill="1" applyBorder="1" applyAlignment="1" applyProtection="1">
      <alignment horizontal="left" indent="1"/>
      <protection locked="0" hidden="1"/>
    </xf>
    <xf numFmtId="0" fontId="113" fillId="44" borderId="0" xfId="0" applyFont="1" applyFill="1" applyBorder="1" applyAlignment="1" applyProtection="1">
      <alignment horizontal="center" vertical="center" wrapText="1"/>
      <protection locked="0" hidden="1"/>
    </xf>
    <xf numFmtId="0" fontId="114" fillId="44" borderId="0" xfId="0" applyFont="1" applyFill="1" applyBorder="1" applyAlignment="1" applyProtection="1">
      <protection locked="0" hidden="1"/>
    </xf>
    <xf numFmtId="0" fontId="111" fillId="21" borderId="0" xfId="0" applyFont="1" applyFill="1" applyBorder="1" applyAlignment="1" applyProtection="1">
      <alignment horizontal="left" vertical="center" indent="1"/>
      <protection locked="0" hidden="1"/>
    </xf>
    <xf numFmtId="0" fontId="113" fillId="21" borderId="173" xfId="7" applyFont="1" applyFill="1" applyBorder="1" applyAlignment="1" applyProtection="1">
      <alignment horizontal="left" vertical="center" indent="1"/>
      <protection locked="0" hidden="1"/>
    </xf>
    <xf numFmtId="0" fontId="113" fillId="21" borderId="0" xfId="0" applyFont="1" applyFill="1" applyBorder="1" applyAlignment="1" applyProtection="1">
      <alignment horizontal="left" indent="1"/>
      <protection locked="0" hidden="1"/>
    </xf>
    <xf numFmtId="0" fontId="113" fillId="21" borderId="170" xfId="7" applyFont="1" applyFill="1" applyBorder="1" applyAlignment="1" applyProtection="1">
      <alignment horizontal="left" vertical="center" indent="1"/>
      <protection locked="0" hidden="1"/>
    </xf>
    <xf numFmtId="0" fontId="114" fillId="21" borderId="0" xfId="0" applyFont="1" applyFill="1" applyBorder="1" applyAlignment="1" applyProtection="1">
      <alignment horizontal="left" indent="1"/>
      <protection locked="0" hidden="1"/>
    </xf>
    <xf numFmtId="0" fontId="115" fillId="21" borderId="170" xfId="7" applyFont="1" applyFill="1" applyBorder="1" applyAlignment="1" applyProtection="1">
      <alignment horizontal="left" vertical="center" indent="1"/>
      <protection locked="0" hidden="1"/>
    </xf>
    <xf numFmtId="0" fontId="115" fillId="21" borderId="0" xfId="0" applyFont="1" applyFill="1" applyBorder="1" applyAlignment="1" applyProtection="1">
      <alignment horizontal="left" indent="1"/>
      <protection locked="0" hidden="1"/>
    </xf>
    <xf numFmtId="0" fontId="25" fillId="44" borderId="0" xfId="0" applyFont="1" applyFill="1" applyBorder="1" applyProtection="1">
      <protection locked="0" hidden="1"/>
    </xf>
    <xf numFmtId="0" fontId="122" fillId="44" borderId="0" xfId="0" applyFont="1" applyFill="1" applyBorder="1" applyAlignment="1" applyProtection="1">
      <alignment horizontal="center"/>
      <protection locked="0" hidden="1"/>
    </xf>
    <xf numFmtId="0" fontId="122" fillId="44" borderId="0" xfId="0" applyFont="1" applyFill="1" applyBorder="1" applyProtection="1">
      <protection locked="0" hidden="1"/>
    </xf>
    <xf numFmtId="0" fontId="114" fillId="44" borderId="262" xfId="0" applyFont="1" applyFill="1" applyBorder="1" applyAlignment="1" applyProtection="1">
      <protection locked="0" hidden="1"/>
    </xf>
    <xf numFmtId="0" fontId="114" fillId="44" borderId="103" xfId="0" applyFont="1" applyFill="1" applyBorder="1" applyAlignment="1" applyProtection="1">
      <protection locked="0" hidden="1"/>
    </xf>
    <xf numFmtId="0" fontId="114" fillId="44" borderId="263" xfId="0" applyFont="1" applyFill="1" applyBorder="1" applyAlignment="1" applyProtection="1">
      <protection locked="0" hidden="1"/>
    </xf>
    <xf numFmtId="0" fontId="114" fillId="44" borderId="166" xfId="0" applyFont="1" applyFill="1" applyBorder="1" applyAlignment="1" applyProtection="1">
      <protection locked="0" hidden="1"/>
    </xf>
    <xf numFmtId="0" fontId="114" fillId="44" borderId="167" xfId="0" applyFont="1" applyFill="1" applyBorder="1" applyAlignment="1" applyProtection="1">
      <protection locked="0" hidden="1"/>
    </xf>
    <xf numFmtId="0" fontId="124" fillId="44" borderId="165" xfId="0" applyFont="1" applyFill="1" applyBorder="1" applyAlignment="1" applyProtection="1">
      <alignment wrapText="1"/>
      <protection locked="0" hidden="1"/>
    </xf>
    <xf numFmtId="0" fontId="124" fillId="44" borderId="167" xfId="0" applyFont="1" applyFill="1" applyBorder="1" applyAlignment="1" applyProtection="1">
      <alignment vertical="center"/>
      <protection locked="0" hidden="1"/>
    </xf>
    <xf numFmtId="0" fontId="124" fillId="44" borderId="169" xfId="0" applyFont="1" applyFill="1" applyBorder="1" applyAlignment="1" applyProtection="1">
      <alignment vertical="center"/>
      <protection locked="0" hidden="1"/>
    </xf>
    <xf numFmtId="0" fontId="114" fillId="44" borderId="0" xfId="0" applyFont="1" applyFill="1" applyBorder="1" applyProtection="1">
      <protection locked="0" hidden="1"/>
    </xf>
    <xf numFmtId="0" fontId="124" fillId="44" borderId="166" xfId="0" applyFont="1" applyFill="1" applyBorder="1" applyAlignment="1" applyProtection="1">
      <alignment vertical="center"/>
      <protection locked="0" hidden="1"/>
    </xf>
    <xf numFmtId="0" fontId="124" fillId="44" borderId="168" xfId="0" applyFont="1" applyFill="1" applyBorder="1" applyAlignment="1" applyProtection="1">
      <alignment vertical="center"/>
      <protection locked="0" hidden="1"/>
    </xf>
    <xf numFmtId="0" fontId="113" fillId="44" borderId="0" xfId="0" applyFont="1" applyFill="1" applyBorder="1" applyAlignment="1" applyProtection="1">
      <alignment horizontal="center" vertical="center"/>
      <protection locked="0" hidden="1"/>
    </xf>
    <xf numFmtId="0" fontId="115" fillId="44" borderId="0" xfId="0" applyFont="1" applyFill="1" applyBorder="1" applyAlignment="1" applyProtection="1">
      <alignment vertical="center"/>
      <protection locked="0" hidden="1"/>
    </xf>
    <xf numFmtId="0" fontId="115" fillId="44" borderId="0" xfId="0" applyFont="1" applyFill="1" applyBorder="1" applyAlignment="1" applyProtection="1">
      <alignment horizontal="left" vertical="center"/>
      <protection locked="0" hidden="1"/>
    </xf>
    <xf numFmtId="0" fontId="122" fillId="44" borderId="0" xfId="0" applyFont="1" applyFill="1" applyBorder="1" applyAlignment="1" applyProtection="1">
      <alignment horizontal="left" vertical="center" wrapText="1"/>
      <protection locked="0" hidden="1"/>
    </xf>
    <xf numFmtId="0" fontId="122" fillId="44" borderId="0" xfId="0" applyFont="1" applyFill="1" applyBorder="1" applyAlignment="1" applyProtection="1">
      <alignment horizontal="left" vertical="center"/>
      <protection locked="0" hidden="1"/>
    </xf>
    <xf numFmtId="0" fontId="110" fillId="44" borderId="170" xfId="0" applyFont="1" applyFill="1" applyBorder="1" applyAlignment="1" applyProtection="1">
      <alignment horizontal="left" vertical="center" indent="1"/>
      <protection locked="0" hidden="1"/>
    </xf>
    <xf numFmtId="0" fontId="129" fillId="21" borderId="173" xfId="0" applyFont="1" applyFill="1" applyBorder="1" applyAlignment="1" applyProtection="1">
      <alignment horizontal="left" vertical="center" indent="1"/>
      <protection locked="0" hidden="1"/>
    </xf>
    <xf numFmtId="0" fontId="55" fillId="39" borderId="0" xfId="0" applyFont="1" applyFill="1" applyAlignment="1">
      <alignment horizontal="center"/>
    </xf>
    <xf numFmtId="0" fontId="74" fillId="21" borderId="91" xfId="7" applyFont="1" applyFill="1" applyBorder="1" applyAlignment="1" applyProtection="1">
      <alignment horizontal="center" vertical="center"/>
    </xf>
    <xf numFmtId="0" fontId="74" fillId="21" borderId="92" xfId="7" applyFont="1" applyFill="1" applyBorder="1" applyAlignment="1" applyProtection="1">
      <alignment horizontal="center" vertical="center"/>
    </xf>
    <xf numFmtId="0" fontId="74" fillId="21" borderId="93" xfId="7" applyFont="1" applyFill="1" applyBorder="1" applyAlignment="1" applyProtection="1">
      <alignment horizontal="center" vertical="center"/>
    </xf>
    <xf numFmtId="0" fontId="56" fillId="0" borderId="0" xfId="0" applyFont="1" applyFill="1" applyAlignment="1">
      <alignment horizontal="center"/>
    </xf>
    <xf numFmtId="0" fontId="56" fillId="0" borderId="86" xfId="0" applyFont="1" applyFill="1" applyBorder="1" applyAlignment="1">
      <alignment horizontal="center"/>
    </xf>
    <xf numFmtId="0" fontId="49" fillId="0" borderId="0" xfId="0" applyFont="1" applyFill="1" applyAlignment="1">
      <alignment horizontal="center" vertical="center"/>
    </xf>
    <xf numFmtId="0" fontId="126" fillId="43" borderId="13" xfId="0" applyFont="1" applyFill="1" applyBorder="1" applyAlignment="1" applyProtection="1">
      <alignment horizontal="center" vertical="center"/>
      <protection locked="0" hidden="1"/>
    </xf>
    <xf numFmtId="0" fontId="126" fillId="43" borderId="0" xfId="0" applyFont="1" applyFill="1" applyBorder="1" applyAlignment="1" applyProtection="1">
      <alignment horizontal="center" vertical="center"/>
      <protection locked="0" hidden="1"/>
    </xf>
    <xf numFmtId="0" fontId="126" fillId="43" borderId="17" xfId="0" applyFont="1" applyFill="1" applyBorder="1" applyAlignment="1" applyProtection="1">
      <alignment horizontal="center" vertical="center"/>
      <protection locked="0" hidden="1"/>
    </xf>
    <xf numFmtId="0" fontId="113" fillId="44" borderId="171" xfId="0" applyFont="1" applyFill="1" applyBorder="1" applyAlignment="1" applyProtection="1">
      <alignment horizontal="left" indent="1"/>
      <protection locked="0" hidden="1"/>
    </xf>
    <xf numFmtId="0" fontId="113" fillId="44" borderId="172" xfId="0" applyFont="1" applyFill="1" applyBorder="1" applyAlignment="1" applyProtection="1">
      <alignment horizontal="left" indent="1"/>
      <protection locked="0" hidden="1"/>
    </xf>
    <xf numFmtId="0" fontId="113" fillId="44" borderId="173" xfId="0" applyFont="1" applyFill="1" applyBorder="1" applyAlignment="1" applyProtection="1">
      <alignment horizontal="left" indent="1"/>
      <protection locked="0" hidden="1"/>
    </xf>
    <xf numFmtId="0" fontId="127" fillId="44" borderId="0" xfId="7" applyFont="1" applyFill="1" applyBorder="1" applyAlignment="1" applyProtection="1">
      <alignment horizontal="center" vertical="center"/>
      <protection locked="0" hidden="1"/>
    </xf>
    <xf numFmtId="0" fontId="128" fillId="44" borderId="0" xfId="0" applyFont="1" applyFill="1" applyBorder="1" applyAlignment="1" applyProtection="1">
      <alignment horizontal="center" vertical="center" wrapText="1"/>
      <protection locked="0" hidden="1"/>
    </xf>
    <xf numFmtId="0" fontId="115" fillId="2" borderId="171" xfId="0" quotePrefix="1" applyFont="1" applyFill="1" applyBorder="1" applyAlignment="1" applyProtection="1">
      <alignment vertical="center"/>
      <protection locked="0" hidden="1"/>
    </xf>
    <xf numFmtId="0" fontId="115" fillId="2" borderId="172" xfId="0" applyFont="1" applyFill="1" applyBorder="1" applyAlignment="1" applyProtection="1">
      <alignment vertical="center"/>
      <protection locked="0" hidden="1"/>
    </xf>
    <xf numFmtId="0" fontId="115" fillId="2" borderId="173" xfId="0" applyFont="1" applyFill="1" applyBorder="1" applyAlignment="1" applyProtection="1">
      <alignment vertical="center"/>
      <protection locked="0" hidden="1"/>
    </xf>
    <xf numFmtId="0" fontId="115" fillId="2" borderId="171" xfId="0" applyFont="1" applyFill="1" applyBorder="1" applyAlignment="1" applyProtection="1">
      <alignment vertical="center"/>
      <protection locked="0" hidden="1"/>
    </xf>
    <xf numFmtId="0" fontId="117" fillId="2" borderId="171" xfId="7" applyFont="1" applyFill="1" applyBorder="1" applyAlignment="1" applyProtection="1">
      <alignment horizontal="left" vertical="center" shrinkToFit="1"/>
      <protection locked="0" hidden="1"/>
    </xf>
    <xf numFmtId="0" fontId="110" fillId="2" borderId="172" xfId="0" applyFont="1" applyFill="1" applyBorder="1" applyAlignment="1" applyProtection="1">
      <alignment horizontal="left" vertical="center" shrinkToFit="1"/>
      <protection locked="0" hidden="1"/>
    </xf>
    <xf numFmtId="0" fontId="110" fillId="2" borderId="173" xfId="0" applyFont="1" applyFill="1" applyBorder="1" applyAlignment="1" applyProtection="1">
      <alignment horizontal="left" vertical="center" shrinkToFit="1"/>
      <protection locked="0" hidden="1"/>
    </xf>
    <xf numFmtId="0" fontId="90" fillId="2" borderId="171" xfId="7" applyFont="1" applyFill="1" applyBorder="1" applyAlignment="1" applyProtection="1">
      <alignment horizontal="left" vertical="center"/>
      <protection locked="0" hidden="1"/>
    </xf>
    <xf numFmtId="0" fontId="128" fillId="2" borderId="172" xfId="0" applyFont="1" applyFill="1" applyBorder="1" applyAlignment="1" applyProtection="1">
      <alignment horizontal="left" vertical="center"/>
      <protection locked="0" hidden="1"/>
    </xf>
    <xf numFmtId="0" fontId="128" fillId="2" borderId="173" xfId="0" applyFont="1" applyFill="1" applyBorder="1" applyAlignment="1" applyProtection="1">
      <alignment horizontal="left" vertical="center"/>
      <protection locked="0" hidden="1"/>
    </xf>
    <xf numFmtId="0" fontId="123" fillId="44" borderId="54" xfId="0" applyFont="1" applyFill="1" applyBorder="1" applyAlignment="1" applyProtection="1">
      <alignment horizontal="left" vertical="center" wrapText="1" indent="1"/>
      <protection locked="0" hidden="1"/>
    </xf>
    <xf numFmtId="0" fontId="123" fillId="44" borderId="75" xfId="0" applyFont="1" applyFill="1" applyBorder="1" applyAlignment="1" applyProtection="1">
      <alignment horizontal="left" vertical="center" wrapText="1" indent="1"/>
      <protection locked="0" hidden="1"/>
    </xf>
    <xf numFmtId="0" fontId="123" fillId="44" borderId="55" xfId="0" applyFont="1" applyFill="1" applyBorder="1" applyAlignment="1" applyProtection="1">
      <alignment horizontal="left" vertical="center" wrapText="1" indent="1"/>
      <protection locked="0" hidden="1"/>
    </xf>
    <xf numFmtId="0" fontId="123" fillId="44" borderId="82" xfId="0" applyFont="1" applyFill="1" applyBorder="1" applyAlignment="1" applyProtection="1">
      <alignment horizontal="left" vertical="center" wrapText="1" indent="1"/>
      <protection locked="0" hidden="1"/>
    </xf>
    <xf numFmtId="0" fontId="123" fillId="44" borderId="0" xfId="0" applyFont="1" applyFill="1" applyBorder="1" applyAlignment="1" applyProtection="1">
      <alignment horizontal="left" vertical="center" wrapText="1" indent="1"/>
      <protection locked="0" hidden="1"/>
    </xf>
    <xf numFmtId="0" fontId="123" fillId="44" borderId="83" xfId="0" applyFont="1" applyFill="1" applyBorder="1" applyAlignment="1" applyProtection="1">
      <alignment horizontal="left" vertical="center" wrapText="1" indent="1"/>
      <protection locked="0" hidden="1"/>
    </xf>
    <xf numFmtId="0" fontId="123" fillId="44" borderId="59" xfId="0" applyFont="1" applyFill="1" applyBorder="1" applyAlignment="1" applyProtection="1">
      <alignment horizontal="left" vertical="center" wrapText="1" indent="1"/>
      <protection locked="0" hidden="1"/>
    </xf>
    <xf numFmtId="0" fontId="123" fillId="44" borderId="86" xfId="0" applyFont="1" applyFill="1" applyBorder="1" applyAlignment="1" applyProtection="1">
      <alignment horizontal="left" vertical="center" wrapText="1" indent="1"/>
      <protection locked="0" hidden="1"/>
    </xf>
    <xf numFmtId="0" fontId="123" fillId="44" borderId="60" xfId="0" applyFont="1" applyFill="1" applyBorder="1" applyAlignment="1" applyProtection="1">
      <alignment horizontal="left" vertical="center" wrapText="1" indent="1"/>
      <protection locked="0" hidden="1"/>
    </xf>
    <xf numFmtId="0" fontId="123" fillId="44" borderId="54" xfId="0" applyFont="1" applyFill="1" applyBorder="1" applyAlignment="1" applyProtection="1">
      <alignment horizontal="center" vertical="center"/>
      <protection locked="0" hidden="1"/>
    </xf>
    <xf numFmtId="0" fontId="123" fillId="44" borderId="75" xfId="0" applyFont="1" applyFill="1" applyBorder="1" applyAlignment="1" applyProtection="1">
      <alignment horizontal="center" vertical="center"/>
      <protection locked="0" hidden="1"/>
    </xf>
    <xf numFmtId="0" fontId="123" fillId="44" borderId="55" xfId="0" applyFont="1" applyFill="1" applyBorder="1" applyAlignment="1" applyProtection="1">
      <alignment horizontal="center" vertical="center"/>
      <protection locked="0" hidden="1"/>
    </xf>
    <xf numFmtId="0" fontId="123" fillId="44" borderId="82" xfId="0" applyFont="1" applyFill="1" applyBorder="1" applyAlignment="1" applyProtection="1">
      <alignment horizontal="center" vertical="center"/>
      <protection locked="0" hidden="1"/>
    </xf>
    <xf numFmtId="0" fontId="123" fillId="44" borderId="0" xfId="0" applyFont="1" applyFill="1" applyBorder="1" applyAlignment="1" applyProtection="1">
      <alignment horizontal="center" vertical="center"/>
      <protection locked="0" hidden="1"/>
    </xf>
    <xf numFmtId="0" fontId="123" fillId="44" borderId="83" xfId="0" applyFont="1" applyFill="1" applyBorder="1" applyAlignment="1" applyProtection="1">
      <alignment horizontal="center" vertical="center"/>
      <protection locked="0" hidden="1"/>
    </xf>
    <xf numFmtId="0" fontId="123" fillId="44" borderId="59" xfId="0" applyFont="1" applyFill="1" applyBorder="1" applyAlignment="1" applyProtection="1">
      <alignment horizontal="center" vertical="center"/>
      <protection locked="0" hidden="1"/>
    </xf>
    <xf numFmtId="0" fontId="123" fillId="44" borderId="86" xfId="0" applyFont="1" applyFill="1" applyBorder="1" applyAlignment="1" applyProtection="1">
      <alignment horizontal="center" vertical="center"/>
      <protection locked="0" hidden="1"/>
    </xf>
    <xf numFmtId="0" fontId="123" fillId="44" borderId="60" xfId="0" applyFont="1" applyFill="1" applyBorder="1" applyAlignment="1" applyProtection="1">
      <alignment horizontal="center" vertical="center"/>
      <protection locked="0" hidden="1"/>
    </xf>
    <xf numFmtId="0" fontId="15" fillId="42" borderId="0" xfId="0" applyFont="1" applyFill="1" applyBorder="1" applyAlignment="1" applyProtection="1">
      <alignment horizontal="center"/>
      <protection locked="0" hidden="1"/>
    </xf>
    <xf numFmtId="0" fontId="115" fillId="2" borderId="171" xfId="0" applyFont="1" applyFill="1" applyBorder="1" applyAlignment="1" applyProtection="1">
      <alignment horizontal="left" vertical="center"/>
      <protection locked="0" hidden="1"/>
    </xf>
    <xf numFmtId="0" fontId="115" fillId="2" borderId="172" xfId="0" applyFont="1" applyFill="1" applyBorder="1" applyAlignment="1" applyProtection="1">
      <alignment horizontal="left" vertical="center"/>
      <protection locked="0" hidden="1"/>
    </xf>
    <xf numFmtId="0" fontId="115" fillId="2" borderId="173" xfId="0" applyFont="1" applyFill="1" applyBorder="1" applyAlignment="1" applyProtection="1">
      <alignment horizontal="left" vertical="center"/>
      <protection locked="0" hidden="1"/>
    </xf>
    <xf numFmtId="0" fontId="113" fillId="44" borderId="254" xfId="0" applyFont="1" applyFill="1" applyBorder="1" applyAlignment="1" applyProtection="1">
      <alignment horizontal="left" vertical="center" indent="1"/>
      <protection locked="0" hidden="1"/>
    </xf>
    <xf numFmtId="0" fontId="113" fillId="44" borderId="255" xfId="0" applyFont="1" applyFill="1" applyBorder="1" applyAlignment="1" applyProtection="1">
      <alignment horizontal="left" vertical="center" indent="1"/>
      <protection locked="0" hidden="1"/>
    </xf>
    <xf numFmtId="0" fontId="113" fillId="44" borderId="256" xfId="0" applyFont="1" applyFill="1" applyBorder="1" applyAlignment="1" applyProtection="1">
      <alignment horizontal="left" vertical="center" indent="1"/>
      <protection locked="0" hidden="1"/>
    </xf>
    <xf numFmtId="0" fontId="113" fillId="44" borderId="257" xfId="0" applyFont="1" applyFill="1" applyBorder="1" applyAlignment="1" applyProtection="1">
      <alignment horizontal="left" vertical="center" indent="1"/>
      <protection locked="0" hidden="1"/>
    </xf>
    <xf numFmtId="0" fontId="113" fillId="44" borderId="0" xfId="0" applyFont="1" applyFill="1" applyBorder="1" applyAlignment="1" applyProtection="1">
      <alignment horizontal="left" vertical="center" indent="1"/>
      <protection locked="0" hidden="1"/>
    </xf>
    <xf numFmtId="0" fontId="113" fillId="44" borderId="258" xfId="0" applyFont="1" applyFill="1" applyBorder="1" applyAlignment="1" applyProtection="1">
      <alignment horizontal="left" vertical="center" indent="1"/>
      <protection locked="0" hidden="1"/>
    </xf>
    <xf numFmtId="0" fontId="113" fillId="44" borderId="259" xfId="0" applyFont="1" applyFill="1" applyBorder="1" applyAlignment="1" applyProtection="1">
      <alignment horizontal="left" vertical="center" indent="1"/>
      <protection locked="0" hidden="1"/>
    </xf>
    <xf numFmtId="0" fontId="113" fillId="44" borderId="260" xfId="0" applyFont="1" applyFill="1" applyBorder="1" applyAlignment="1" applyProtection="1">
      <alignment horizontal="left" vertical="center" indent="1"/>
      <protection locked="0" hidden="1"/>
    </xf>
    <xf numFmtId="0" fontId="113" fillId="44" borderId="261" xfId="0" applyFont="1" applyFill="1" applyBorder="1" applyAlignment="1" applyProtection="1">
      <alignment horizontal="left" vertical="center" indent="1"/>
      <protection locked="0" hidden="1"/>
    </xf>
    <xf numFmtId="0" fontId="109" fillId="2" borderId="54" xfId="0" applyFont="1" applyFill="1" applyBorder="1" applyAlignment="1" applyProtection="1">
      <alignment horizontal="center" vertical="center"/>
      <protection locked="0" hidden="1"/>
    </xf>
    <xf numFmtId="0" fontId="109" fillId="2" borderId="75" xfId="0" applyFont="1" applyFill="1" applyBorder="1" applyAlignment="1" applyProtection="1">
      <alignment horizontal="center" vertical="center"/>
      <protection locked="0" hidden="1"/>
    </xf>
    <xf numFmtId="0" fontId="109" fillId="2" borderId="55" xfId="0" applyFont="1" applyFill="1" applyBorder="1" applyAlignment="1" applyProtection="1">
      <alignment horizontal="center" vertical="center"/>
      <protection locked="0" hidden="1"/>
    </xf>
    <xf numFmtId="0" fontId="109" fillId="2" borderId="82" xfId="0" applyFont="1" applyFill="1" applyBorder="1" applyAlignment="1" applyProtection="1">
      <alignment horizontal="center" vertical="center"/>
      <protection locked="0" hidden="1"/>
    </xf>
    <xf numFmtId="0" fontId="109" fillId="2" borderId="0" xfId="0" applyFont="1" applyFill="1" applyBorder="1" applyAlignment="1" applyProtection="1">
      <alignment horizontal="center" vertical="center"/>
      <protection locked="0" hidden="1"/>
    </xf>
    <xf numFmtId="0" fontId="109" fillId="2" borderId="83" xfId="0" applyFont="1" applyFill="1" applyBorder="1" applyAlignment="1" applyProtection="1">
      <alignment horizontal="center" vertical="center"/>
      <protection locked="0" hidden="1"/>
    </xf>
    <xf numFmtId="0" fontId="109" fillId="2" borderId="59" xfId="0" applyFont="1" applyFill="1" applyBorder="1" applyAlignment="1" applyProtection="1">
      <alignment horizontal="center" vertical="center"/>
      <protection locked="0" hidden="1"/>
    </xf>
    <xf numFmtId="0" fontId="109" fillId="2" borderId="86" xfId="0" applyFont="1" applyFill="1" applyBorder="1" applyAlignment="1" applyProtection="1">
      <alignment horizontal="center" vertical="center"/>
      <protection locked="0" hidden="1"/>
    </xf>
    <xf numFmtId="0" fontId="109" fillId="2" borderId="60" xfId="0" applyFont="1" applyFill="1" applyBorder="1" applyAlignment="1" applyProtection="1">
      <alignment horizontal="center" vertical="center"/>
      <protection locked="0" hidden="1"/>
    </xf>
    <xf numFmtId="0" fontId="125" fillId="44" borderId="247" xfId="7" applyFont="1" applyFill="1" applyBorder="1" applyAlignment="1" applyProtection="1">
      <alignment horizontal="center" vertical="center"/>
      <protection locked="0" hidden="1"/>
    </xf>
    <xf numFmtId="0" fontId="125" fillId="44" borderId="30" xfId="7" applyFont="1" applyFill="1" applyBorder="1" applyAlignment="1" applyProtection="1">
      <alignment horizontal="center" vertical="center"/>
      <protection locked="0" hidden="1"/>
    </xf>
    <xf numFmtId="0" fontId="125" fillId="44" borderId="248" xfId="7" applyFont="1" applyFill="1" applyBorder="1" applyAlignment="1" applyProtection="1">
      <alignment horizontal="center" vertical="center"/>
      <protection locked="0" hidden="1"/>
    </xf>
    <xf numFmtId="0" fontId="125" fillId="44" borderId="249" xfId="7" applyFont="1" applyFill="1" applyBorder="1" applyAlignment="1" applyProtection="1">
      <alignment horizontal="center" vertical="center"/>
      <protection locked="0" hidden="1"/>
    </xf>
    <xf numFmtId="0" fontId="125" fillId="44" borderId="116" xfId="7" applyFont="1" applyFill="1" applyBorder="1" applyAlignment="1" applyProtection="1">
      <alignment horizontal="center" vertical="center"/>
      <protection locked="0" hidden="1"/>
    </xf>
    <xf numFmtId="0" fontId="125" fillId="44" borderId="250" xfId="7" applyFont="1" applyFill="1" applyBorder="1" applyAlignment="1" applyProtection="1">
      <alignment horizontal="center" vertical="center"/>
      <protection locked="0" hidden="1"/>
    </xf>
    <xf numFmtId="0" fontId="120" fillId="44" borderId="272" xfId="0" applyFont="1" applyFill="1" applyBorder="1" applyAlignment="1" applyProtection="1">
      <alignment horizontal="center"/>
      <protection locked="0" hidden="1"/>
    </xf>
    <xf numFmtId="0" fontId="120" fillId="44" borderId="273" xfId="0" applyFont="1" applyFill="1" applyBorder="1" applyAlignment="1" applyProtection="1">
      <alignment horizontal="center"/>
      <protection locked="0" hidden="1"/>
    </xf>
    <xf numFmtId="0" fontId="120" fillId="44" borderId="274" xfId="0" applyFont="1" applyFill="1" applyBorder="1" applyAlignment="1" applyProtection="1">
      <alignment horizontal="center"/>
      <protection locked="0" hidden="1"/>
    </xf>
    <xf numFmtId="0" fontId="91" fillId="44" borderId="264" xfId="7" applyFont="1" applyFill="1" applyBorder="1" applyAlignment="1" applyProtection="1">
      <alignment horizontal="center" vertical="center"/>
      <protection locked="0" hidden="1"/>
    </xf>
    <xf numFmtId="0" fontId="91" fillId="44" borderId="265" xfId="7" applyFont="1" applyFill="1" applyBorder="1" applyAlignment="1" applyProtection="1">
      <alignment horizontal="center" vertical="center"/>
      <protection locked="0" hidden="1"/>
    </xf>
    <xf numFmtId="0" fontId="91" fillId="44" borderId="266" xfId="7" applyFont="1" applyFill="1" applyBorder="1" applyAlignment="1" applyProtection="1">
      <alignment horizontal="center" vertical="center"/>
      <protection locked="0" hidden="1"/>
    </xf>
    <xf numFmtId="0" fontId="91" fillId="44" borderId="267" xfId="7" applyFont="1" applyFill="1" applyBorder="1" applyAlignment="1" applyProtection="1">
      <alignment horizontal="center" vertical="center"/>
      <protection locked="0" hidden="1"/>
    </xf>
    <xf numFmtId="0" fontId="91" fillId="44" borderId="30" xfId="7" applyFont="1" applyFill="1" applyBorder="1" applyAlignment="1" applyProtection="1">
      <alignment horizontal="center" vertical="center"/>
      <protection locked="0" hidden="1"/>
    </xf>
    <xf numFmtId="0" fontId="91" fillId="44" borderId="268" xfId="7" applyFont="1" applyFill="1" applyBorder="1" applyAlignment="1" applyProtection="1">
      <alignment horizontal="center" vertical="center"/>
      <protection locked="0" hidden="1"/>
    </xf>
    <xf numFmtId="0" fontId="91" fillId="44" borderId="269" xfId="7" applyFont="1" applyFill="1" applyBorder="1" applyAlignment="1" applyProtection="1">
      <alignment horizontal="center" vertical="center"/>
      <protection locked="0" hidden="1"/>
    </xf>
    <xf numFmtId="0" fontId="91" fillId="44" borderId="270" xfId="7" applyFont="1" applyFill="1" applyBorder="1" applyAlignment="1" applyProtection="1">
      <alignment horizontal="center" vertical="center"/>
      <protection locked="0" hidden="1"/>
    </xf>
    <xf numFmtId="0" fontId="91" fillId="44" borderId="271" xfId="7" applyFont="1" applyFill="1" applyBorder="1" applyAlignment="1" applyProtection="1">
      <alignment horizontal="center" vertical="center"/>
      <protection locked="0" hidden="1"/>
    </xf>
    <xf numFmtId="1" fontId="116" fillId="2" borderId="172" xfId="0" applyNumberFormat="1" applyFont="1" applyFill="1" applyBorder="1" applyAlignment="1" applyProtection="1">
      <alignment horizontal="left" vertical="center"/>
      <protection locked="0" hidden="1"/>
    </xf>
    <xf numFmtId="1" fontId="116" fillId="2" borderId="173" xfId="0" applyNumberFormat="1" applyFont="1" applyFill="1" applyBorder="1" applyAlignment="1" applyProtection="1">
      <alignment horizontal="left" vertical="center"/>
      <protection locked="0" hidden="1"/>
    </xf>
    <xf numFmtId="0" fontId="117" fillId="2" borderId="171" xfId="7" applyFont="1" applyFill="1" applyBorder="1" applyAlignment="1" applyProtection="1">
      <alignment horizontal="left" vertical="center"/>
      <protection locked="0" hidden="1"/>
    </xf>
    <xf numFmtId="0" fontId="110" fillId="2" borderId="172" xfId="0" applyFont="1" applyFill="1" applyBorder="1" applyAlignment="1" applyProtection="1">
      <alignment horizontal="left" vertical="center"/>
      <protection locked="0" hidden="1"/>
    </xf>
    <xf numFmtId="0" fontId="110" fillId="2" borderId="173" xfId="0" applyFont="1" applyFill="1" applyBorder="1" applyAlignment="1" applyProtection="1">
      <alignment horizontal="left" vertical="center"/>
      <protection locked="0" hidden="1"/>
    </xf>
    <xf numFmtId="0" fontId="116" fillId="2" borderId="171" xfId="0" applyFont="1" applyFill="1" applyBorder="1" applyAlignment="1" applyProtection="1">
      <alignment horizontal="left" vertical="center"/>
      <protection locked="0" hidden="1"/>
    </xf>
    <xf numFmtId="0" fontId="116" fillId="2" borderId="172" xfId="0" applyFont="1" applyFill="1" applyBorder="1" applyAlignment="1" applyProtection="1">
      <alignment horizontal="left" vertical="center"/>
      <protection locked="0" hidden="1"/>
    </xf>
    <xf numFmtId="0" fontId="116" fillId="2" borderId="173" xfId="0" applyFont="1" applyFill="1" applyBorder="1" applyAlignment="1" applyProtection="1">
      <alignment horizontal="left" vertical="center"/>
      <protection locked="0" hidden="1"/>
    </xf>
    <xf numFmtId="0" fontId="118" fillId="44" borderId="272" xfId="0" applyFont="1" applyFill="1" applyBorder="1" applyAlignment="1" applyProtection="1">
      <alignment horizontal="center"/>
      <protection locked="0" hidden="1"/>
    </xf>
    <xf numFmtId="0" fontId="118" fillId="44" borderId="273" xfId="0" applyFont="1" applyFill="1" applyBorder="1" applyAlignment="1" applyProtection="1">
      <alignment horizontal="center"/>
      <protection locked="0" hidden="1"/>
    </xf>
    <xf numFmtId="0" fontId="118" fillId="44" borderId="274" xfId="0" applyFont="1" applyFill="1" applyBorder="1" applyAlignment="1" applyProtection="1">
      <alignment horizontal="center"/>
      <protection locked="0" hidden="1"/>
    </xf>
    <xf numFmtId="0" fontId="26" fillId="21" borderId="0" xfId="0" applyFont="1" applyFill="1" applyBorder="1" applyAlignment="1">
      <alignment horizontal="center" vertical="center" wrapText="1"/>
    </xf>
    <xf numFmtId="0" fontId="26" fillId="27" borderId="23" xfId="0" applyFont="1" applyFill="1" applyBorder="1" applyAlignment="1">
      <alignment horizontal="center" vertical="center"/>
    </xf>
    <xf numFmtId="0" fontId="26" fillId="27" borderId="4" xfId="0" applyFont="1" applyFill="1" applyBorder="1" applyAlignment="1">
      <alignment horizontal="center" vertical="center"/>
    </xf>
    <xf numFmtId="0" fontId="26" fillId="21" borderId="4" xfId="0" applyFont="1" applyFill="1" applyBorder="1" applyAlignment="1">
      <alignment horizontal="center" vertical="center"/>
    </xf>
    <xf numFmtId="0" fontId="26" fillId="15" borderId="4" xfId="0" applyFont="1" applyFill="1" applyBorder="1" applyAlignment="1">
      <alignment horizontal="center" vertical="center"/>
    </xf>
    <xf numFmtId="0" fontId="11" fillId="29" borderId="168" xfId="0" applyFont="1" applyFill="1" applyBorder="1" applyAlignment="1">
      <alignment horizontal="center"/>
    </xf>
    <xf numFmtId="0" fontId="11" fillId="29" borderId="17" xfId="0" applyFont="1" applyFill="1" applyBorder="1" applyAlignment="1">
      <alignment horizontal="center"/>
    </xf>
    <xf numFmtId="0" fontId="11" fillId="29" borderId="169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left" vertical="center" wrapText="1"/>
    </xf>
    <xf numFmtId="0" fontId="11" fillId="2" borderId="167" xfId="0" applyFont="1" applyFill="1" applyBorder="1" applyAlignment="1">
      <alignment horizontal="left" vertical="center" wrapText="1"/>
    </xf>
    <xf numFmtId="0" fontId="48" fillId="2" borderId="166" xfId="0" applyFont="1" applyFill="1" applyBorder="1" applyAlignment="1">
      <alignment horizontal="center"/>
    </xf>
    <xf numFmtId="0" fontId="48" fillId="2" borderId="0" xfId="0" applyFont="1" applyFill="1" applyBorder="1" applyAlignment="1">
      <alignment horizontal="center"/>
    </xf>
    <xf numFmtId="0" fontId="48" fillId="2" borderId="167" xfId="0" applyFont="1" applyFill="1" applyBorder="1" applyAlignment="1">
      <alignment horizontal="center"/>
    </xf>
    <xf numFmtId="0" fontId="29" fillId="2" borderId="166" xfId="0" applyFont="1" applyFill="1" applyBorder="1" applyAlignment="1">
      <alignment horizontal="center"/>
    </xf>
    <xf numFmtId="0" fontId="29" fillId="2" borderId="0" xfId="0" applyFont="1" applyFill="1" applyBorder="1" applyAlignment="1">
      <alignment horizontal="center"/>
    </xf>
    <xf numFmtId="0" fontId="29" fillId="2" borderId="167" xfId="0" applyFont="1" applyFill="1" applyBorder="1" applyAlignment="1">
      <alignment horizontal="center"/>
    </xf>
    <xf numFmtId="0" fontId="49" fillId="5" borderId="166" xfId="0" applyFont="1" applyFill="1" applyBorder="1" applyAlignment="1">
      <alignment horizontal="center"/>
    </xf>
    <xf numFmtId="0" fontId="49" fillId="5" borderId="0" xfId="0" applyFont="1" applyFill="1" applyBorder="1" applyAlignment="1">
      <alignment horizontal="center"/>
    </xf>
    <xf numFmtId="0" fontId="49" fillId="5" borderId="167" xfId="0" applyFont="1" applyFill="1" applyBorder="1" applyAlignment="1">
      <alignment horizontal="center"/>
    </xf>
    <xf numFmtId="0" fontId="44" fillId="2" borderId="166" xfId="0" applyFont="1" applyFill="1" applyBorder="1" applyAlignment="1">
      <alignment horizontal="center"/>
    </xf>
    <xf numFmtId="0" fontId="44" fillId="2" borderId="0" xfId="0" applyFont="1" applyFill="1" applyBorder="1" applyAlignment="1">
      <alignment horizontal="center"/>
    </xf>
    <xf numFmtId="0" fontId="44" fillId="2" borderId="167" xfId="0" applyFont="1" applyFill="1" applyBorder="1" applyAlignment="1">
      <alignment horizontal="center"/>
    </xf>
    <xf numFmtId="0" fontId="107" fillId="2" borderId="166" xfId="0" applyFont="1" applyFill="1" applyBorder="1" applyAlignment="1">
      <alignment horizontal="center"/>
    </xf>
    <xf numFmtId="0" fontId="107" fillId="2" borderId="0" xfId="0" applyFont="1" applyFill="1" applyBorder="1" applyAlignment="1">
      <alignment horizontal="center"/>
    </xf>
    <xf numFmtId="0" fontId="107" fillId="2" borderId="167" xfId="0" applyFont="1" applyFill="1" applyBorder="1" applyAlignment="1">
      <alignment horizontal="center"/>
    </xf>
    <xf numFmtId="0" fontId="11" fillId="2" borderId="166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center"/>
    </xf>
    <xf numFmtId="0" fontId="11" fillId="2" borderId="167" xfId="0" applyFont="1" applyFill="1" applyBorder="1" applyAlignment="1">
      <alignment horizontal="center"/>
    </xf>
    <xf numFmtId="0" fontId="23" fillId="2" borderId="0" xfId="0" applyFont="1" applyFill="1" applyBorder="1" applyAlignment="1">
      <alignment horizontal="center"/>
    </xf>
    <xf numFmtId="0" fontId="23" fillId="2" borderId="167" xfId="0" applyFont="1" applyFill="1" applyBorder="1" applyAlignment="1">
      <alignment horizontal="center"/>
    </xf>
    <xf numFmtId="0" fontId="23" fillId="2" borderId="0" xfId="0" applyFont="1" applyFill="1" applyBorder="1" applyAlignment="1">
      <alignment horizontal="left"/>
    </xf>
    <xf numFmtId="0" fontId="23" fillId="2" borderId="167" xfId="0" applyFont="1" applyFill="1" applyBorder="1" applyAlignment="1">
      <alignment horizontal="left"/>
    </xf>
    <xf numFmtId="0" fontId="58" fillId="2" borderId="0" xfId="0" applyFont="1" applyFill="1" applyBorder="1" applyAlignment="1">
      <alignment horizontal="center" vertical="center"/>
    </xf>
    <xf numFmtId="0" fontId="58" fillId="2" borderId="167" xfId="0" applyFont="1" applyFill="1" applyBorder="1" applyAlignment="1">
      <alignment horizontal="center" vertical="center"/>
    </xf>
    <xf numFmtId="0" fontId="45" fillId="2" borderId="0" xfId="0" applyFont="1" applyFill="1" applyBorder="1" applyAlignment="1">
      <alignment horizontal="left"/>
    </xf>
    <xf numFmtId="0" fontId="44" fillId="2" borderId="0" xfId="0" applyFont="1" applyFill="1" applyBorder="1" applyAlignment="1">
      <alignment horizontal="left"/>
    </xf>
    <xf numFmtId="0" fontId="11" fillId="5" borderId="166" xfId="0" applyFont="1" applyFill="1" applyBorder="1" applyAlignment="1">
      <alignment horizontal="center"/>
    </xf>
    <xf numFmtId="0" fontId="11" fillId="5" borderId="0" xfId="0" applyFont="1" applyFill="1" applyBorder="1" applyAlignment="1">
      <alignment horizontal="center"/>
    </xf>
    <xf numFmtId="0" fontId="11" fillId="5" borderId="167" xfId="0" applyFont="1" applyFill="1" applyBorder="1" applyAlignment="1">
      <alignment horizontal="center"/>
    </xf>
    <xf numFmtId="0" fontId="41" fillId="2" borderId="166" xfId="0" applyFont="1" applyFill="1" applyBorder="1" applyAlignment="1">
      <alignment horizontal="center" vertical="center"/>
    </xf>
    <xf numFmtId="0" fontId="41" fillId="2" borderId="0" xfId="0" applyFont="1" applyFill="1" applyBorder="1" applyAlignment="1">
      <alignment horizontal="center" vertical="center"/>
    </xf>
    <xf numFmtId="0" fontId="41" fillId="2" borderId="167" xfId="0" applyFont="1" applyFill="1" applyBorder="1" applyAlignment="1">
      <alignment horizontal="center" vertical="center"/>
    </xf>
    <xf numFmtId="0" fontId="42" fillId="2" borderId="166" xfId="0" applyFont="1" applyFill="1" applyBorder="1" applyAlignment="1">
      <alignment horizontal="center"/>
    </xf>
    <xf numFmtId="0" fontId="42" fillId="2" borderId="0" xfId="0" applyFont="1" applyFill="1" applyBorder="1" applyAlignment="1">
      <alignment horizontal="center"/>
    </xf>
    <xf numFmtId="0" fontId="42" fillId="2" borderId="167" xfId="0" applyFont="1" applyFill="1" applyBorder="1" applyAlignment="1">
      <alignment horizontal="center"/>
    </xf>
    <xf numFmtId="0" fontId="43" fillId="2" borderId="166" xfId="0" applyFont="1" applyFill="1" applyBorder="1" applyAlignment="1">
      <alignment horizontal="center"/>
    </xf>
    <xf numFmtId="0" fontId="43" fillId="2" borderId="0" xfId="0" applyFont="1" applyFill="1" applyBorder="1" applyAlignment="1">
      <alignment horizontal="center"/>
    </xf>
    <xf numFmtId="0" fontId="43" fillId="2" borderId="167" xfId="0" applyFont="1" applyFill="1" applyBorder="1" applyAlignment="1">
      <alignment horizontal="center"/>
    </xf>
    <xf numFmtId="0" fontId="23" fillId="2" borderId="0" xfId="0" applyFont="1" applyFill="1" applyBorder="1" applyAlignment="1">
      <alignment horizontal="center" vertical="center"/>
    </xf>
    <xf numFmtId="0" fontId="23" fillId="2" borderId="167" xfId="0" applyFont="1" applyFill="1" applyBorder="1" applyAlignment="1">
      <alignment horizontal="center" vertical="center"/>
    </xf>
    <xf numFmtId="0" fontId="79" fillId="0" borderId="22" xfId="0" applyFont="1" applyBorder="1" applyAlignment="1">
      <alignment horizontal="center" vertical="center"/>
    </xf>
    <xf numFmtId="0" fontId="79" fillId="0" borderId="115" xfId="0" applyFont="1" applyBorder="1" applyAlignment="1">
      <alignment horizontal="center" vertical="center"/>
    </xf>
    <xf numFmtId="0" fontId="79" fillId="0" borderId="23" xfId="0" applyFont="1" applyBorder="1" applyAlignment="1">
      <alignment horizontal="center" vertical="center"/>
    </xf>
    <xf numFmtId="0" fontId="79" fillId="0" borderId="180" xfId="0" applyFont="1" applyBorder="1" applyAlignment="1">
      <alignment horizontal="center" vertical="center"/>
    </xf>
    <xf numFmtId="0" fontId="79" fillId="0" borderId="0" xfId="0" applyFont="1" applyBorder="1" applyAlignment="1">
      <alignment horizontal="center" vertical="center"/>
    </xf>
    <xf numFmtId="0" fontId="79" fillId="0" borderId="4" xfId="0" applyFont="1" applyBorder="1" applyAlignment="1">
      <alignment horizontal="center" vertical="center"/>
    </xf>
    <xf numFmtId="0" fontId="1" fillId="0" borderId="0" xfId="0" applyFont="1" applyAlignment="1" applyProtection="1">
      <alignment horizontal="center"/>
      <protection hidden="1"/>
    </xf>
    <xf numFmtId="0" fontId="14" fillId="0" borderId="0" xfId="0" applyFont="1" applyAlignment="1" applyProtection="1">
      <alignment horizontal="left" wrapText="1"/>
      <protection hidden="1"/>
    </xf>
    <xf numFmtId="0" fontId="14" fillId="4" borderId="104" xfId="0" applyFont="1" applyFill="1" applyBorder="1" applyAlignment="1" applyProtection="1">
      <alignment horizontal="center" vertical="center" wrapText="1"/>
      <protection hidden="1"/>
    </xf>
    <xf numFmtId="0" fontId="14" fillId="4" borderId="49" xfId="0" applyFont="1" applyFill="1" applyBorder="1" applyAlignment="1" applyProtection="1">
      <alignment horizontal="center" vertical="center" wrapText="1"/>
      <protection hidden="1"/>
    </xf>
    <xf numFmtId="0" fontId="14" fillId="4" borderId="113" xfId="0" applyFont="1" applyFill="1" applyBorder="1" applyAlignment="1" applyProtection="1">
      <alignment horizontal="center" vertical="center" wrapText="1"/>
      <protection hidden="1"/>
    </xf>
    <xf numFmtId="0" fontId="14" fillId="4" borderId="45" xfId="0" applyFont="1" applyFill="1" applyBorder="1" applyAlignment="1" applyProtection="1">
      <alignment horizontal="center" vertical="center" wrapText="1"/>
      <protection hidden="1"/>
    </xf>
    <xf numFmtId="0" fontId="14" fillId="4" borderId="99" xfId="0" applyFont="1" applyFill="1" applyBorder="1" applyAlignment="1" applyProtection="1">
      <alignment horizontal="center" vertical="center" wrapText="1"/>
      <protection hidden="1"/>
    </xf>
    <xf numFmtId="0" fontId="14" fillId="4" borderId="105" xfId="0" applyFont="1" applyFill="1" applyBorder="1" applyAlignment="1" applyProtection="1">
      <alignment horizontal="center" vertical="center" wrapText="1"/>
      <protection hidden="1"/>
    </xf>
    <xf numFmtId="0" fontId="14" fillId="4" borderId="110" xfId="0" applyFont="1" applyFill="1" applyBorder="1" applyAlignment="1" applyProtection="1">
      <alignment horizontal="center" vertical="center" wrapText="1"/>
      <protection hidden="1"/>
    </xf>
    <xf numFmtId="0" fontId="14" fillId="4" borderId="130" xfId="0" applyFont="1" applyFill="1" applyBorder="1" applyAlignment="1" applyProtection="1">
      <alignment horizontal="center" vertical="center" wrapText="1"/>
      <protection hidden="1"/>
    </xf>
    <xf numFmtId="0" fontId="10" fillId="0" borderId="0" xfId="0" applyFont="1" applyFill="1" applyAlignment="1" applyProtection="1">
      <alignment horizontal="center"/>
      <protection hidden="1"/>
    </xf>
    <xf numFmtId="0" fontId="12" fillId="0" borderId="0" xfId="0" applyFont="1" applyBorder="1" applyAlignment="1" applyProtection="1">
      <alignment horizontal="center"/>
      <protection hidden="1"/>
    </xf>
    <xf numFmtId="0" fontId="12" fillId="4" borderId="104" xfId="0" applyFont="1" applyFill="1" applyBorder="1" applyAlignment="1" applyProtection="1">
      <alignment horizontal="center" vertical="center" wrapText="1"/>
      <protection hidden="1"/>
    </xf>
    <xf numFmtId="0" fontId="12" fillId="4" borderId="105" xfId="0" applyFont="1" applyFill="1" applyBorder="1" applyAlignment="1" applyProtection="1">
      <alignment horizontal="center" vertical="center" wrapText="1"/>
      <protection hidden="1"/>
    </xf>
    <xf numFmtId="0" fontId="12" fillId="4" borderId="113" xfId="0" applyFont="1" applyFill="1" applyBorder="1" applyAlignment="1" applyProtection="1">
      <alignment horizontal="center" vertical="center" wrapText="1"/>
      <protection hidden="1"/>
    </xf>
    <xf numFmtId="0" fontId="12" fillId="4" borderId="130" xfId="0" applyFont="1" applyFill="1" applyBorder="1" applyAlignment="1" applyProtection="1">
      <alignment horizontal="center" vertical="center" wrapText="1"/>
      <protection hidden="1"/>
    </xf>
    <xf numFmtId="0" fontId="14" fillId="4" borderId="154" xfId="0" applyFont="1" applyFill="1" applyBorder="1" applyAlignment="1" applyProtection="1">
      <alignment horizontal="center" vertical="center"/>
      <protection hidden="1"/>
    </xf>
    <xf numFmtId="0" fontId="14" fillId="4" borderId="101" xfId="0" applyFont="1" applyFill="1" applyBorder="1" applyAlignment="1" applyProtection="1">
      <alignment horizontal="center" vertical="center"/>
      <protection hidden="1"/>
    </xf>
    <xf numFmtId="0" fontId="14" fillId="4" borderId="155" xfId="0" applyFont="1" applyFill="1" applyBorder="1" applyAlignment="1" applyProtection="1">
      <alignment horizontal="center" vertical="center"/>
      <protection hidden="1"/>
    </xf>
    <xf numFmtId="0" fontId="35" fillId="4" borderId="22" xfId="0" applyFont="1" applyFill="1" applyBorder="1" applyAlignment="1" applyProtection="1">
      <alignment horizontal="center" vertical="center" wrapText="1"/>
      <protection hidden="1"/>
    </xf>
    <xf numFmtId="0" fontId="35" fillId="4" borderId="115" xfId="0" applyFont="1" applyFill="1" applyBorder="1" applyAlignment="1" applyProtection="1">
      <alignment horizontal="center" vertical="center" wrapText="1"/>
      <protection hidden="1"/>
    </xf>
    <xf numFmtId="0" fontId="35" fillId="4" borderId="23" xfId="0" applyFont="1" applyFill="1" applyBorder="1" applyAlignment="1" applyProtection="1">
      <alignment horizontal="center" vertical="center" wrapText="1"/>
      <protection hidden="1"/>
    </xf>
    <xf numFmtId="0" fontId="35" fillId="4" borderId="135" xfId="0" applyFont="1" applyFill="1" applyBorder="1" applyAlignment="1" applyProtection="1">
      <alignment horizontal="center" vertical="center" wrapText="1"/>
      <protection hidden="1"/>
    </xf>
    <xf numFmtId="0" fontId="35" fillId="4" borderId="7" xfId="0" applyFont="1" applyFill="1" applyBorder="1" applyAlignment="1" applyProtection="1">
      <alignment horizontal="center" vertical="center" wrapText="1"/>
      <protection hidden="1"/>
    </xf>
    <xf numFmtId="0" fontId="35" fillId="4" borderId="8" xfId="0" applyFont="1" applyFill="1" applyBorder="1" applyAlignment="1" applyProtection="1">
      <alignment horizontal="center" vertical="center" wrapText="1"/>
      <protection hidden="1"/>
    </xf>
    <xf numFmtId="0" fontId="14" fillId="4" borderId="112" xfId="0" applyFont="1" applyFill="1" applyBorder="1" applyAlignment="1" applyProtection="1">
      <alignment horizontal="center" vertical="center" wrapText="1"/>
      <protection hidden="1"/>
    </xf>
    <xf numFmtId="0" fontId="14" fillId="4" borderId="18" xfId="0" applyFont="1" applyFill="1" applyBorder="1" applyAlignment="1" applyProtection="1">
      <alignment horizontal="center" vertical="center" wrapText="1"/>
      <protection hidden="1"/>
    </xf>
    <xf numFmtId="0" fontId="14" fillId="0" borderId="49" xfId="0" applyFont="1" applyBorder="1" applyAlignment="1" applyProtection="1">
      <alignment horizontal="center" vertical="center" wrapText="1"/>
      <protection hidden="1"/>
    </xf>
    <xf numFmtId="0" fontId="14" fillId="0" borderId="18" xfId="0" applyFont="1" applyBorder="1" applyAlignment="1" applyProtection="1">
      <alignment horizontal="center" vertical="center" wrapText="1"/>
      <protection hidden="1"/>
    </xf>
    <xf numFmtId="0" fontId="14" fillId="0" borderId="49" xfId="0" applyFont="1" applyFill="1" applyBorder="1" applyAlignment="1" applyProtection="1">
      <alignment horizontal="center" vertical="center" wrapText="1"/>
      <protection hidden="1"/>
    </xf>
    <xf numFmtId="0" fontId="14" fillId="0" borderId="18" xfId="0" applyFont="1" applyFill="1" applyBorder="1" applyAlignment="1" applyProtection="1">
      <alignment horizontal="center" vertical="center" wrapText="1"/>
      <protection hidden="1"/>
    </xf>
    <xf numFmtId="1" fontId="14" fillId="0" borderId="99" xfId="0" applyNumberFormat="1" applyFont="1" applyBorder="1" applyAlignment="1" applyProtection="1">
      <alignment horizontal="center" vertical="center" wrapText="1"/>
      <protection hidden="1"/>
    </xf>
    <xf numFmtId="1" fontId="14" fillId="0" borderId="101" xfId="0" applyNumberFormat="1" applyFont="1" applyBorder="1" applyAlignment="1" applyProtection="1">
      <alignment horizontal="center" vertical="center" wrapText="1"/>
      <protection hidden="1"/>
    </xf>
    <xf numFmtId="1" fontId="14" fillId="0" borderId="19" xfId="0" applyNumberFormat="1" applyFont="1" applyBorder="1" applyAlignment="1" applyProtection="1">
      <alignment horizontal="center" vertical="center" wrapText="1"/>
      <protection hidden="1"/>
    </xf>
    <xf numFmtId="1" fontId="14" fillId="0" borderId="30" xfId="0" applyNumberFormat="1" applyFont="1" applyBorder="1" applyAlignment="1" applyProtection="1">
      <alignment horizontal="center" vertical="center" wrapText="1"/>
      <protection hidden="1"/>
    </xf>
    <xf numFmtId="0" fontId="35" fillId="0" borderId="101" xfId="0" applyFont="1" applyBorder="1" applyAlignment="1" applyProtection="1">
      <alignment horizontal="center" vertical="center" wrapText="1"/>
      <protection hidden="1"/>
    </xf>
    <xf numFmtId="0" fontId="35" fillId="0" borderId="100" xfId="0" applyFont="1" applyBorder="1" applyAlignment="1" applyProtection="1">
      <alignment horizontal="center" vertical="center" wrapText="1"/>
      <protection hidden="1"/>
    </xf>
    <xf numFmtId="0" fontId="35" fillId="0" borderId="30" xfId="0" applyFont="1" applyBorder="1" applyAlignment="1" applyProtection="1">
      <alignment horizontal="center" vertical="center" wrapText="1"/>
      <protection hidden="1"/>
    </xf>
    <xf numFmtId="0" fontId="35" fillId="0" borderId="20" xfId="0" applyFont="1" applyBorder="1" applyAlignment="1" applyProtection="1">
      <alignment horizontal="center" vertical="center" wrapText="1"/>
      <protection hidden="1"/>
    </xf>
    <xf numFmtId="0" fontId="14" fillId="0" borderId="45" xfId="0" applyFont="1" applyBorder="1" applyAlignment="1" applyProtection="1">
      <alignment horizontal="center" vertical="center" wrapText="1"/>
      <protection hidden="1"/>
    </xf>
    <xf numFmtId="0" fontId="14" fillId="0" borderId="45" xfId="0" applyFont="1" applyFill="1" applyBorder="1" applyAlignment="1" applyProtection="1">
      <alignment horizontal="center" vertical="center" wrapText="1"/>
      <protection hidden="1"/>
    </xf>
    <xf numFmtId="1" fontId="14" fillId="0" borderId="110" xfId="0" applyNumberFormat="1" applyFont="1" applyBorder="1" applyAlignment="1" applyProtection="1">
      <alignment horizontal="center" vertical="center" wrapText="1"/>
      <protection hidden="1"/>
    </xf>
    <xf numFmtId="1" fontId="14" fillId="0" borderId="153" xfId="0" applyNumberFormat="1" applyFont="1" applyBorder="1" applyAlignment="1" applyProtection="1">
      <alignment horizontal="center" vertical="center" wrapText="1"/>
      <protection hidden="1"/>
    </xf>
    <xf numFmtId="0" fontId="35" fillId="0" borderId="153" xfId="0" applyFont="1" applyBorder="1" applyAlignment="1" applyProtection="1">
      <alignment horizontal="center" vertical="center" wrapText="1"/>
      <protection hidden="1"/>
    </xf>
    <xf numFmtId="0" fontId="35" fillId="0" borderId="109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2" fillId="7" borderId="2" xfId="0" applyFont="1" applyFill="1" applyBorder="1" applyAlignment="1" applyProtection="1">
      <alignment horizontal="center"/>
      <protection hidden="1"/>
    </xf>
    <xf numFmtId="0" fontId="12" fillId="7" borderId="3" xfId="0" applyFont="1" applyFill="1" applyBorder="1" applyAlignment="1" applyProtection="1">
      <alignment horizontal="center"/>
      <protection hidden="1"/>
    </xf>
    <xf numFmtId="0" fontId="12" fillId="8" borderId="2" xfId="0" applyFont="1" applyFill="1" applyBorder="1" applyAlignment="1" applyProtection="1">
      <alignment horizontal="center"/>
      <protection hidden="1"/>
    </xf>
    <xf numFmtId="0" fontId="12" fillId="8" borderId="3" xfId="0" applyFont="1" applyFill="1" applyBorder="1" applyAlignment="1" applyProtection="1">
      <alignment horizontal="center"/>
      <protection hidden="1"/>
    </xf>
    <xf numFmtId="0" fontId="64" fillId="10" borderId="2" xfId="0" applyFont="1" applyFill="1" applyBorder="1" applyAlignment="1" applyProtection="1">
      <alignment horizontal="center" vertical="center"/>
      <protection hidden="1"/>
    </xf>
    <xf numFmtId="0" fontId="64" fillId="10" borderId="3" xfId="0" applyFont="1" applyFill="1" applyBorder="1" applyAlignment="1" applyProtection="1">
      <alignment horizontal="center" vertical="center"/>
      <protection hidden="1"/>
    </xf>
    <xf numFmtId="0" fontId="14" fillId="0" borderId="46" xfId="0" applyFont="1" applyBorder="1" applyAlignment="1" applyProtection="1">
      <alignment horizontal="center" vertical="center" wrapText="1"/>
      <protection hidden="1"/>
    </xf>
    <xf numFmtId="1" fontId="14" fillId="0" borderId="161" xfId="0" applyNumberFormat="1" applyFont="1" applyBorder="1" applyAlignment="1" applyProtection="1">
      <alignment horizontal="center" vertical="center" wrapText="1"/>
      <protection hidden="1"/>
    </xf>
    <xf numFmtId="1" fontId="14" fillId="0" borderId="5" xfId="0" applyNumberFormat="1" applyFont="1" applyBorder="1" applyAlignment="1" applyProtection="1">
      <alignment horizontal="center" vertical="center" wrapText="1"/>
      <protection hidden="1"/>
    </xf>
    <xf numFmtId="0" fontId="19" fillId="0" borderId="0" xfId="0" applyFont="1" applyAlignment="1" applyProtection="1">
      <alignment horizontal="center"/>
      <protection hidden="1"/>
    </xf>
    <xf numFmtId="0" fontId="35" fillId="0" borderId="5" xfId="0" applyFont="1" applyBorder="1" applyAlignment="1" applyProtection="1">
      <alignment horizontal="center" vertical="center" wrapText="1"/>
      <protection hidden="1"/>
    </xf>
    <xf numFmtId="0" fontId="35" fillId="0" borderId="160" xfId="0" applyFont="1" applyBorder="1" applyAlignment="1" applyProtection="1">
      <alignment horizontal="center" vertical="center" wrapText="1"/>
      <protection hidden="1"/>
    </xf>
    <xf numFmtId="0" fontId="1" fillId="13" borderId="94" xfId="0" applyFont="1" applyFill="1" applyBorder="1" applyAlignment="1" applyProtection="1">
      <alignment horizontal="center"/>
      <protection hidden="1"/>
    </xf>
    <xf numFmtId="0" fontId="1" fillId="13" borderId="95" xfId="0" applyFont="1" applyFill="1" applyBorder="1" applyAlignment="1" applyProtection="1">
      <alignment horizontal="center"/>
      <protection hidden="1"/>
    </xf>
    <xf numFmtId="0" fontId="1" fillId="6" borderId="94" xfId="0" applyFont="1" applyFill="1" applyBorder="1" applyAlignment="1" applyProtection="1">
      <alignment horizontal="center"/>
      <protection hidden="1"/>
    </xf>
    <xf numFmtId="0" fontId="1" fillId="6" borderId="95" xfId="0" applyFont="1" applyFill="1" applyBorder="1" applyAlignment="1" applyProtection="1">
      <alignment horizontal="center"/>
      <protection hidden="1"/>
    </xf>
    <xf numFmtId="0" fontId="14" fillId="0" borderId="2" xfId="0" applyFont="1" applyBorder="1" applyAlignment="1" applyProtection="1">
      <alignment horizontal="center" vertical="center" wrapText="1"/>
      <protection hidden="1"/>
    </xf>
    <xf numFmtId="0" fontId="14" fillId="0" borderId="5" xfId="0" applyFont="1" applyBorder="1" applyAlignment="1" applyProtection="1">
      <alignment horizontal="center" vertical="center" wrapText="1"/>
      <protection hidden="1"/>
    </xf>
    <xf numFmtId="0" fontId="14" fillId="0" borderId="160" xfId="0" applyFont="1" applyBorder="1" applyAlignment="1" applyProtection="1">
      <alignment horizontal="center" vertical="center" wrapText="1"/>
      <protection hidden="1"/>
    </xf>
    <xf numFmtId="0" fontId="14" fillId="0" borderId="0" xfId="0" applyFont="1" applyAlignment="1" applyProtection="1">
      <alignment horizontal="left"/>
      <protection hidden="1"/>
    </xf>
    <xf numFmtId="0" fontId="1" fillId="0" borderId="1" xfId="0" applyFont="1" applyBorder="1" applyAlignment="1" applyProtection="1">
      <alignment horizontal="center"/>
      <protection hidden="1"/>
    </xf>
    <xf numFmtId="0" fontId="11" fillId="0" borderId="1" xfId="0" applyFont="1" applyBorder="1" applyAlignment="1" applyProtection="1">
      <alignment horizontal="center"/>
      <protection hidden="1"/>
    </xf>
    <xf numFmtId="0" fontId="12" fillId="0" borderId="0" xfId="0" applyFont="1" applyAlignment="1" applyProtection="1">
      <alignment horizontal="center" vertical="center"/>
      <protection hidden="1"/>
    </xf>
    <xf numFmtId="0" fontId="37" fillId="0" borderId="0" xfId="0" applyFont="1" applyAlignment="1" applyProtection="1">
      <alignment horizontal="center"/>
      <protection hidden="1"/>
    </xf>
    <xf numFmtId="0" fontId="2" fillId="0" borderId="0" xfId="0" applyFont="1" applyAlignment="1" applyProtection="1">
      <alignment horizontal="center"/>
      <protection hidden="1"/>
    </xf>
    <xf numFmtId="0" fontId="22" fillId="0" borderId="0" xfId="0" applyFont="1" applyAlignment="1" applyProtection="1">
      <alignment horizontal="center"/>
      <protection hidden="1"/>
    </xf>
    <xf numFmtId="0" fontId="14" fillId="21" borderId="75" xfId="0" applyFont="1" applyFill="1" applyBorder="1" applyAlignment="1" applyProtection="1">
      <alignment horizontal="center" vertical="center" wrapText="1"/>
      <protection hidden="1"/>
    </xf>
    <xf numFmtId="0" fontId="14" fillId="21" borderId="55" xfId="0" applyFont="1" applyFill="1" applyBorder="1" applyAlignment="1" applyProtection="1">
      <alignment horizontal="center" vertical="center" wrapText="1"/>
      <protection hidden="1"/>
    </xf>
    <xf numFmtId="0" fontId="14" fillId="21" borderId="17" xfId="0" applyFont="1" applyFill="1" applyBorder="1" applyAlignment="1" applyProtection="1">
      <alignment horizontal="center" vertical="center" wrapText="1"/>
      <protection hidden="1"/>
    </xf>
    <xf numFmtId="0" fontId="14" fillId="21" borderId="77" xfId="0" applyFont="1" applyFill="1" applyBorder="1" applyAlignment="1" applyProtection="1">
      <alignment horizontal="center" vertical="center" wrapText="1"/>
      <protection hidden="1"/>
    </xf>
    <xf numFmtId="0" fontId="14" fillId="22" borderId="81" xfId="0" applyFont="1" applyFill="1" applyBorder="1" applyAlignment="1" applyProtection="1">
      <alignment horizontal="center" vertical="center" wrapText="1"/>
      <protection hidden="1"/>
    </xf>
    <xf numFmtId="0" fontId="14" fillId="22" borderId="63" xfId="0" applyFont="1" applyFill="1" applyBorder="1" applyAlignment="1" applyProtection="1">
      <alignment horizontal="center" vertical="center" wrapText="1"/>
      <protection hidden="1"/>
    </xf>
    <xf numFmtId="0" fontId="14" fillId="22" borderId="72" xfId="0" applyFont="1" applyFill="1" applyBorder="1" applyAlignment="1" applyProtection="1">
      <alignment horizontal="center" vertical="center" wrapText="1"/>
      <protection hidden="1"/>
    </xf>
    <xf numFmtId="0" fontId="14" fillId="22" borderId="66" xfId="0" applyFont="1" applyFill="1" applyBorder="1" applyAlignment="1" applyProtection="1">
      <alignment horizontal="center" vertical="center" wrapText="1"/>
      <protection hidden="1"/>
    </xf>
    <xf numFmtId="0" fontId="14" fillId="22" borderId="1" xfId="0" applyFont="1" applyFill="1" applyBorder="1" applyAlignment="1" applyProtection="1">
      <alignment horizontal="center" vertical="center" wrapText="1"/>
      <protection hidden="1"/>
    </xf>
    <xf numFmtId="0" fontId="14" fillId="22" borderId="67" xfId="0" applyFont="1" applyFill="1" applyBorder="1" applyAlignment="1" applyProtection="1">
      <alignment horizontal="center" vertical="center" wrapText="1"/>
      <protection hidden="1"/>
    </xf>
    <xf numFmtId="0" fontId="14" fillId="23" borderId="78" xfId="0" applyFont="1" applyFill="1" applyBorder="1" applyAlignment="1" applyProtection="1">
      <alignment horizontal="center" vertical="center" wrapText="1"/>
      <protection hidden="1"/>
    </xf>
    <xf numFmtId="0" fontId="14" fillId="23" borderId="13" xfId="0" applyFont="1" applyFill="1" applyBorder="1" applyAlignment="1" applyProtection="1">
      <alignment horizontal="center" vertical="center" wrapText="1"/>
      <protection hidden="1"/>
    </xf>
    <xf numFmtId="0" fontId="14" fillId="23" borderId="76" xfId="0" applyFont="1" applyFill="1" applyBorder="1" applyAlignment="1" applyProtection="1">
      <alignment horizontal="center" vertical="center" wrapText="1"/>
      <protection hidden="1"/>
    </xf>
    <xf numFmtId="0" fontId="14" fillId="23" borderId="17" xfId="0" applyFont="1" applyFill="1" applyBorder="1" applyAlignment="1" applyProtection="1">
      <alignment horizontal="center" vertical="center" wrapText="1"/>
      <protection hidden="1"/>
    </xf>
    <xf numFmtId="0" fontId="14" fillId="23" borderId="79" xfId="0" applyFont="1" applyFill="1" applyBorder="1" applyAlignment="1" applyProtection="1">
      <alignment horizontal="center" vertical="center" wrapText="1"/>
      <protection hidden="1"/>
    </xf>
    <xf numFmtId="0" fontId="14" fillId="23" borderId="77" xfId="0" applyFont="1" applyFill="1" applyBorder="1" applyAlignment="1" applyProtection="1">
      <alignment horizontal="center" vertical="center" wrapText="1"/>
      <protection hidden="1"/>
    </xf>
    <xf numFmtId="1" fontId="14" fillId="23" borderId="78" xfId="0" applyNumberFormat="1" applyFont="1" applyFill="1" applyBorder="1" applyAlignment="1" applyProtection="1">
      <alignment horizontal="center" vertical="center" wrapText="1"/>
      <protection hidden="1"/>
    </xf>
    <xf numFmtId="1" fontId="14" fillId="23" borderId="13" xfId="0" applyNumberFormat="1" applyFont="1" applyFill="1" applyBorder="1" applyAlignment="1" applyProtection="1">
      <alignment horizontal="center" vertical="center" wrapText="1"/>
      <protection hidden="1"/>
    </xf>
    <xf numFmtId="1" fontId="14" fillId="23" borderId="76" xfId="0" applyNumberFormat="1" applyFont="1" applyFill="1" applyBorder="1" applyAlignment="1" applyProtection="1">
      <alignment horizontal="center" vertical="center" wrapText="1"/>
      <protection hidden="1"/>
    </xf>
    <xf numFmtId="1" fontId="14" fillId="23" borderId="17" xfId="0" applyNumberFormat="1" applyFont="1" applyFill="1" applyBorder="1" applyAlignment="1" applyProtection="1">
      <alignment horizontal="center" vertical="center" wrapText="1"/>
      <protection hidden="1"/>
    </xf>
    <xf numFmtId="0" fontId="65" fillId="0" borderId="0" xfId="0" applyFont="1" applyAlignment="1" applyProtection="1">
      <alignment horizontal="center"/>
      <protection hidden="1"/>
    </xf>
    <xf numFmtId="0" fontId="12" fillId="14" borderId="50" xfId="0" applyFont="1" applyFill="1" applyBorder="1" applyAlignment="1" applyProtection="1">
      <alignment horizontal="center" vertical="center" wrapText="1"/>
      <protection hidden="1"/>
    </xf>
    <xf numFmtId="0" fontId="12" fillId="14" borderId="96" xfId="0" applyFont="1" applyFill="1" applyBorder="1" applyAlignment="1" applyProtection="1">
      <alignment horizontal="center" vertical="center" wrapText="1"/>
      <protection hidden="1"/>
    </xf>
    <xf numFmtId="0" fontId="12" fillId="14" borderId="70" xfId="0" applyFont="1" applyFill="1" applyBorder="1" applyAlignment="1" applyProtection="1">
      <alignment horizontal="center" vertical="center" wrapText="1"/>
      <protection hidden="1"/>
    </xf>
    <xf numFmtId="0" fontId="12" fillId="14" borderId="11" xfId="0" applyFont="1" applyFill="1" applyBorder="1" applyAlignment="1" applyProtection="1">
      <alignment horizontal="center" vertical="center" wrapText="1"/>
      <protection hidden="1"/>
    </xf>
    <xf numFmtId="0" fontId="14" fillId="14" borderId="50" xfId="0" applyFont="1" applyFill="1" applyBorder="1" applyAlignment="1" applyProtection="1">
      <alignment horizontal="center"/>
      <protection hidden="1"/>
    </xf>
    <xf numFmtId="0" fontId="14" fillId="14" borderId="53" xfId="0" applyFont="1" applyFill="1" applyBorder="1" applyAlignment="1" applyProtection="1">
      <alignment horizontal="center"/>
      <protection hidden="1"/>
    </xf>
    <xf numFmtId="0" fontId="14" fillId="14" borderId="51" xfId="0" applyFont="1" applyFill="1" applyBorder="1" applyAlignment="1" applyProtection="1">
      <alignment horizontal="center"/>
      <protection hidden="1"/>
    </xf>
    <xf numFmtId="0" fontId="14" fillId="14" borderId="52" xfId="0" applyFont="1" applyFill="1" applyBorder="1" applyAlignment="1" applyProtection="1">
      <alignment horizontal="center" wrapText="1"/>
      <protection hidden="1"/>
    </xf>
    <xf numFmtId="0" fontId="14" fillId="14" borderId="117" xfId="0" applyFont="1" applyFill="1" applyBorder="1" applyAlignment="1" applyProtection="1">
      <alignment horizontal="center" wrapText="1"/>
      <protection hidden="1"/>
    </xf>
    <xf numFmtId="0" fontId="14" fillId="14" borderId="51" xfId="0" applyFont="1" applyFill="1" applyBorder="1" applyAlignment="1" applyProtection="1">
      <alignment horizontal="center" wrapText="1"/>
      <protection hidden="1"/>
    </xf>
    <xf numFmtId="0" fontId="14" fillId="14" borderId="12" xfId="0" applyFont="1" applyFill="1" applyBorder="1" applyAlignment="1" applyProtection="1">
      <alignment horizontal="center" wrapText="1"/>
      <protection hidden="1"/>
    </xf>
    <xf numFmtId="0" fontId="14" fillId="14" borderId="21" xfId="0" applyFont="1" applyFill="1" applyBorder="1" applyAlignment="1" applyProtection="1">
      <alignment horizontal="center" wrapText="1"/>
      <protection hidden="1"/>
    </xf>
    <xf numFmtId="0" fontId="14" fillId="14" borderId="71" xfId="0" applyFont="1" applyFill="1" applyBorder="1" applyAlignment="1" applyProtection="1">
      <alignment horizontal="center" wrapText="1"/>
      <protection hidden="1"/>
    </xf>
    <xf numFmtId="1" fontId="14" fillId="24" borderId="82" xfId="0" applyNumberFormat="1" applyFont="1" applyFill="1" applyBorder="1" applyAlignment="1" applyProtection="1">
      <alignment horizontal="center" vertical="center" wrapText="1"/>
      <protection hidden="1"/>
    </xf>
    <xf numFmtId="1" fontId="14" fillId="24" borderId="0" xfId="0" applyNumberFormat="1" applyFont="1" applyFill="1" applyBorder="1" applyAlignment="1" applyProtection="1">
      <alignment horizontal="center" vertical="center" wrapText="1"/>
      <protection hidden="1"/>
    </xf>
    <xf numFmtId="1" fontId="14" fillId="24" borderId="61" xfId="0" applyNumberFormat="1" applyFont="1" applyFill="1" applyBorder="1" applyAlignment="1" applyProtection="1">
      <alignment horizontal="center" vertical="center" wrapText="1"/>
      <protection hidden="1"/>
    </xf>
    <xf numFmtId="1" fontId="14" fillId="24" borderId="7" xfId="0" applyNumberFormat="1" applyFont="1" applyFill="1" applyBorder="1" applyAlignment="1" applyProtection="1">
      <alignment horizontal="center" vertical="center" wrapText="1"/>
      <protection hidden="1"/>
    </xf>
    <xf numFmtId="0" fontId="14" fillId="24" borderId="0" xfId="0" applyFont="1" applyFill="1" applyBorder="1" applyAlignment="1" applyProtection="1">
      <alignment horizontal="center" vertical="center" wrapText="1"/>
      <protection hidden="1"/>
    </xf>
    <xf numFmtId="0" fontId="14" fillId="24" borderId="83" xfId="0" applyFont="1" applyFill="1" applyBorder="1" applyAlignment="1" applyProtection="1">
      <alignment horizontal="center" vertical="center" wrapText="1"/>
      <protection hidden="1"/>
    </xf>
    <xf numFmtId="0" fontId="14" fillId="24" borderId="7" xfId="0" applyFont="1" applyFill="1" applyBorder="1" applyAlignment="1" applyProtection="1">
      <alignment horizontal="center" vertical="center" wrapText="1"/>
      <protection hidden="1"/>
    </xf>
    <xf numFmtId="0" fontId="14" fillId="24" borderId="62" xfId="0" applyFont="1" applyFill="1" applyBorder="1" applyAlignment="1" applyProtection="1">
      <alignment horizontal="center" vertical="center" wrapText="1"/>
      <protection hidden="1"/>
    </xf>
    <xf numFmtId="0" fontId="14" fillId="21" borderId="88" xfId="0" applyFont="1" applyFill="1" applyBorder="1" applyAlignment="1" applyProtection="1">
      <alignment horizontal="center" wrapText="1"/>
      <protection hidden="1"/>
    </xf>
    <xf numFmtId="0" fontId="14" fillId="21" borderId="89" xfId="0" applyFont="1" applyFill="1" applyBorder="1" applyAlignment="1" applyProtection="1">
      <alignment horizontal="center" wrapText="1"/>
      <protection hidden="1"/>
    </xf>
    <xf numFmtId="0" fontId="14" fillId="21" borderId="90" xfId="0" applyFont="1" applyFill="1" applyBorder="1" applyAlignment="1" applyProtection="1">
      <alignment horizontal="center" wrapText="1"/>
      <protection hidden="1"/>
    </xf>
    <xf numFmtId="0" fontId="14" fillId="21" borderId="91" xfId="0" applyFont="1" applyFill="1" applyBorder="1" applyAlignment="1" applyProtection="1">
      <alignment horizontal="center" wrapText="1"/>
      <protection hidden="1"/>
    </xf>
    <xf numFmtId="0" fontId="14" fillId="21" borderId="92" xfId="0" applyFont="1" applyFill="1" applyBorder="1" applyAlignment="1" applyProtection="1">
      <alignment horizontal="center" wrapText="1"/>
      <protection hidden="1"/>
    </xf>
    <xf numFmtId="0" fontId="14" fillId="21" borderId="93" xfId="0" applyFont="1" applyFill="1" applyBorder="1" applyAlignment="1" applyProtection="1">
      <alignment horizontal="center" wrapText="1"/>
      <protection hidden="1"/>
    </xf>
    <xf numFmtId="1" fontId="14" fillId="21" borderId="91" xfId="0" applyNumberFormat="1" applyFont="1" applyFill="1" applyBorder="1" applyAlignment="1" applyProtection="1">
      <alignment horizontal="center" wrapText="1"/>
      <protection hidden="1"/>
    </xf>
    <xf numFmtId="1" fontId="14" fillId="21" borderId="92" xfId="0" applyNumberFormat="1" applyFont="1" applyFill="1" applyBorder="1" applyAlignment="1" applyProtection="1">
      <alignment horizontal="center" wrapText="1"/>
      <protection hidden="1"/>
    </xf>
    <xf numFmtId="0" fontId="14" fillId="14" borderId="50" xfId="0" applyFont="1" applyFill="1" applyBorder="1" applyAlignment="1" applyProtection="1">
      <alignment horizontal="center" vertical="center" wrapText="1"/>
      <protection hidden="1"/>
    </xf>
    <xf numFmtId="0" fontId="14" fillId="14" borderId="53" xfId="0" applyFont="1" applyFill="1" applyBorder="1" applyAlignment="1" applyProtection="1">
      <alignment horizontal="center" vertical="center" wrapText="1"/>
      <protection hidden="1"/>
    </xf>
    <xf numFmtId="0" fontId="14" fillId="14" borderId="51" xfId="0" applyFont="1" applyFill="1" applyBorder="1" applyAlignment="1" applyProtection="1">
      <alignment horizontal="center" vertical="center" wrapText="1"/>
      <protection hidden="1"/>
    </xf>
    <xf numFmtId="0" fontId="14" fillId="14" borderId="70" xfId="0" applyFont="1" applyFill="1" applyBorder="1" applyAlignment="1" applyProtection="1">
      <alignment horizontal="center" vertical="center" wrapText="1"/>
      <protection hidden="1"/>
    </xf>
    <xf numFmtId="0" fontId="14" fillId="14" borderId="10" xfId="0" applyFont="1" applyFill="1" applyBorder="1" applyAlignment="1" applyProtection="1">
      <alignment horizontal="center" vertical="center" wrapText="1"/>
      <protection hidden="1"/>
    </xf>
    <xf numFmtId="0" fontId="14" fillId="14" borderId="71" xfId="0" applyFont="1" applyFill="1" applyBorder="1" applyAlignment="1" applyProtection="1">
      <alignment horizontal="center" vertical="center" wrapText="1"/>
      <protection hidden="1"/>
    </xf>
    <xf numFmtId="0" fontId="14" fillId="21" borderId="54" xfId="0" applyFont="1" applyFill="1" applyBorder="1" applyAlignment="1" applyProtection="1">
      <alignment horizontal="center" vertical="center" wrapText="1"/>
      <protection hidden="1"/>
    </xf>
    <xf numFmtId="0" fontId="14" fillId="21" borderId="76" xfId="0" applyFont="1" applyFill="1" applyBorder="1" applyAlignment="1" applyProtection="1">
      <alignment horizontal="center" vertical="center" wrapText="1"/>
      <protection hidden="1"/>
    </xf>
    <xf numFmtId="0" fontId="1" fillId="25" borderId="94" xfId="0" applyFont="1" applyFill="1" applyBorder="1" applyAlignment="1" applyProtection="1">
      <alignment horizontal="center"/>
      <protection hidden="1"/>
    </xf>
    <xf numFmtId="0" fontId="1" fillId="25" borderId="95" xfId="0" applyFont="1" applyFill="1" applyBorder="1" applyAlignment="1" applyProtection="1">
      <alignment horizontal="center"/>
      <protection hidden="1"/>
    </xf>
    <xf numFmtId="0" fontId="1" fillId="25" borderId="2" xfId="0" applyFont="1" applyFill="1" applyBorder="1" applyAlignment="1" applyProtection="1">
      <alignment horizontal="center"/>
      <protection hidden="1"/>
    </xf>
    <xf numFmtId="0" fontId="1" fillId="25" borderId="3" xfId="0" applyFont="1" applyFill="1" applyBorder="1" applyAlignment="1" applyProtection="1">
      <alignment horizontal="center"/>
      <protection hidden="1"/>
    </xf>
    <xf numFmtId="0" fontId="19" fillId="0" borderId="1" xfId="0" applyFont="1" applyFill="1" applyBorder="1" applyAlignment="1" applyProtection="1">
      <alignment horizontal="center"/>
      <protection hidden="1"/>
    </xf>
    <xf numFmtId="0" fontId="66" fillId="26" borderId="2" xfId="0" applyFont="1" applyFill="1" applyBorder="1" applyAlignment="1" applyProtection="1">
      <alignment horizontal="center"/>
      <protection hidden="1"/>
    </xf>
    <xf numFmtId="0" fontId="66" fillId="26" borderId="3" xfId="0" applyFont="1" applyFill="1" applyBorder="1" applyAlignment="1" applyProtection="1">
      <alignment horizontal="center"/>
      <protection hidden="1"/>
    </xf>
    <xf numFmtId="0" fontId="66" fillId="17" borderId="2" xfId="0" applyFont="1" applyFill="1" applyBorder="1" applyAlignment="1" applyProtection="1">
      <alignment horizontal="center"/>
      <protection hidden="1"/>
    </xf>
    <xf numFmtId="0" fontId="66" fillId="17" borderId="3" xfId="0" applyFont="1" applyFill="1" applyBorder="1" applyAlignment="1" applyProtection="1">
      <alignment horizontal="center"/>
      <protection hidden="1"/>
    </xf>
    <xf numFmtId="0" fontId="14" fillId="24" borderId="66" xfId="0" applyFont="1" applyFill="1" applyBorder="1" applyAlignment="1" applyProtection="1">
      <alignment horizontal="center" vertical="center" wrapText="1"/>
      <protection hidden="1"/>
    </xf>
    <xf numFmtId="0" fontId="14" fillId="24" borderId="1" xfId="0" applyFont="1" applyFill="1" applyBorder="1" applyAlignment="1" applyProtection="1">
      <alignment horizontal="center" vertical="center" wrapText="1"/>
      <protection hidden="1"/>
    </xf>
    <xf numFmtId="0" fontId="14" fillId="24" borderId="67" xfId="0" applyFont="1" applyFill="1" applyBorder="1" applyAlignment="1" applyProtection="1">
      <alignment horizontal="center" vertical="center" wrapText="1"/>
      <protection hidden="1"/>
    </xf>
    <xf numFmtId="0" fontId="14" fillId="24" borderId="84" xfId="0" applyFont="1" applyFill="1" applyBorder="1" applyAlignment="1" applyProtection="1">
      <alignment horizontal="center" vertical="center" wrapText="1"/>
      <protection hidden="1"/>
    </xf>
    <xf numFmtId="0" fontId="14" fillId="24" borderId="6" xfId="0" applyFont="1" applyFill="1" applyBorder="1" applyAlignment="1" applyProtection="1">
      <alignment horizontal="center" vertical="center" wrapText="1"/>
      <protection hidden="1"/>
    </xf>
    <xf numFmtId="0" fontId="14" fillId="24" borderId="85" xfId="0" applyFont="1" applyFill="1" applyBorder="1" applyAlignment="1" applyProtection="1">
      <alignment horizontal="center" vertical="center" wrapText="1"/>
      <protection hidden="1"/>
    </xf>
    <xf numFmtId="0" fontId="14" fillId="24" borderId="82" xfId="0" applyFont="1" applyFill="1" applyBorder="1" applyAlignment="1" applyProtection="1">
      <alignment horizontal="center" vertical="center" wrapText="1"/>
      <protection hidden="1"/>
    </xf>
    <xf numFmtId="0" fontId="14" fillId="24" borderId="59" xfId="0" applyFont="1" applyFill="1" applyBorder="1" applyAlignment="1" applyProtection="1">
      <alignment horizontal="center" vertical="center" wrapText="1"/>
      <protection hidden="1"/>
    </xf>
    <xf numFmtId="0" fontId="14" fillId="24" borderId="86" xfId="0" applyFont="1" applyFill="1" applyBorder="1" applyAlignment="1" applyProtection="1">
      <alignment horizontal="center" vertical="center" wrapText="1"/>
      <protection hidden="1"/>
    </xf>
    <xf numFmtId="0" fontId="14" fillId="24" borderId="60" xfId="0" applyFont="1" applyFill="1" applyBorder="1" applyAlignment="1" applyProtection="1">
      <alignment horizontal="center" vertical="center" wrapText="1"/>
      <protection hidden="1"/>
    </xf>
    <xf numFmtId="0" fontId="13" fillId="0" borderId="0" xfId="0" applyFont="1" applyAlignment="1" applyProtection="1">
      <alignment horizontal="center"/>
      <protection hidden="1"/>
    </xf>
    <xf numFmtId="0" fontId="33" fillId="0" borderId="0" xfId="0" applyFont="1" applyAlignment="1" applyProtection="1">
      <alignment horizontal="center"/>
      <protection hidden="1"/>
    </xf>
    <xf numFmtId="0" fontId="12" fillId="14" borderId="2" xfId="0" applyFont="1" applyFill="1" applyBorder="1" applyAlignment="1" applyProtection="1">
      <alignment horizontal="center"/>
      <protection hidden="1"/>
    </xf>
    <xf numFmtId="0" fontId="12" fillId="14" borderId="3" xfId="0" applyFont="1" applyFill="1" applyBorder="1" applyAlignment="1" applyProtection="1">
      <alignment horizontal="center"/>
      <protection hidden="1"/>
    </xf>
    <xf numFmtId="0" fontId="64" fillId="20" borderId="1" xfId="0" applyFont="1" applyFill="1" applyBorder="1" applyAlignment="1" applyProtection="1">
      <alignment horizontal="center"/>
      <protection hidden="1"/>
    </xf>
    <xf numFmtId="0" fontId="14" fillId="0" borderId="1" xfId="0" applyFont="1" applyFill="1" applyBorder="1" applyAlignment="1" applyProtection="1">
      <alignment horizontal="center" wrapText="1"/>
      <protection hidden="1"/>
    </xf>
    <xf numFmtId="0" fontId="2" fillId="0" borderId="1" xfId="0" applyFont="1" applyFill="1" applyBorder="1" applyAlignment="1" applyProtection="1">
      <alignment horizontal="center" wrapText="1"/>
      <protection hidden="1"/>
    </xf>
    <xf numFmtId="0" fontId="13" fillId="0" borderId="1" xfId="0" applyFont="1" applyFill="1" applyBorder="1" applyAlignment="1" applyProtection="1">
      <alignment horizontal="center" wrapText="1"/>
      <protection hidden="1"/>
    </xf>
    <xf numFmtId="0" fontId="13" fillId="0" borderId="0" xfId="0" applyFont="1" applyBorder="1" applyAlignment="1" applyProtection="1">
      <alignment horizontal="center"/>
      <protection hidden="1"/>
    </xf>
    <xf numFmtId="0" fontId="14" fillId="0" borderId="10" xfId="0" applyFont="1" applyFill="1" applyBorder="1" applyAlignment="1" applyProtection="1">
      <alignment horizontal="center" vertical="center" wrapText="1"/>
      <protection hidden="1"/>
    </xf>
    <xf numFmtId="0" fontId="14" fillId="0" borderId="114" xfId="0" applyFont="1" applyBorder="1" applyAlignment="1" applyProtection="1">
      <alignment horizontal="center" vertical="center" wrapText="1"/>
      <protection hidden="1"/>
    </xf>
    <xf numFmtId="0" fontId="14" fillId="0" borderId="115" xfId="0" applyFont="1" applyBorder="1" applyAlignment="1" applyProtection="1">
      <alignment horizontal="center" vertical="center" wrapText="1"/>
      <protection hidden="1"/>
    </xf>
    <xf numFmtId="0" fontId="14" fillId="0" borderId="23" xfId="0" applyFont="1" applyBorder="1" applyAlignment="1" applyProtection="1">
      <alignment horizontal="center" vertical="center" wrapText="1"/>
      <protection hidden="1"/>
    </xf>
    <xf numFmtId="0" fontId="14" fillId="0" borderId="25" xfId="0" applyFont="1" applyBorder="1" applyAlignment="1" applyProtection="1">
      <alignment horizontal="center" vertical="center" wrapText="1"/>
      <protection hidden="1"/>
    </xf>
    <xf numFmtId="0" fontId="14" fillId="0" borderId="103" xfId="0" applyFont="1" applyBorder="1" applyAlignment="1" applyProtection="1">
      <alignment horizontal="center" vertical="center" wrapText="1"/>
      <protection hidden="1"/>
    </xf>
    <xf numFmtId="0" fontId="14" fillId="0" borderId="158" xfId="0" applyFont="1" applyBorder="1" applyAlignment="1" applyProtection="1">
      <alignment horizontal="center" vertical="center" wrapText="1"/>
      <protection hidden="1"/>
    </xf>
    <xf numFmtId="0" fontId="14" fillId="0" borderId="33" xfId="0" applyFont="1" applyBorder="1" applyAlignment="1" applyProtection="1">
      <alignment horizontal="center" vertical="center" wrapText="1"/>
      <protection hidden="1"/>
    </xf>
    <xf numFmtId="0" fontId="14" fillId="0" borderId="102" xfId="0" applyFont="1" applyBorder="1" applyAlignment="1" applyProtection="1">
      <alignment horizontal="center" vertical="center" wrapText="1"/>
      <protection hidden="1"/>
    </xf>
    <xf numFmtId="0" fontId="14" fillId="0" borderId="159" xfId="0" applyFont="1" applyBorder="1" applyAlignment="1" applyProtection="1">
      <alignment horizontal="center" vertical="center" wrapText="1"/>
      <protection hidden="1"/>
    </xf>
    <xf numFmtId="0" fontId="14" fillId="0" borderId="97" xfId="0" applyFont="1" applyBorder="1" applyAlignment="1" applyProtection="1">
      <alignment horizontal="center" vertical="center" wrapText="1"/>
      <protection hidden="1"/>
    </xf>
    <xf numFmtId="0" fontId="14" fillId="0" borderId="7" xfId="0" applyFont="1" applyBorder="1" applyAlignment="1" applyProtection="1">
      <alignment horizontal="center" vertical="center" wrapText="1"/>
      <protection hidden="1"/>
    </xf>
    <xf numFmtId="0" fontId="14" fillId="0" borderId="8" xfId="0" applyFont="1" applyBorder="1" applyAlignment="1" applyProtection="1">
      <alignment horizontal="center" vertical="center" wrapText="1"/>
      <protection hidden="1"/>
    </xf>
    <xf numFmtId="0" fontId="14" fillId="0" borderId="161" xfId="0" applyFont="1" applyBorder="1" applyAlignment="1" applyProtection="1">
      <alignment horizontal="center" wrapText="1"/>
      <protection hidden="1"/>
    </xf>
    <xf numFmtId="0" fontId="14" fillId="0" borderId="5" xfId="0" applyFont="1" applyBorder="1" applyAlignment="1" applyProtection="1">
      <alignment horizontal="center" wrapText="1"/>
      <protection hidden="1"/>
    </xf>
    <xf numFmtId="0" fontId="14" fillId="0" borderId="3" xfId="0" applyFont="1" applyBorder="1" applyAlignment="1" applyProtection="1">
      <alignment horizontal="center" wrapText="1"/>
      <protection hidden="1"/>
    </xf>
    <xf numFmtId="0" fontId="14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63" xfId="0" applyFont="1" applyFill="1" applyBorder="1" applyAlignment="1" applyProtection="1">
      <alignment horizontal="center" vertical="center" wrapText="1"/>
      <protection hidden="1"/>
    </xf>
    <xf numFmtId="0" fontId="14" fillId="0" borderId="63" xfId="0" applyFont="1" applyFill="1" applyBorder="1" applyAlignment="1" applyProtection="1">
      <alignment horizontal="center" wrapText="1"/>
      <protection hidden="1"/>
    </xf>
    <xf numFmtId="0" fontId="2" fillId="0" borderId="63" xfId="0" applyFont="1" applyFill="1" applyBorder="1" applyAlignment="1" applyProtection="1">
      <alignment horizontal="center" wrapText="1"/>
      <protection hidden="1"/>
    </xf>
    <xf numFmtId="0" fontId="13" fillId="0" borderId="14" xfId="0" applyFont="1" applyFill="1" applyBorder="1" applyAlignment="1" applyProtection="1">
      <alignment horizontal="center" wrapText="1"/>
      <protection hidden="1"/>
    </xf>
    <xf numFmtId="0" fontId="13" fillId="0" borderId="15" xfId="0" applyFont="1" applyFill="1" applyBorder="1" applyAlignment="1" applyProtection="1">
      <alignment horizontal="center" wrapText="1"/>
      <protection hidden="1"/>
    </xf>
    <xf numFmtId="0" fontId="13" fillId="0" borderId="16" xfId="0" applyFont="1" applyFill="1" applyBorder="1" applyAlignment="1" applyProtection="1">
      <alignment horizontal="center" wrapText="1"/>
      <protection hidden="1"/>
    </xf>
    <xf numFmtId="0" fontId="26" fillId="4" borderId="18" xfId="0" applyFont="1" applyFill="1" applyBorder="1" applyAlignment="1">
      <alignment horizontal="center" vertical="center" wrapText="1"/>
    </xf>
    <xf numFmtId="0" fontId="26" fillId="4" borderId="26" xfId="0" applyFont="1" applyFill="1" applyBorder="1" applyAlignment="1">
      <alignment horizontal="center" vertical="center" wrapText="1"/>
    </xf>
    <xf numFmtId="0" fontId="26" fillId="4" borderId="18" xfId="0" applyFont="1" applyFill="1" applyBorder="1" applyAlignment="1">
      <alignment horizontal="center"/>
    </xf>
    <xf numFmtId="0" fontId="29" fillId="4" borderId="18" xfId="0" applyFont="1" applyFill="1" applyBorder="1" applyAlignment="1">
      <alignment horizontal="center" vertical="center"/>
    </xf>
    <xf numFmtId="165" fontId="15" fillId="0" borderId="30" xfId="0" applyNumberFormat="1" applyFont="1" applyBorder="1" applyAlignment="1">
      <alignment horizontal="center" vertical="center"/>
    </xf>
    <xf numFmtId="165" fontId="15" fillId="0" borderId="30" xfId="0" quotePrefix="1" applyNumberFormat="1" applyFont="1" applyBorder="1" applyAlignment="1">
      <alignment horizontal="center" vertical="center"/>
    </xf>
    <xf numFmtId="165" fontId="15" fillId="0" borderId="20" xfId="0" quotePrefix="1" applyNumberFormat="1" applyFont="1" applyBorder="1" applyAlignment="1">
      <alignment horizontal="center" vertical="center"/>
    </xf>
    <xf numFmtId="164" fontId="15" fillId="0" borderId="30" xfId="0" applyNumberFormat="1" applyFont="1" applyBorder="1" applyAlignment="1">
      <alignment horizontal="center" vertical="center"/>
    </xf>
    <xf numFmtId="164" fontId="15" fillId="0" borderId="30" xfId="0" quotePrefix="1" applyNumberFormat="1" applyFont="1" applyBorder="1" applyAlignment="1">
      <alignment horizontal="center" vertical="center"/>
    </xf>
    <xf numFmtId="164" fontId="15" fillId="0" borderId="20" xfId="0" quotePrefix="1" applyNumberFormat="1" applyFont="1" applyBorder="1" applyAlignment="1">
      <alignment horizontal="center" vertical="center"/>
    </xf>
    <xf numFmtId="0" fontId="15" fillId="0" borderId="0" xfId="0" applyFont="1" applyAlignment="1">
      <alignment horizontal="left"/>
    </xf>
    <xf numFmtId="0" fontId="25" fillId="0" borderId="0" xfId="0" applyFont="1" applyAlignment="1">
      <alignment horizontal="left"/>
    </xf>
    <xf numFmtId="0" fontId="15" fillId="0" borderId="0" xfId="0" applyFont="1" applyAlignment="1">
      <alignment horizontal="center"/>
    </xf>
    <xf numFmtId="0" fontId="62" fillId="0" borderId="41" xfId="0" applyFont="1" applyBorder="1" applyAlignment="1">
      <alignment horizontal="center" vertical="center"/>
    </xf>
    <xf numFmtId="0" fontId="62" fillId="0" borderId="42" xfId="0" applyFont="1" applyBorder="1" applyAlignment="1">
      <alignment horizontal="center" vertical="center"/>
    </xf>
    <xf numFmtId="164" fontId="15" fillId="0" borderId="103" xfId="0" applyNumberFormat="1" applyFont="1" applyBorder="1" applyAlignment="1">
      <alignment horizontal="center" vertical="center"/>
    </xf>
    <xf numFmtId="164" fontId="15" fillId="0" borderId="103" xfId="0" quotePrefix="1" applyNumberFormat="1" applyFont="1" applyBorder="1" applyAlignment="1">
      <alignment horizontal="center" vertical="center"/>
    </xf>
    <xf numFmtId="164" fontId="15" fillId="0" borderId="27" xfId="0" quotePrefix="1" applyNumberFormat="1" applyFont="1" applyBorder="1" applyAlignment="1">
      <alignment horizontal="center" vertical="center"/>
    </xf>
    <xf numFmtId="0" fontId="36" fillId="0" borderId="0" xfId="0" applyFont="1" applyFill="1" applyAlignment="1">
      <alignment horizontal="center"/>
    </xf>
    <xf numFmtId="0" fontId="68" fillId="0" borderId="0" xfId="0" applyFont="1" applyFill="1" applyAlignment="1">
      <alignment horizontal="center"/>
    </xf>
    <xf numFmtId="0" fontId="79" fillId="0" borderId="0" xfId="0" applyFont="1" applyFill="1" applyAlignment="1">
      <alignment horizontal="center" vertical="center"/>
    </xf>
    <xf numFmtId="0" fontId="102" fillId="0" borderId="0" xfId="0" applyFont="1" applyAlignment="1">
      <alignment horizontal="center"/>
    </xf>
    <xf numFmtId="0" fontId="26" fillId="4" borderId="19" xfId="0" applyFont="1" applyFill="1" applyBorder="1" applyAlignment="1">
      <alignment horizontal="center" vertical="center" wrapText="1"/>
    </xf>
    <xf numFmtId="0" fontId="26" fillId="4" borderId="20" xfId="0" applyFont="1" applyFill="1" applyBorder="1" applyAlignment="1">
      <alignment horizontal="center" vertical="center" wrapText="1"/>
    </xf>
    <xf numFmtId="0" fontId="18" fillId="0" borderId="18" xfId="0" applyFont="1" applyBorder="1" applyAlignment="1">
      <alignment horizontal="center"/>
    </xf>
    <xf numFmtId="0" fontId="26" fillId="4" borderId="26" xfId="0" applyFont="1" applyFill="1" applyBorder="1" applyAlignment="1">
      <alignment horizontal="center" vertical="center"/>
    </xf>
    <xf numFmtId="0" fontId="18" fillId="0" borderId="24" xfId="0" applyFont="1" applyBorder="1" applyAlignment="1">
      <alignment horizontal="center"/>
    </xf>
    <xf numFmtId="0" fontId="44" fillId="0" borderId="0" xfId="0" applyFont="1" applyFill="1" applyAlignment="1">
      <alignment horizontal="center"/>
    </xf>
    <xf numFmtId="0" fontId="26" fillId="4" borderId="18" xfId="0" applyFont="1" applyFill="1" applyBorder="1" applyAlignment="1">
      <alignment horizontal="center" vertical="center"/>
    </xf>
    <xf numFmtId="0" fontId="18" fillId="4" borderId="25" xfId="0" applyFont="1" applyFill="1" applyBorder="1" applyAlignment="1">
      <alignment horizontal="center" vertical="center" wrapText="1"/>
    </xf>
    <xf numFmtId="0" fontId="18" fillId="4" borderId="103" xfId="0" applyFont="1" applyFill="1" applyBorder="1" applyAlignment="1">
      <alignment horizontal="center" vertical="center" wrapText="1"/>
    </xf>
    <xf numFmtId="0" fontId="18" fillId="4" borderId="27" xfId="0" applyFont="1" applyFill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/>
    </xf>
    <xf numFmtId="0" fontId="18" fillId="0" borderId="162" xfId="0" applyFont="1" applyBorder="1" applyAlignment="1">
      <alignment horizontal="center"/>
    </xf>
    <xf numFmtId="0" fontId="18" fillId="0" borderId="163" xfId="0" applyFont="1" applyBorder="1" applyAlignment="1">
      <alignment horizontal="center"/>
    </xf>
    <xf numFmtId="0" fontId="18" fillId="0" borderId="26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62" fillId="0" borderId="0" xfId="0" applyFont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19" fillId="4" borderId="18" xfId="0" applyFont="1" applyFill="1" applyBorder="1" applyAlignment="1">
      <alignment horizontal="center"/>
    </xf>
    <xf numFmtId="0" fontId="19" fillId="4" borderId="150" xfId="0" applyFont="1" applyFill="1" applyBorder="1" applyAlignment="1">
      <alignment horizontal="center"/>
    </xf>
    <xf numFmtId="0" fontId="12" fillId="2" borderId="139" xfId="0" applyFont="1" applyFill="1" applyBorder="1" applyAlignment="1">
      <alignment horizontal="center" vertical="center"/>
    </xf>
    <xf numFmtId="0" fontId="12" fillId="2" borderId="36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/>
    </xf>
    <xf numFmtId="0" fontId="19" fillId="4" borderId="141" xfId="0" applyFont="1" applyFill="1" applyBorder="1" applyAlignment="1">
      <alignment horizontal="center" vertical="center"/>
    </xf>
    <xf numFmtId="0" fontId="19" fillId="4" borderId="149" xfId="0" applyFont="1" applyFill="1" applyBorder="1" applyAlignment="1">
      <alignment horizontal="center" vertical="center"/>
    </xf>
    <xf numFmtId="0" fontId="19" fillId="4" borderId="146" xfId="0" applyFont="1" applyFill="1" applyBorder="1" applyAlignment="1">
      <alignment horizontal="center" vertical="center"/>
    </xf>
    <xf numFmtId="0" fontId="19" fillId="4" borderId="39" xfId="0" applyFont="1" applyFill="1" applyBorder="1" applyAlignment="1">
      <alignment horizontal="center" vertical="center" wrapText="1"/>
    </xf>
    <xf numFmtId="0" fontId="19" fillId="4" borderId="145" xfId="0" applyFont="1" applyFill="1" applyBorder="1" applyAlignment="1">
      <alignment horizontal="center" vertical="center" wrapText="1"/>
    </xf>
    <xf numFmtId="0" fontId="19" fillId="4" borderId="18" xfId="0" applyFont="1" applyFill="1" applyBorder="1" applyAlignment="1">
      <alignment horizontal="center" vertical="center" wrapText="1"/>
    </xf>
    <xf numFmtId="0" fontId="19" fillId="4" borderId="43" xfId="0" applyFont="1" applyFill="1" applyBorder="1" applyAlignment="1">
      <alignment horizontal="center" vertical="center" wrapText="1"/>
    </xf>
    <xf numFmtId="0" fontId="19" fillId="4" borderId="44" xfId="0" applyFont="1" applyFill="1" applyBorder="1" applyAlignment="1">
      <alignment horizontal="center" vertical="center" wrapText="1"/>
    </xf>
    <xf numFmtId="0" fontId="19" fillId="4" borderId="34" xfId="0" applyFont="1" applyFill="1" applyBorder="1" applyAlignment="1">
      <alignment horizontal="center" vertical="center" wrapText="1"/>
    </xf>
    <xf numFmtId="0" fontId="19" fillId="4" borderId="35" xfId="0" applyFont="1" applyFill="1" applyBorder="1" applyAlignment="1">
      <alignment horizontal="center" vertical="center" wrapText="1"/>
    </xf>
    <xf numFmtId="0" fontId="19" fillId="4" borderId="37" xfId="0" applyFont="1" applyFill="1" applyBorder="1" applyAlignment="1">
      <alignment horizontal="center" vertical="center" wrapText="1"/>
    </xf>
    <xf numFmtId="0" fontId="19" fillId="4" borderId="38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/>
    </xf>
    <xf numFmtId="0" fontId="13" fillId="0" borderId="0" xfId="0" applyFont="1" applyFill="1" applyAlignment="1">
      <alignment horizontal="left"/>
    </xf>
    <xf numFmtId="0" fontId="8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0" fontId="2" fillId="0" borderId="0" xfId="0" applyFont="1" applyFill="1" applyAlignment="1" applyProtection="1">
      <alignment horizontal="center"/>
      <protection locked="0"/>
    </xf>
    <xf numFmtId="0" fontId="2" fillId="0" borderId="137" xfId="0" applyFont="1" applyFill="1" applyBorder="1" applyAlignment="1" applyProtection="1">
      <alignment horizontal="center" vertical="center"/>
      <protection locked="0"/>
    </xf>
    <xf numFmtId="0" fontId="2" fillId="0" borderId="15" xfId="0" applyFont="1" applyFill="1" applyBorder="1" applyAlignment="1" applyProtection="1">
      <alignment horizontal="center" vertical="center"/>
      <protection locked="0"/>
    </xf>
    <xf numFmtId="0" fontId="2" fillId="0" borderId="138" xfId="0" applyFont="1" applyFill="1" applyBorder="1" applyAlignment="1" applyProtection="1">
      <alignment horizontal="center" vertical="center"/>
      <protection locked="0"/>
    </xf>
    <xf numFmtId="0" fontId="22" fillId="0" borderId="0" xfId="0" applyFont="1" applyFill="1" applyAlignment="1" applyProtection="1">
      <alignment horizontal="center"/>
      <protection locked="0"/>
    </xf>
    <xf numFmtId="0" fontId="81" fillId="0" borderId="0" xfId="0" applyFont="1" applyFill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  <protection locked="0"/>
    </xf>
    <xf numFmtId="0" fontId="22" fillId="0" borderId="0" xfId="0" applyFont="1" applyFill="1" applyBorder="1" applyAlignment="1" applyProtection="1">
      <alignment horizontal="center"/>
      <protection locked="0"/>
    </xf>
    <xf numFmtId="0" fontId="81" fillId="0" borderId="0" xfId="0" applyFont="1" applyFill="1" applyBorder="1" applyAlignment="1" applyProtection="1">
      <alignment horizontal="center"/>
      <protection locked="0"/>
    </xf>
    <xf numFmtId="0" fontId="10" fillId="0" borderId="0" xfId="0" applyFont="1" applyFill="1" applyAlignment="1" applyProtection="1">
      <alignment horizontal="center"/>
      <protection locked="0"/>
    </xf>
    <xf numFmtId="0" fontId="2" fillId="0" borderId="16" xfId="0" applyFont="1" applyFill="1" applyBorder="1" applyAlignment="1" applyProtection="1">
      <alignment horizontal="center" vertical="center"/>
      <protection locked="0"/>
    </xf>
    <xf numFmtId="1" fontId="2" fillId="0" borderId="28" xfId="0" applyNumberFormat="1" applyFont="1" applyFill="1" applyBorder="1" applyAlignment="1" applyProtection="1">
      <alignment horizontal="center" vertical="center"/>
      <protection locked="0"/>
    </xf>
    <xf numFmtId="0" fontId="2" fillId="0" borderId="116" xfId="0" applyFont="1" applyFill="1" applyBorder="1" applyAlignment="1" applyProtection="1">
      <alignment horizontal="center" vertical="center"/>
      <protection locked="0"/>
    </xf>
    <xf numFmtId="0" fontId="2" fillId="0" borderId="136" xfId="0" applyFont="1" applyFill="1" applyBorder="1" applyAlignment="1" applyProtection="1">
      <alignment horizontal="center" vertical="center"/>
      <protection locked="0"/>
    </xf>
    <xf numFmtId="0" fontId="2" fillId="4" borderId="123" xfId="0" applyFont="1" applyFill="1" applyBorder="1" applyAlignment="1" applyProtection="1">
      <alignment horizontal="center" vertical="center" wrapText="1"/>
      <protection locked="0"/>
    </xf>
    <xf numFmtId="0" fontId="2" fillId="4" borderId="32" xfId="0" applyFont="1" applyFill="1" applyBorder="1" applyAlignment="1" applyProtection="1">
      <alignment horizontal="center" vertical="center" wrapText="1"/>
      <protection locked="0"/>
    </xf>
    <xf numFmtId="0" fontId="2" fillId="4" borderId="36" xfId="0" applyFont="1" applyFill="1" applyBorder="1" applyAlignment="1" applyProtection="1">
      <alignment horizontal="center" vertical="center" wrapText="1"/>
      <protection locked="0"/>
    </xf>
    <xf numFmtId="0" fontId="2" fillId="4" borderId="131" xfId="0" applyFont="1" applyFill="1" applyBorder="1" applyAlignment="1" applyProtection="1">
      <alignment horizontal="center" vertical="center"/>
      <protection locked="0"/>
    </xf>
    <xf numFmtId="0" fontId="2" fillId="4" borderId="132" xfId="0" applyFont="1" applyFill="1" applyBorder="1" applyAlignment="1" applyProtection="1">
      <alignment horizontal="center" vertical="center"/>
      <protection locked="0"/>
    </xf>
    <xf numFmtId="0" fontId="2" fillId="4" borderId="133" xfId="0" applyFont="1" applyFill="1" applyBorder="1" applyAlignment="1" applyProtection="1">
      <alignment horizontal="center" vertical="center"/>
      <protection locked="0"/>
    </xf>
    <xf numFmtId="0" fontId="2" fillId="4" borderId="31" xfId="0" applyFont="1" applyFill="1" applyBorder="1" applyAlignment="1" applyProtection="1">
      <alignment horizontal="center" vertical="center" wrapText="1"/>
      <protection locked="0"/>
    </xf>
    <xf numFmtId="1" fontId="2" fillId="0" borderId="37" xfId="0" applyNumberFormat="1" applyFont="1" applyFill="1" applyBorder="1" applyAlignment="1" applyProtection="1">
      <alignment horizontal="center" vertical="center"/>
      <protection locked="0"/>
    </xf>
    <xf numFmtId="0" fontId="2" fillId="0" borderId="17" xfId="0" applyFont="1" applyFill="1" applyBorder="1" applyAlignment="1" applyProtection="1">
      <alignment horizontal="center" vertical="center"/>
      <protection locked="0"/>
    </xf>
    <xf numFmtId="0" fontId="2" fillId="0" borderId="38" xfId="0" applyFont="1" applyFill="1" applyBorder="1" applyAlignment="1" applyProtection="1">
      <alignment horizontal="center" vertical="center"/>
      <protection locked="0"/>
    </xf>
    <xf numFmtId="0" fontId="19" fillId="0" borderId="128" xfId="0" applyFont="1" applyFill="1" applyBorder="1" applyAlignment="1" applyProtection="1">
      <alignment horizontal="center" vertical="center"/>
      <protection locked="0"/>
    </xf>
    <xf numFmtId="0" fontId="19" fillId="0" borderId="129" xfId="0" applyFont="1" applyFill="1" applyBorder="1" applyAlignment="1" applyProtection="1">
      <alignment horizontal="center" vertical="center"/>
      <protection locked="0"/>
    </xf>
    <xf numFmtId="0" fontId="2" fillId="4" borderId="18" xfId="0" applyFont="1" applyFill="1" applyBorder="1" applyAlignment="1" applyProtection="1">
      <alignment horizontal="center"/>
      <protection locked="0"/>
    </xf>
    <xf numFmtId="0" fontId="2" fillId="0" borderId="0" xfId="0" applyFont="1" applyFill="1" applyAlignment="1" applyProtection="1">
      <alignment horizontal="left"/>
      <protection locked="0"/>
    </xf>
    <xf numFmtId="0" fontId="24" fillId="4" borderId="46" xfId="0" applyFont="1" applyFill="1" applyBorder="1" applyAlignment="1" applyProtection="1">
      <alignment horizontal="center" vertical="center" wrapText="1"/>
      <protection locked="0"/>
    </xf>
    <xf numFmtId="0" fontId="24" fillId="4" borderId="49" xfId="0" applyFont="1" applyFill="1" applyBorder="1" applyAlignment="1" applyProtection="1">
      <alignment horizontal="center" vertical="center" wrapText="1"/>
      <protection locked="0"/>
    </xf>
    <xf numFmtId="0" fontId="2" fillId="4" borderId="119" xfId="0" applyFont="1" applyFill="1" applyBorder="1" applyAlignment="1" applyProtection="1">
      <alignment horizontal="center"/>
      <protection locked="0"/>
    </xf>
    <xf numFmtId="0" fontId="2" fillId="4" borderId="123" xfId="0" applyFont="1" applyFill="1" applyBorder="1" applyAlignment="1" applyProtection="1">
      <alignment horizontal="center"/>
      <protection locked="0"/>
    </xf>
    <xf numFmtId="0" fontId="2" fillId="4" borderId="124" xfId="0" applyFont="1" applyFill="1" applyBorder="1" applyAlignment="1" applyProtection="1">
      <alignment horizontal="center"/>
      <protection locked="0"/>
    </xf>
    <xf numFmtId="2" fontId="2" fillId="0" borderId="0" xfId="0" applyNumberFormat="1" applyFont="1" applyFill="1" applyAlignment="1" applyProtection="1">
      <alignment horizontal="left"/>
      <protection locked="0"/>
    </xf>
    <xf numFmtId="0" fontId="2" fillId="0" borderId="0" xfId="1" applyFont="1" applyAlignment="1">
      <alignment horizontal="center" vertical="center"/>
    </xf>
    <xf numFmtId="0" fontId="81" fillId="0" borderId="0" xfId="1" applyFont="1" applyAlignment="1">
      <alignment horizontal="center" vertical="center"/>
    </xf>
    <xf numFmtId="0" fontId="2" fillId="2" borderId="49" xfId="1" applyFont="1" applyFill="1" applyBorder="1" applyAlignment="1">
      <alignment horizontal="center" vertical="center" wrapText="1"/>
    </xf>
    <xf numFmtId="0" fontId="2" fillId="2" borderId="105" xfId="1" applyFont="1" applyFill="1" applyBorder="1" applyAlignment="1">
      <alignment horizontal="center" vertical="center" wrapText="1"/>
    </xf>
    <xf numFmtId="0" fontId="10" fillId="0" borderId="0" xfId="1" applyFont="1" applyFill="1" applyAlignment="1">
      <alignment horizontal="center" vertical="center"/>
    </xf>
    <xf numFmtId="0" fontId="2" fillId="2" borderId="104" xfId="1" applyFont="1" applyFill="1" applyBorder="1" applyAlignment="1">
      <alignment horizontal="center" vertical="center" wrapText="1"/>
    </xf>
    <xf numFmtId="0" fontId="2" fillId="2" borderId="112" xfId="1" applyFont="1" applyFill="1" applyBorder="1" applyAlignment="1">
      <alignment horizontal="center" vertical="center" wrapText="1"/>
    </xf>
    <xf numFmtId="0" fontId="2" fillId="2" borderId="106" xfId="1" applyFont="1" applyFill="1" applyBorder="1" applyAlignment="1">
      <alignment horizontal="center" vertical="center" wrapText="1"/>
    </xf>
    <xf numFmtId="0" fontId="2" fillId="2" borderId="18" xfId="1" applyFont="1" applyFill="1" applyBorder="1" applyAlignment="1">
      <alignment horizontal="center" vertical="center" wrapText="1"/>
    </xf>
    <xf numFmtId="0" fontId="2" fillId="2" borderId="26" xfId="1" applyFont="1" applyFill="1" applyBorder="1" applyAlignment="1">
      <alignment horizontal="center" vertical="center" wrapText="1"/>
    </xf>
    <xf numFmtId="0" fontId="2" fillId="0" borderId="0" xfId="1" applyFont="1" applyAlignment="1" applyProtection="1">
      <alignment horizontal="center" vertical="center"/>
    </xf>
    <xf numFmtId="0" fontId="2" fillId="2" borderId="49" xfId="1" applyFont="1" applyFill="1" applyBorder="1" applyAlignment="1" applyProtection="1">
      <alignment horizontal="center" vertical="center" wrapText="1"/>
    </xf>
    <xf numFmtId="0" fontId="2" fillId="2" borderId="18" xfId="1" applyFont="1" applyFill="1" applyBorder="1" applyAlignment="1" applyProtection="1">
      <alignment horizontal="center" vertical="center" wrapText="1"/>
    </xf>
    <xf numFmtId="0" fontId="2" fillId="2" borderId="26" xfId="1" applyFont="1" applyFill="1" applyBorder="1" applyAlignment="1" applyProtection="1">
      <alignment horizontal="center" vertical="center" wrapText="1"/>
    </xf>
    <xf numFmtId="0" fontId="2" fillId="2" borderId="105" xfId="1" applyFont="1" applyFill="1" applyBorder="1" applyAlignment="1" applyProtection="1">
      <alignment horizontal="center" vertical="center" wrapText="1"/>
    </xf>
    <xf numFmtId="0" fontId="2" fillId="2" borderId="119" xfId="1" applyFont="1" applyFill="1" applyBorder="1" applyAlignment="1" applyProtection="1">
      <alignment horizontal="center" vertical="center" wrapText="1"/>
    </xf>
    <xf numFmtId="0" fontId="2" fillId="2" borderId="107" xfId="1" applyFont="1" applyFill="1" applyBorder="1" applyAlignment="1" applyProtection="1">
      <alignment horizontal="center" vertical="center" wrapText="1"/>
    </xf>
    <xf numFmtId="0" fontId="10" fillId="0" borderId="0" xfId="1" applyFont="1" applyFill="1" applyAlignment="1" applyProtection="1">
      <alignment horizontal="center" vertical="center"/>
    </xf>
    <xf numFmtId="0" fontId="2" fillId="2" borderId="104" xfId="1" applyFont="1" applyFill="1" applyBorder="1" applyAlignment="1" applyProtection="1">
      <alignment horizontal="center" vertical="center" wrapText="1"/>
    </xf>
    <xf numFmtId="0" fontId="2" fillId="2" borderId="112" xfId="1" applyFont="1" applyFill="1" applyBorder="1" applyAlignment="1" applyProtection="1">
      <alignment horizontal="center" vertical="center" wrapText="1"/>
    </xf>
    <xf numFmtId="0" fontId="2" fillId="2" borderId="106" xfId="1" applyFont="1" applyFill="1" applyBorder="1" applyAlignment="1" applyProtection="1">
      <alignment horizontal="center" vertical="center" wrapText="1"/>
    </xf>
    <xf numFmtId="0" fontId="2" fillId="2" borderId="49" xfId="1" applyFont="1" applyFill="1" applyBorder="1" applyAlignment="1" applyProtection="1">
      <alignment horizontal="center" vertical="center"/>
    </xf>
    <xf numFmtId="0" fontId="2" fillId="2" borderId="18" xfId="1" applyFont="1" applyFill="1" applyBorder="1" applyAlignment="1" applyProtection="1">
      <alignment horizontal="center" vertical="center"/>
    </xf>
    <xf numFmtId="0" fontId="2" fillId="2" borderId="26" xfId="1" applyFont="1" applyFill="1" applyBorder="1" applyAlignment="1" applyProtection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51" fillId="2" borderId="46" xfId="0" applyFont="1" applyFill="1" applyBorder="1" applyAlignment="1">
      <alignment horizontal="center" vertical="center"/>
    </xf>
    <xf numFmtId="0" fontId="2" fillId="0" borderId="24" xfId="0" applyFont="1" applyBorder="1" applyAlignment="1">
      <alignment horizontal="left" vertical="center" wrapText="1"/>
    </xf>
    <xf numFmtId="0" fontId="2" fillId="0" borderId="18" xfId="0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2" fillId="4" borderId="28" xfId="0" applyFont="1" applyFill="1" applyBorder="1" applyAlignment="1">
      <alignment horizontal="center" vertical="center"/>
    </xf>
    <xf numFmtId="0" fontId="2" fillId="4" borderId="29" xfId="0" applyFont="1" applyFill="1" applyBorder="1" applyAlignment="1">
      <alignment horizontal="center" vertical="center"/>
    </xf>
    <xf numFmtId="0" fontId="2" fillId="4" borderId="26" xfId="0" applyFont="1" applyFill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13" fillId="0" borderId="0" xfId="1" applyFont="1" applyAlignment="1">
      <alignment horizontal="center" vertical="center"/>
    </xf>
    <xf numFmtId="0" fontId="33" fillId="0" borderId="0" xfId="0" applyFont="1" applyAlignment="1">
      <alignment horizontal="center"/>
    </xf>
    <xf numFmtId="0" fontId="33" fillId="0" borderId="0" xfId="1" applyFont="1" applyAlignment="1">
      <alignment horizontal="center" vertical="center"/>
    </xf>
    <xf numFmtId="0" fontId="24" fillId="0" borderId="0" xfId="1" applyFont="1" applyAlignment="1">
      <alignment horizontal="center" vertical="center"/>
    </xf>
    <xf numFmtId="0" fontId="51" fillId="2" borderId="131" xfId="0" applyFont="1" applyFill="1" applyBorder="1" applyAlignment="1">
      <alignment horizontal="center" vertical="center"/>
    </xf>
    <xf numFmtId="0" fontId="51" fillId="2" borderId="121" xfId="0" applyFont="1" applyFill="1" applyBorder="1" applyAlignment="1">
      <alignment horizontal="center" vertical="center"/>
    </xf>
    <xf numFmtId="0" fontId="51" fillId="2" borderId="123" xfId="0" applyFont="1" applyFill="1" applyBorder="1" applyAlignment="1">
      <alignment horizontal="center" vertical="center"/>
    </xf>
    <xf numFmtId="0" fontId="51" fillId="2" borderId="48" xfId="0" applyFont="1" applyFill="1" applyBorder="1" applyAlignment="1">
      <alignment horizontal="center" vertical="center"/>
    </xf>
    <xf numFmtId="0" fontId="51" fillId="2" borderId="114" xfId="0" applyFont="1" applyFill="1" applyBorder="1" applyAlignment="1">
      <alignment horizontal="center" vertical="center" wrapText="1"/>
    </xf>
    <xf numFmtId="0" fontId="51" fillId="2" borderId="118" xfId="0" applyFont="1" applyFill="1" applyBorder="1" applyAlignment="1">
      <alignment horizontal="center" vertical="center" wrapText="1"/>
    </xf>
    <xf numFmtId="0" fontId="51" fillId="2" borderId="97" xfId="0" applyFont="1" applyFill="1" applyBorder="1" applyAlignment="1">
      <alignment horizontal="center" vertical="center" wrapText="1"/>
    </xf>
    <xf numFmtId="0" fontId="51" fillId="2" borderId="98" xfId="0" applyFont="1" applyFill="1" applyBorder="1" applyAlignment="1">
      <alignment horizontal="center" vertical="center" wrapText="1"/>
    </xf>
    <xf numFmtId="0" fontId="51" fillId="2" borderId="123" xfId="0" applyFont="1" applyFill="1" applyBorder="1" applyAlignment="1">
      <alignment horizontal="center" vertical="center" wrapText="1"/>
    </xf>
    <xf numFmtId="0" fontId="51" fillId="2" borderId="48" xfId="0" applyFont="1" applyFill="1" applyBorder="1" applyAlignment="1">
      <alignment horizontal="center" vertical="center" wrapText="1"/>
    </xf>
    <xf numFmtId="0" fontId="51" fillId="2" borderId="124" xfId="0" applyFont="1" applyFill="1" applyBorder="1" applyAlignment="1">
      <alignment horizontal="center" vertical="center" wrapText="1"/>
    </xf>
    <xf numFmtId="0" fontId="51" fillId="2" borderId="122" xfId="0" applyFont="1" applyFill="1" applyBorder="1" applyAlignment="1">
      <alignment horizontal="center" vertical="center" wrapText="1"/>
    </xf>
    <xf numFmtId="0" fontId="51" fillId="2" borderId="161" xfId="0" applyFont="1" applyFill="1" applyBorder="1" applyAlignment="1">
      <alignment horizontal="center" vertical="center"/>
    </xf>
    <xf numFmtId="0" fontId="51" fillId="2" borderId="160" xfId="0" applyFont="1" applyFill="1" applyBorder="1" applyAlignment="1">
      <alignment horizontal="center" vertical="center"/>
    </xf>
    <xf numFmtId="0" fontId="24" fillId="0" borderId="0" xfId="0" applyFont="1" applyAlignment="1">
      <alignment horizontal="center"/>
    </xf>
    <xf numFmtId="0" fontId="59" fillId="0" borderId="0" xfId="0" applyFont="1" applyBorder="1" applyAlignment="1">
      <alignment horizontal="center"/>
    </xf>
    <xf numFmtId="0" fontId="59" fillId="0" borderId="0" xfId="1" applyFont="1" applyBorder="1" applyAlignment="1">
      <alignment horizontal="center" vertical="center"/>
    </xf>
    <xf numFmtId="0" fontId="19" fillId="0" borderId="179" xfId="1" applyFont="1" applyBorder="1" applyAlignment="1">
      <alignment horizontal="center" vertical="center"/>
    </xf>
    <xf numFmtId="0" fontId="19" fillId="0" borderId="46" xfId="1" applyFont="1" applyBorder="1" applyAlignment="1">
      <alignment horizontal="center" vertical="center"/>
    </xf>
    <xf numFmtId="0" fontId="12" fillId="4" borderId="114" xfId="1" applyFont="1" applyFill="1" applyBorder="1" applyAlignment="1">
      <alignment horizontal="center" vertical="center" wrapText="1"/>
    </xf>
    <xf numFmtId="0" fontId="12" fillId="4" borderId="118" xfId="1" applyFont="1" applyFill="1" applyBorder="1" applyAlignment="1">
      <alignment horizontal="center" vertical="center" wrapText="1"/>
    </xf>
    <xf numFmtId="0" fontId="12" fillId="4" borderId="34" xfId="1" applyFont="1" applyFill="1" applyBorder="1" applyAlignment="1">
      <alignment horizontal="center" vertical="center" wrapText="1"/>
    </xf>
    <xf numFmtId="0" fontId="12" fillId="4" borderId="35" xfId="1" applyFont="1" applyFill="1" applyBorder="1" applyAlignment="1">
      <alignment horizontal="center" vertical="center" wrapText="1"/>
    </xf>
    <xf numFmtId="0" fontId="12" fillId="4" borderId="37" xfId="1" applyFont="1" applyFill="1" applyBorder="1" applyAlignment="1">
      <alignment horizontal="center" vertical="center" wrapText="1"/>
    </xf>
    <xf numFmtId="0" fontId="12" fillId="4" borderId="38" xfId="1" applyFont="1" applyFill="1" applyBorder="1" applyAlignment="1">
      <alignment horizontal="center" vertical="center" wrapText="1"/>
    </xf>
    <xf numFmtId="0" fontId="12" fillId="0" borderId="0" xfId="1" applyFont="1" applyFill="1" applyAlignment="1">
      <alignment horizontal="center"/>
    </xf>
    <xf numFmtId="0" fontId="12" fillId="4" borderId="104" xfId="1" applyFont="1" applyFill="1" applyBorder="1" applyAlignment="1">
      <alignment horizontal="center" vertical="center" wrapText="1"/>
    </xf>
    <xf numFmtId="0" fontId="12" fillId="4" borderId="132" xfId="1" applyFont="1" applyFill="1" applyBorder="1" applyAlignment="1">
      <alignment horizontal="center" vertical="center" wrapText="1"/>
    </xf>
    <xf numFmtId="0" fontId="12" fillId="4" borderId="106" xfId="1" applyFont="1" applyFill="1" applyBorder="1" applyAlignment="1">
      <alignment horizontal="center" vertical="center" wrapText="1"/>
    </xf>
    <xf numFmtId="0" fontId="12" fillId="4" borderId="49" xfId="1" applyFont="1" applyFill="1" applyBorder="1" applyAlignment="1">
      <alignment horizontal="center" vertical="center" wrapText="1"/>
    </xf>
    <xf numFmtId="0" fontId="12" fillId="4" borderId="32" xfId="1" applyFont="1" applyFill="1" applyBorder="1" applyAlignment="1">
      <alignment horizontal="center" vertical="center" wrapText="1"/>
    </xf>
    <xf numFmtId="0" fontId="12" fillId="4" borderId="26" xfId="1" applyFont="1" applyFill="1" applyBorder="1" applyAlignment="1">
      <alignment horizontal="center" vertical="center" wrapText="1"/>
    </xf>
    <xf numFmtId="0" fontId="12" fillId="4" borderId="99" xfId="1" applyFont="1" applyFill="1" applyBorder="1" applyAlignment="1">
      <alignment horizontal="center" vertical="center" wrapText="1"/>
    </xf>
    <xf numFmtId="0" fontId="12" fillId="4" borderId="101" xfId="1" applyFont="1" applyFill="1" applyBorder="1" applyAlignment="1">
      <alignment horizontal="center" vertical="center" wrapText="1"/>
    </xf>
    <xf numFmtId="0" fontId="12" fillId="4" borderId="19" xfId="1" applyFont="1" applyFill="1" applyBorder="1" applyAlignment="1">
      <alignment horizontal="center" vertical="center" wrapText="1"/>
    </xf>
    <xf numFmtId="0" fontId="12" fillId="4" borderId="30" xfId="1" applyFont="1" applyFill="1" applyBorder="1" applyAlignment="1">
      <alignment horizontal="center" vertical="center" wrapText="1"/>
    </xf>
    <xf numFmtId="0" fontId="12" fillId="4" borderId="20" xfId="1" applyFont="1" applyFill="1" applyBorder="1" applyAlignment="1">
      <alignment horizontal="center" vertical="center" wrapText="1"/>
    </xf>
    <xf numFmtId="0" fontId="19" fillId="27" borderId="31" xfId="1" applyFont="1" applyFill="1" applyBorder="1" applyAlignment="1">
      <alignment horizontal="center" vertical="center" wrapText="1"/>
    </xf>
    <xf numFmtId="0" fontId="19" fillId="27" borderId="32" xfId="1" applyFont="1" applyFill="1" applyBorder="1" applyAlignment="1">
      <alignment horizontal="center" vertical="center" wrapText="1"/>
    </xf>
    <xf numFmtId="0" fontId="19" fillId="27" borderId="36" xfId="1" applyFont="1" applyFill="1" applyBorder="1" applyAlignment="1">
      <alignment horizontal="center" vertical="center" wrapText="1"/>
    </xf>
    <xf numFmtId="0" fontId="27" fillId="15" borderId="101" xfId="1" applyFont="1" applyFill="1" applyBorder="1" applyAlignment="1">
      <alignment horizontal="center" vertical="center" wrapText="1"/>
    </xf>
    <xf numFmtId="0" fontId="27" fillId="15" borderId="100" xfId="1" applyFont="1" applyFill="1" applyBorder="1" applyAlignment="1">
      <alignment horizontal="center" vertical="center" wrapText="1"/>
    </xf>
    <xf numFmtId="0" fontId="88" fillId="4" borderId="34" xfId="1" applyFont="1" applyFill="1" applyBorder="1" applyAlignment="1">
      <alignment horizontal="center" vertical="center"/>
    </xf>
    <xf numFmtId="0" fontId="88" fillId="4" borderId="0" xfId="1" applyFont="1" applyFill="1" applyBorder="1" applyAlignment="1">
      <alignment horizontal="center" vertical="center"/>
    </xf>
    <xf numFmtId="0" fontId="88" fillId="4" borderId="35" xfId="1" applyFont="1" applyFill="1" applyBorder="1" applyAlignment="1">
      <alignment horizontal="center" vertical="center"/>
    </xf>
    <xf numFmtId="0" fontId="83" fillId="15" borderId="31" xfId="1" applyFont="1" applyFill="1" applyBorder="1" applyAlignment="1">
      <alignment horizontal="center" vertical="center" wrapText="1"/>
    </xf>
    <xf numFmtId="0" fontId="83" fillId="15" borderId="24" xfId="1" applyFont="1" applyFill="1" applyBorder="1" applyAlignment="1">
      <alignment horizontal="center" vertical="center" wrapText="1"/>
    </xf>
    <xf numFmtId="0" fontId="83" fillId="15" borderId="31" xfId="0" applyFont="1" applyFill="1" applyBorder="1" applyAlignment="1">
      <alignment horizontal="center" vertical="center" wrapText="1"/>
    </xf>
    <xf numFmtId="0" fontId="83" fillId="15" borderId="24" xfId="0" applyFont="1" applyFill="1" applyBorder="1" applyAlignment="1">
      <alignment horizontal="center" vertical="center" wrapText="1"/>
    </xf>
    <xf numFmtId="0" fontId="35" fillId="19" borderId="115" xfId="1" applyFont="1" applyFill="1" applyBorder="1" applyAlignment="1">
      <alignment horizontal="center" vertical="center" textRotation="90" wrapText="1"/>
    </xf>
    <xf numFmtId="0" fontId="35" fillId="19" borderId="0" xfId="1" applyFont="1" applyFill="1" applyBorder="1" applyAlignment="1">
      <alignment horizontal="center" vertical="center" textRotation="90" wrapText="1"/>
    </xf>
    <xf numFmtId="0" fontId="35" fillId="19" borderId="17" xfId="1" applyFont="1" applyFill="1" applyBorder="1" applyAlignment="1">
      <alignment horizontal="center" vertical="center" textRotation="90" wrapText="1"/>
    </xf>
    <xf numFmtId="0" fontId="19" fillId="4" borderId="49" xfId="1" applyFont="1" applyFill="1" applyBorder="1" applyAlignment="1">
      <alignment horizontal="center" vertical="center" wrapText="1"/>
    </xf>
    <xf numFmtId="0" fontId="19" fillId="4" borderId="18" xfId="1" applyFont="1" applyFill="1" applyBorder="1" applyAlignment="1">
      <alignment horizontal="center" vertical="center" wrapText="1"/>
    </xf>
    <xf numFmtId="0" fontId="19" fillId="4" borderId="26" xfId="1" applyFont="1" applyFill="1" applyBorder="1" applyAlignment="1">
      <alignment horizontal="center" vertical="center" wrapText="1"/>
    </xf>
    <xf numFmtId="0" fontId="19" fillId="19" borderId="18" xfId="0" applyFont="1" applyFill="1" applyBorder="1" applyAlignment="1" applyProtection="1">
      <alignment horizontal="center" vertical="center" wrapText="1"/>
      <protection hidden="1"/>
    </xf>
    <xf numFmtId="0" fontId="19" fillId="19" borderId="26" xfId="0" applyFont="1" applyFill="1" applyBorder="1" applyAlignment="1" applyProtection="1">
      <alignment horizontal="center" vertical="center" wrapText="1"/>
      <protection hidden="1"/>
    </xf>
    <xf numFmtId="0" fontId="49" fillId="38" borderId="114" xfId="0" applyFont="1" applyFill="1" applyBorder="1" applyAlignment="1" applyProtection="1">
      <alignment horizontal="center"/>
      <protection hidden="1"/>
    </xf>
    <xf numFmtId="0" fontId="49" fillId="38" borderId="115" xfId="0" applyFont="1" applyFill="1" applyBorder="1" applyAlignment="1" applyProtection="1">
      <alignment horizontal="center"/>
      <protection hidden="1"/>
    </xf>
    <xf numFmtId="0" fontId="13" fillId="0" borderId="0" xfId="1" applyFont="1" applyFill="1" applyAlignment="1">
      <alignment horizontal="center" vertical="center"/>
    </xf>
    <xf numFmtId="0" fontId="2" fillId="0" borderId="24" xfId="1" applyFont="1" applyFill="1" applyBorder="1" applyAlignment="1">
      <alignment horizontal="center" vertical="center"/>
    </xf>
    <xf numFmtId="0" fontId="2" fillId="0" borderId="120" xfId="1" applyFont="1" applyFill="1" applyBorder="1" applyAlignment="1">
      <alignment horizontal="center" vertical="center"/>
    </xf>
    <xf numFmtId="0" fontId="59" fillId="0" borderId="0" xfId="1" applyFont="1" applyFill="1" applyAlignment="1">
      <alignment horizontal="center" vertical="center"/>
    </xf>
    <xf numFmtId="0" fontId="24" fillId="0" borderId="0" xfId="1" applyFont="1" applyFill="1" applyAlignment="1">
      <alignment horizontal="center" vertical="center"/>
    </xf>
    <xf numFmtId="0" fontId="12" fillId="0" borderId="104" xfId="1" applyFont="1" applyFill="1" applyBorder="1" applyAlignment="1">
      <alignment horizontal="center" vertical="center" wrapText="1"/>
    </xf>
    <xf numFmtId="0" fontId="12" fillId="0" borderId="144" xfId="1" applyFont="1" applyFill="1" applyBorder="1" applyAlignment="1">
      <alignment horizontal="center" vertical="center" wrapText="1"/>
    </xf>
    <xf numFmtId="0" fontId="12" fillId="0" borderId="106" xfId="1" applyFont="1" applyFill="1" applyBorder="1" applyAlignment="1">
      <alignment horizontal="center" vertical="center" wrapText="1"/>
    </xf>
    <xf numFmtId="0" fontId="19" fillId="0" borderId="49" xfId="1" applyFont="1" applyFill="1" applyBorder="1" applyAlignment="1">
      <alignment horizontal="center" vertical="center" wrapText="1"/>
    </xf>
    <xf numFmtId="0" fontId="19" fillId="0" borderId="31" xfId="1" applyFont="1" applyFill="1" applyBorder="1" applyAlignment="1">
      <alignment horizontal="center" vertical="center" wrapText="1"/>
    </xf>
    <xf numFmtId="0" fontId="19" fillId="0" borderId="26" xfId="1" applyFont="1" applyFill="1" applyBorder="1" applyAlignment="1">
      <alignment horizontal="center" vertical="center" wrapText="1"/>
    </xf>
    <xf numFmtId="0" fontId="12" fillId="0" borderId="49" xfId="1" applyFont="1" applyFill="1" applyBorder="1" applyAlignment="1">
      <alignment horizontal="center" vertical="center" wrapText="1"/>
    </xf>
    <xf numFmtId="0" fontId="12" fillId="0" borderId="105" xfId="1" applyFont="1" applyFill="1" applyBorder="1" applyAlignment="1">
      <alignment horizontal="center" vertical="center" wrapText="1"/>
    </xf>
    <xf numFmtId="0" fontId="12" fillId="0" borderId="32" xfId="1" applyFont="1" applyFill="1" applyBorder="1" applyAlignment="1">
      <alignment horizontal="center" vertical="center" wrapText="1"/>
    </xf>
    <xf numFmtId="0" fontId="12" fillId="0" borderId="134" xfId="1" applyFont="1" applyFill="1" applyBorder="1" applyAlignment="1">
      <alignment horizontal="center" vertical="center" wrapText="1"/>
    </xf>
    <xf numFmtId="0" fontId="12" fillId="0" borderId="26" xfId="1" applyFont="1" applyFill="1" applyBorder="1" applyAlignment="1">
      <alignment horizontal="center" vertical="center" wrapText="1"/>
    </xf>
    <xf numFmtId="0" fontId="12" fillId="0" borderId="107" xfId="1" applyFont="1" applyFill="1" applyBorder="1" applyAlignment="1">
      <alignment horizontal="center" vertical="center" wrapText="1"/>
    </xf>
    <xf numFmtId="0" fontId="13" fillId="0" borderId="0" xfId="1" applyFont="1" applyFill="1" applyBorder="1" applyAlignment="1">
      <alignment horizontal="left" vertical="center"/>
    </xf>
    <xf numFmtId="0" fontId="2" fillId="0" borderId="45" xfId="1" applyFont="1" applyFill="1" applyBorder="1" applyAlignment="1">
      <alignment horizontal="center" vertical="center"/>
    </xf>
    <xf numFmtId="0" fontId="2" fillId="0" borderId="130" xfId="1" applyFont="1" applyFill="1" applyBorder="1" applyAlignment="1">
      <alignment horizontal="center" vertical="center"/>
    </xf>
    <xf numFmtId="0" fontId="13" fillId="0" borderId="0" xfId="1" applyFont="1" applyFill="1" applyBorder="1" applyAlignment="1">
      <alignment horizontal="center" vertical="center"/>
    </xf>
    <xf numFmtId="2" fontId="19" fillId="0" borderId="6" xfId="1" applyNumberFormat="1" applyFont="1" applyFill="1" applyBorder="1" applyAlignment="1">
      <alignment horizontal="center" vertical="center"/>
    </xf>
    <xf numFmtId="2" fontId="19" fillId="0" borderId="63" xfId="1" applyNumberFormat="1" applyFont="1" applyFill="1" applyBorder="1" applyAlignment="1">
      <alignment horizontal="center" vertical="center"/>
    </xf>
    <xf numFmtId="0" fontId="19" fillId="0" borderId="33" xfId="0" applyFont="1" applyFill="1" applyBorder="1" applyAlignment="1">
      <alignment horizontal="center" vertical="center" wrapText="1"/>
    </xf>
    <xf numFmtId="0" fontId="19" fillId="0" borderId="34" xfId="0" applyFont="1" applyFill="1" applyBorder="1" applyAlignment="1">
      <alignment horizontal="center" vertical="center" wrapText="1"/>
    </xf>
    <xf numFmtId="0" fontId="19" fillId="0" borderId="37" xfId="0" applyFont="1" applyFill="1" applyBorder="1" applyAlignment="1">
      <alignment horizontal="center" vertical="center" wrapText="1"/>
    </xf>
    <xf numFmtId="0" fontId="19" fillId="0" borderId="6" xfId="1" applyFont="1" applyFill="1" applyBorder="1" applyAlignment="1">
      <alignment horizontal="center" vertical="center"/>
    </xf>
    <xf numFmtId="0" fontId="19" fillId="0" borderId="63" xfId="1" applyFont="1" applyFill="1" applyBorder="1" applyAlignment="1">
      <alignment horizontal="center" vertical="center"/>
    </xf>
    <xf numFmtId="1" fontId="19" fillId="0" borderId="31" xfId="1" applyNumberFormat="1" applyFont="1" applyFill="1" applyBorder="1" applyAlignment="1">
      <alignment horizontal="center" vertical="center" wrapText="1"/>
    </xf>
    <xf numFmtId="1" fontId="19" fillId="0" borderId="48" xfId="1" quotePrefix="1" applyNumberFormat="1" applyFont="1" applyFill="1" applyBorder="1" applyAlignment="1">
      <alignment horizontal="center" vertical="center" wrapText="1"/>
    </xf>
    <xf numFmtId="0" fontId="2" fillId="0" borderId="0" xfId="1" applyFont="1" applyFill="1" applyAlignment="1">
      <alignment horizontal="center" vertical="center"/>
    </xf>
    <xf numFmtId="0" fontId="12" fillId="0" borderId="131" xfId="1" applyFont="1" applyFill="1" applyBorder="1" applyAlignment="1">
      <alignment horizontal="center" vertical="center" wrapText="1"/>
    </xf>
    <xf numFmtId="0" fontId="12" fillId="0" borderId="132" xfId="1" applyFont="1" applyFill="1" applyBorder="1" applyAlignment="1">
      <alignment horizontal="center" vertical="center" wrapText="1"/>
    </xf>
    <xf numFmtId="0" fontId="12" fillId="0" borderId="133" xfId="1" applyFont="1" applyFill="1" applyBorder="1" applyAlignment="1">
      <alignment horizontal="center" vertical="center" wrapText="1"/>
    </xf>
    <xf numFmtId="0" fontId="19" fillId="0" borderId="123" xfId="1" applyFont="1" applyFill="1" applyBorder="1" applyAlignment="1">
      <alignment horizontal="center" vertical="center" wrapText="1"/>
    </xf>
    <xf numFmtId="0" fontId="19" fillId="0" borderId="32" xfId="1" applyFont="1" applyFill="1" applyBorder="1" applyAlignment="1">
      <alignment horizontal="center" vertical="center" wrapText="1"/>
    </xf>
    <xf numFmtId="0" fontId="19" fillId="0" borderId="36" xfId="1" applyFont="1" applyFill="1" applyBorder="1" applyAlignment="1">
      <alignment horizontal="center" vertical="center" wrapText="1"/>
    </xf>
    <xf numFmtId="0" fontId="19" fillId="0" borderId="114" xfId="1" applyFont="1" applyFill="1" applyBorder="1" applyAlignment="1">
      <alignment horizontal="center" vertical="center" wrapText="1"/>
    </xf>
    <xf numFmtId="0" fontId="19" fillId="0" borderId="118" xfId="1" applyFont="1" applyFill="1" applyBorder="1" applyAlignment="1">
      <alignment horizontal="center" vertical="center" wrapText="1"/>
    </xf>
    <xf numFmtId="0" fontId="19" fillId="0" borderId="34" xfId="1" applyFont="1" applyFill="1" applyBorder="1" applyAlignment="1">
      <alignment horizontal="center" vertical="center" wrapText="1"/>
    </xf>
    <xf numFmtId="0" fontId="19" fillId="0" borderId="35" xfId="1" applyFont="1" applyFill="1" applyBorder="1" applyAlignment="1">
      <alignment horizontal="center" vertical="center" wrapText="1"/>
    </xf>
    <xf numFmtId="0" fontId="19" fillId="0" borderId="37" xfId="1" applyFont="1" applyFill="1" applyBorder="1" applyAlignment="1">
      <alignment horizontal="center" vertical="center" wrapText="1"/>
    </xf>
    <xf numFmtId="0" fontId="19" fillId="0" borderId="38" xfId="1" applyFont="1" applyFill="1" applyBorder="1" applyAlignment="1">
      <alignment horizontal="center" vertical="center" wrapText="1"/>
    </xf>
    <xf numFmtId="0" fontId="19" fillId="0" borderId="124" xfId="1" applyFont="1" applyFill="1" applyBorder="1" applyAlignment="1">
      <alignment horizontal="center" vertical="center" wrapText="1"/>
    </xf>
    <xf numFmtId="0" fontId="19" fillId="0" borderId="134" xfId="1" applyFont="1" applyFill="1" applyBorder="1" applyAlignment="1">
      <alignment horizontal="center" vertical="center" wrapText="1"/>
    </xf>
    <xf numFmtId="0" fontId="19" fillId="0" borderId="125" xfId="1" applyFont="1" applyFill="1" applyBorder="1" applyAlignment="1">
      <alignment horizontal="center" vertical="center" wrapText="1"/>
    </xf>
    <xf numFmtId="0" fontId="13" fillId="0" borderId="0" xfId="1" applyFont="1" applyFill="1" applyAlignment="1">
      <alignment horizontal="left" vertical="center"/>
    </xf>
    <xf numFmtId="0" fontId="19" fillId="0" borderId="31" xfId="0" applyFont="1" applyFill="1" applyBorder="1" applyAlignment="1">
      <alignment horizontal="center" vertical="center" wrapText="1"/>
    </xf>
    <xf numFmtId="0" fontId="19" fillId="0" borderId="32" xfId="0" applyFont="1" applyFill="1" applyBorder="1" applyAlignment="1">
      <alignment horizontal="center" vertical="center" wrapText="1"/>
    </xf>
    <xf numFmtId="0" fontId="19" fillId="0" borderId="36" xfId="0" applyFont="1" applyFill="1" applyBorder="1" applyAlignment="1">
      <alignment horizontal="center" vertical="center" wrapText="1"/>
    </xf>
    <xf numFmtId="0" fontId="19" fillId="0" borderId="99" xfId="1" applyFont="1" applyFill="1" applyBorder="1" applyAlignment="1">
      <alignment horizontal="center" vertical="center" wrapText="1"/>
    </xf>
    <xf numFmtId="0" fontId="19" fillId="0" borderId="101" xfId="1" applyFont="1" applyFill="1" applyBorder="1" applyAlignment="1">
      <alignment horizontal="center" vertical="center" wrapText="1"/>
    </xf>
    <xf numFmtId="0" fontId="19" fillId="0" borderId="100" xfId="1" applyFont="1" applyFill="1" applyBorder="1" applyAlignment="1">
      <alignment horizontal="center" vertical="center" wrapText="1"/>
    </xf>
    <xf numFmtId="0" fontId="19" fillId="0" borderId="22" xfId="1" applyFont="1" applyFill="1" applyBorder="1" applyAlignment="1">
      <alignment horizontal="center" vertical="center"/>
    </xf>
    <xf numFmtId="0" fontId="19" fillId="0" borderId="115" xfId="1" applyFont="1" applyFill="1" applyBorder="1" applyAlignment="1">
      <alignment horizontal="center" vertical="center"/>
    </xf>
    <xf numFmtId="0" fontId="19" fillId="0" borderId="135" xfId="1" applyFont="1" applyFill="1" applyBorder="1" applyAlignment="1">
      <alignment horizontal="center" vertical="center"/>
    </xf>
    <xf numFmtId="0" fontId="19" fillId="0" borderId="7" xfId="1" applyFont="1" applyFill="1" applyBorder="1" applyAlignment="1">
      <alignment horizontal="center" vertical="center"/>
    </xf>
    <xf numFmtId="0" fontId="19" fillId="0" borderId="99" xfId="0" applyFont="1" applyFill="1" applyBorder="1" applyAlignment="1">
      <alignment horizontal="center" vertical="center"/>
    </xf>
    <xf numFmtId="0" fontId="19" fillId="0" borderId="101" xfId="0" applyFont="1" applyFill="1" applyBorder="1" applyAlignment="1">
      <alignment horizontal="center" vertical="center"/>
    </xf>
    <xf numFmtId="0" fontId="19" fillId="0" borderId="100" xfId="0" applyFont="1" applyFill="1" applyBorder="1" applyAlignment="1">
      <alignment horizontal="center" vertical="center"/>
    </xf>
    <xf numFmtId="0" fontId="2" fillId="0" borderId="18" xfId="1" applyFont="1" applyFill="1" applyBorder="1" applyAlignment="1">
      <alignment horizontal="center" vertical="center"/>
    </xf>
    <xf numFmtId="0" fontId="2" fillId="0" borderId="119" xfId="1" applyFont="1" applyFill="1" applyBorder="1" applyAlignment="1">
      <alignment horizontal="center" vertical="center"/>
    </xf>
    <xf numFmtId="0" fontId="2" fillId="0" borderId="114" xfId="1" applyFont="1" applyFill="1" applyBorder="1" applyAlignment="1">
      <alignment horizontal="center" vertical="center" wrapText="1"/>
    </xf>
    <xf numFmtId="0" fontId="2" fillId="0" borderId="118" xfId="1" applyFont="1" applyFill="1" applyBorder="1" applyAlignment="1">
      <alignment horizontal="center" vertical="center" wrapText="1"/>
    </xf>
    <xf numFmtId="0" fontId="2" fillId="0" borderId="34" xfId="1" applyFont="1" applyFill="1" applyBorder="1" applyAlignment="1">
      <alignment horizontal="center" vertical="center" wrapText="1"/>
    </xf>
    <xf numFmtId="0" fontId="2" fillId="0" borderId="35" xfId="1" applyFont="1" applyFill="1" applyBorder="1" applyAlignment="1">
      <alignment horizontal="center" vertical="center" wrapText="1"/>
    </xf>
    <xf numFmtId="0" fontId="2" fillId="0" borderId="37" xfId="1" applyFont="1" applyFill="1" applyBorder="1" applyAlignment="1">
      <alignment horizontal="center" vertical="center" wrapText="1"/>
    </xf>
    <xf numFmtId="0" fontId="2" fillId="0" borderId="38" xfId="1" applyFont="1" applyFill="1" applyBorder="1" applyAlignment="1">
      <alignment horizontal="center" vertical="center" wrapText="1"/>
    </xf>
    <xf numFmtId="0" fontId="2" fillId="0" borderId="123" xfId="1" applyFont="1" applyFill="1" applyBorder="1" applyAlignment="1">
      <alignment horizontal="center" vertical="center" wrapText="1"/>
    </xf>
    <xf numFmtId="0" fontId="2" fillId="0" borderId="32" xfId="1" applyFont="1" applyFill="1" applyBorder="1" applyAlignment="1">
      <alignment horizontal="center" vertical="center" wrapText="1"/>
    </xf>
    <xf numFmtId="0" fontId="2" fillId="0" borderId="36" xfId="1" applyFont="1" applyFill="1" applyBorder="1" applyAlignment="1">
      <alignment horizontal="center" vertical="center" wrapText="1"/>
    </xf>
    <xf numFmtId="0" fontId="1" fillId="0" borderId="131" xfId="1" applyFont="1" applyFill="1" applyBorder="1" applyAlignment="1">
      <alignment horizontal="center" vertical="center" wrapText="1"/>
    </xf>
    <xf numFmtId="0" fontId="1" fillId="0" borderId="132" xfId="1" applyFont="1" applyFill="1" applyBorder="1" applyAlignment="1">
      <alignment horizontal="center" vertical="center" wrapText="1"/>
    </xf>
    <xf numFmtId="0" fontId="1" fillId="0" borderId="133" xfId="1" applyFont="1" applyFill="1" applyBorder="1" applyAlignment="1">
      <alignment horizontal="center" vertical="center" wrapText="1"/>
    </xf>
    <xf numFmtId="0" fontId="19" fillId="0" borderId="23" xfId="1" applyFont="1" applyFill="1" applyBorder="1" applyAlignment="1">
      <alignment horizontal="center" vertical="center" wrapText="1"/>
    </xf>
    <xf numFmtId="0" fontId="19" fillId="0" borderId="4" xfId="1" applyFont="1" applyFill="1" applyBorder="1" applyAlignment="1">
      <alignment horizontal="center" vertical="center" wrapText="1"/>
    </xf>
    <xf numFmtId="0" fontId="19" fillId="0" borderId="9" xfId="1" applyFont="1" applyFill="1" applyBorder="1" applyAlignment="1">
      <alignment horizontal="center" vertical="center" wrapText="1"/>
    </xf>
    <xf numFmtId="0" fontId="19" fillId="0" borderId="31" xfId="1" applyFont="1" applyFill="1" applyBorder="1" applyAlignment="1">
      <alignment horizontal="center" vertical="center"/>
    </xf>
    <xf numFmtId="0" fontId="19" fillId="0" borderId="36" xfId="1" applyFont="1" applyFill="1" applyBorder="1" applyAlignment="1">
      <alignment horizontal="center" vertical="center"/>
    </xf>
    <xf numFmtId="0" fontId="19" fillId="0" borderId="33" xfId="0" applyFont="1" applyFill="1" applyBorder="1" applyAlignment="1">
      <alignment horizontal="center" vertical="center"/>
    </xf>
    <xf numFmtId="0" fontId="19" fillId="0" borderId="102" xfId="0" applyFont="1" applyFill="1" applyBorder="1" applyAlignment="1">
      <alignment horizontal="center" vertical="center"/>
    </xf>
    <xf numFmtId="0" fontId="19" fillId="0" borderId="25" xfId="0" applyFont="1" applyFill="1" applyBorder="1" applyAlignment="1">
      <alignment horizontal="center" vertical="center"/>
    </xf>
    <xf numFmtId="0" fontId="19" fillId="0" borderId="103" xfId="0" applyFont="1" applyFill="1" applyBorder="1" applyAlignment="1">
      <alignment horizontal="center" vertical="center"/>
    </xf>
    <xf numFmtId="0" fontId="19" fillId="0" borderId="19" xfId="0" applyFont="1" applyFill="1" applyBorder="1" applyAlignment="1">
      <alignment horizontal="center" vertical="center"/>
    </xf>
    <xf numFmtId="0" fontId="19" fillId="0" borderId="30" xfId="0" applyFont="1" applyFill="1" applyBorder="1" applyAlignment="1">
      <alignment horizontal="center" vertical="center"/>
    </xf>
    <xf numFmtId="0" fontId="19" fillId="0" borderId="20" xfId="0" applyFont="1" applyFill="1" applyBorder="1" applyAlignment="1">
      <alignment horizontal="center" vertical="center"/>
    </xf>
    <xf numFmtId="14" fontId="2" fillId="4" borderId="31" xfId="1" applyNumberFormat="1" applyFont="1" applyFill="1" applyBorder="1" applyAlignment="1">
      <alignment horizontal="center" vertical="center" shrinkToFit="1"/>
    </xf>
    <xf numFmtId="14" fontId="2" fillId="4" borderId="24" xfId="1" applyNumberFormat="1" applyFont="1" applyFill="1" applyBorder="1" applyAlignment="1">
      <alignment horizontal="center" vertical="center" shrinkToFit="1"/>
    </xf>
    <xf numFmtId="16" fontId="19" fillId="27" borderId="123" xfId="1" applyNumberFormat="1" applyFont="1" applyFill="1" applyBorder="1" applyAlignment="1">
      <alignment horizontal="center" vertical="center" wrapText="1"/>
    </xf>
    <xf numFmtId="16" fontId="19" fillId="27" borderId="32" xfId="1" applyNumberFormat="1" applyFont="1" applyFill="1" applyBorder="1" applyAlignment="1">
      <alignment horizontal="center" vertical="center" wrapText="1"/>
    </xf>
    <xf numFmtId="16" fontId="19" fillId="27" borderId="24" xfId="1" applyNumberFormat="1" applyFont="1" applyFill="1" applyBorder="1" applyAlignment="1">
      <alignment horizontal="center" vertical="center" wrapText="1"/>
    </xf>
    <xf numFmtId="0" fontId="13" fillId="31" borderId="0" xfId="1" applyFont="1" applyFill="1" applyAlignment="1">
      <alignment horizontal="center" vertical="center"/>
    </xf>
    <xf numFmtId="0" fontId="51" fillId="4" borderId="104" xfId="1" applyFont="1" applyFill="1" applyBorder="1" applyAlignment="1">
      <alignment horizontal="center" vertical="center" wrapText="1"/>
    </xf>
    <xf numFmtId="0" fontId="51" fillId="4" borderId="111" xfId="1" applyFont="1" applyFill="1" applyBorder="1" applyAlignment="1">
      <alignment horizontal="center" vertical="center" wrapText="1"/>
    </xf>
    <xf numFmtId="0" fontId="51" fillId="4" borderId="112" xfId="1" applyFont="1" applyFill="1" applyBorder="1" applyAlignment="1">
      <alignment horizontal="center" vertical="center" wrapText="1"/>
    </xf>
    <xf numFmtId="0" fontId="51" fillId="4" borderId="144" xfId="1" applyFont="1" applyFill="1" applyBorder="1" applyAlignment="1">
      <alignment horizontal="center" vertical="center" wrapText="1"/>
    </xf>
    <xf numFmtId="0" fontId="51" fillId="4" borderId="106" xfId="1" applyFont="1" applyFill="1" applyBorder="1" applyAlignment="1">
      <alignment horizontal="center" vertical="center" wrapText="1"/>
    </xf>
    <xf numFmtId="0" fontId="51" fillId="4" borderId="114" xfId="1" applyFont="1" applyFill="1" applyBorder="1" applyAlignment="1">
      <alignment horizontal="center" vertical="center" wrapText="1"/>
    </xf>
    <xf numFmtId="0" fontId="51" fillId="4" borderId="118" xfId="1" applyFont="1" applyFill="1" applyBorder="1" applyAlignment="1">
      <alignment horizontal="center" vertical="center" wrapText="1"/>
    </xf>
    <xf numFmtId="0" fontId="51" fillId="4" borderId="34" xfId="1" applyFont="1" applyFill="1" applyBorder="1" applyAlignment="1">
      <alignment horizontal="center" vertical="center" wrapText="1"/>
    </xf>
    <xf numFmtId="0" fontId="51" fillId="4" borderId="35" xfId="1" applyFont="1" applyFill="1" applyBorder="1" applyAlignment="1">
      <alignment horizontal="center" vertical="center" wrapText="1"/>
    </xf>
    <xf numFmtId="0" fontId="51" fillId="4" borderId="37" xfId="1" applyFont="1" applyFill="1" applyBorder="1" applyAlignment="1">
      <alignment horizontal="center" vertical="center" wrapText="1"/>
    </xf>
    <xf numFmtId="0" fontId="51" fillId="4" borderId="38" xfId="1" applyFont="1" applyFill="1" applyBorder="1" applyAlignment="1">
      <alignment horizontal="center" vertical="center" wrapText="1"/>
    </xf>
    <xf numFmtId="0" fontId="12" fillId="27" borderId="118" xfId="1" applyFont="1" applyFill="1" applyBorder="1" applyAlignment="1">
      <alignment horizontal="center" vertical="center" wrapText="1"/>
    </xf>
    <xf numFmtId="0" fontId="12" fillId="27" borderId="35" xfId="1" applyFont="1" applyFill="1" applyBorder="1" applyAlignment="1">
      <alignment horizontal="center" vertical="center" wrapText="1"/>
    </xf>
    <xf numFmtId="0" fontId="12" fillId="27" borderId="38" xfId="1" applyFont="1" applyFill="1" applyBorder="1" applyAlignment="1">
      <alignment horizontal="center" vertical="center" wrapText="1"/>
    </xf>
    <xf numFmtId="0" fontId="46" fillId="4" borderId="99" xfId="1" applyFont="1" applyFill="1" applyBorder="1" applyAlignment="1">
      <alignment horizontal="center" vertical="center" wrapText="1"/>
    </xf>
    <xf numFmtId="0" fontId="46" fillId="4" borderId="101" xfId="1" applyFont="1" applyFill="1" applyBorder="1" applyAlignment="1">
      <alignment horizontal="center" vertical="center" wrapText="1"/>
    </xf>
    <xf numFmtId="0" fontId="46" fillId="4" borderId="100" xfId="1" applyFont="1" applyFill="1" applyBorder="1" applyAlignment="1">
      <alignment horizontal="center" vertical="center" wrapText="1"/>
    </xf>
    <xf numFmtId="16" fontId="2" fillId="30" borderId="31" xfId="1" applyNumberFormat="1" applyFont="1" applyFill="1" applyBorder="1" applyAlignment="1">
      <alignment horizontal="center" vertical="center" wrapText="1"/>
    </xf>
    <xf numFmtId="16" fontId="2" fillId="30" borderId="32" xfId="1" applyNumberFormat="1" applyFont="1" applyFill="1" applyBorder="1" applyAlignment="1">
      <alignment horizontal="center" vertical="center" wrapText="1"/>
    </xf>
    <xf numFmtId="16" fontId="2" fillId="30" borderId="24" xfId="1" applyNumberFormat="1" applyFont="1" applyFill="1" applyBorder="1" applyAlignment="1">
      <alignment horizontal="center" vertical="center" wrapText="1"/>
    </xf>
    <xf numFmtId="0" fontId="12" fillId="27" borderId="99" xfId="1" applyFont="1" applyFill="1" applyBorder="1" applyAlignment="1">
      <alignment horizontal="center" vertical="center" wrapText="1"/>
    </xf>
    <xf numFmtId="0" fontId="12" fillId="27" borderId="101" xfId="1" applyFont="1" applyFill="1" applyBorder="1" applyAlignment="1">
      <alignment horizontal="center" vertical="center" wrapText="1"/>
    </xf>
    <xf numFmtId="0" fontId="12" fillId="27" borderId="100" xfId="1" applyFont="1" applyFill="1" applyBorder="1" applyAlignment="1">
      <alignment horizontal="center" vertical="center" wrapText="1"/>
    </xf>
    <xf numFmtId="0" fontId="19" fillId="30" borderId="23" xfId="1" applyFont="1" applyFill="1" applyBorder="1" applyAlignment="1">
      <alignment horizontal="center" vertical="center" wrapText="1"/>
    </xf>
    <xf numFmtId="0" fontId="19" fillId="30" borderId="4" xfId="1" applyFont="1" applyFill="1" applyBorder="1" applyAlignment="1">
      <alignment horizontal="center" vertical="center" wrapText="1"/>
    </xf>
    <xf numFmtId="0" fontId="19" fillId="30" borderId="9" xfId="1" applyFont="1" applyFill="1" applyBorder="1" applyAlignment="1">
      <alignment horizontal="center" vertical="center" wrapText="1"/>
    </xf>
    <xf numFmtId="0" fontId="83" fillId="15" borderId="31" xfId="1" applyFont="1" applyFill="1" applyBorder="1" applyAlignment="1">
      <alignment horizontal="center" vertical="center"/>
    </xf>
    <xf numFmtId="0" fontId="83" fillId="15" borderId="24" xfId="1" applyFont="1" applyFill="1" applyBorder="1" applyAlignment="1">
      <alignment horizontal="center" vertical="center"/>
    </xf>
    <xf numFmtId="0" fontId="49" fillId="38" borderId="114" xfId="1" applyFont="1" applyFill="1" applyBorder="1" applyAlignment="1">
      <alignment horizontal="center" vertical="center" wrapText="1"/>
    </xf>
    <xf numFmtId="0" fontId="49" fillId="38" borderId="115" xfId="1" applyFont="1" applyFill="1" applyBorder="1" applyAlignment="1">
      <alignment horizontal="center" vertical="center" wrapText="1"/>
    </xf>
    <xf numFmtId="0" fontId="2" fillId="30" borderId="31" xfId="0" applyFont="1" applyFill="1" applyBorder="1" applyAlignment="1">
      <alignment horizontal="center" vertical="center" wrapText="1"/>
    </xf>
    <xf numFmtId="0" fontId="2" fillId="30" borderId="32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18" fillId="0" borderId="0" xfId="0" quotePrefix="1" applyFont="1" applyAlignment="1">
      <alignment horizontal="center" vertical="center"/>
    </xf>
    <xf numFmtId="0" fontId="18" fillId="0" borderId="7" xfId="0" applyFont="1" applyBorder="1" applyAlignment="1">
      <alignment horizontal="center"/>
    </xf>
    <xf numFmtId="0" fontId="18" fillId="0" borderId="115" xfId="0" applyFont="1" applyBorder="1" applyAlignment="1">
      <alignment horizontal="center"/>
    </xf>
    <xf numFmtId="0" fontId="44" fillId="0" borderId="0" xfId="0" applyFont="1" applyAlignment="1">
      <alignment horizontal="center" vertical="center"/>
    </xf>
    <xf numFmtId="0" fontId="62" fillId="4" borderId="114" xfId="0" applyFont="1" applyFill="1" applyBorder="1" applyAlignment="1">
      <alignment horizontal="center" vertical="center"/>
    </xf>
    <xf numFmtId="0" fontId="62" fillId="4" borderId="118" xfId="0" applyFont="1" applyFill="1" applyBorder="1" applyAlignment="1">
      <alignment horizontal="center" vertical="center"/>
    </xf>
    <xf numFmtId="0" fontId="62" fillId="4" borderId="34" xfId="0" applyFont="1" applyFill="1" applyBorder="1" applyAlignment="1">
      <alignment horizontal="center" vertical="center"/>
    </xf>
    <xf numFmtId="0" fontId="62" fillId="4" borderId="35" xfId="0" applyFont="1" applyFill="1" applyBorder="1" applyAlignment="1">
      <alignment horizontal="center" vertical="center"/>
    </xf>
    <xf numFmtId="0" fontId="62" fillId="4" borderId="37" xfId="0" applyFont="1" applyFill="1" applyBorder="1" applyAlignment="1">
      <alignment horizontal="center" vertical="center"/>
    </xf>
    <xf numFmtId="0" fontId="62" fillId="4" borderId="38" xfId="0" applyFont="1" applyFill="1" applyBorder="1" applyAlignment="1">
      <alignment horizontal="center" vertical="center"/>
    </xf>
    <xf numFmtId="0" fontId="62" fillId="4" borderId="49" xfId="0" applyFont="1" applyFill="1" applyBorder="1" applyAlignment="1">
      <alignment horizontal="center" vertical="center"/>
    </xf>
    <xf numFmtId="0" fontId="62" fillId="4" borderId="104" xfId="0" applyFont="1" applyFill="1" applyBorder="1" applyAlignment="1">
      <alignment horizontal="center" vertical="center"/>
    </xf>
    <xf numFmtId="0" fontId="62" fillId="4" borderId="112" xfId="0" applyFont="1" applyFill="1" applyBorder="1" applyAlignment="1">
      <alignment horizontal="center" vertical="center"/>
    </xf>
    <xf numFmtId="0" fontId="62" fillId="4" borderId="106" xfId="0" applyFont="1" applyFill="1" applyBorder="1" applyAlignment="1">
      <alignment horizontal="center" vertical="center"/>
    </xf>
    <xf numFmtId="0" fontId="62" fillId="4" borderId="105" xfId="0" applyFont="1" applyFill="1" applyBorder="1" applyAlignment="1">
      <alignment horizontal="center" vertical="center" wrapText="1"/>
    </xf>
    <xf numFmtId="0" fontId="62" fillId="4" borderId="119" xfId="0" applyFont="1" applyFill="1" applyBorder="1" applyAlignment="1">
      <alignment horizontal="center" vertical="center" wrapText="1"/>
    </xf>
    <xf numFmtId="0" fontId="62" fillId="4" borderId="107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0" fontId="87" fillId="0" borderId="0" xfId="0" applyFont="1" applyBorder="1" applyAlignment="1">
      <alignment horizontal="center"/>
    </xf>
    <xf numFmtId="16" fontId="0" fillId="0" borderId="19" xfId="0" applyNumberFormat="1" applyBorder="1" applyAlignment="1" applyProtection="1">
      <alignment horizontal="center" vertical="center"/>
      <protection hidden="1"/>
    </xf>
    <xf numFmtId="16" fontId="0" fillId="0" borderId="20" xfId="0" applyNumberFormat="1" applyBorder="1" applyAlignment="1" applyProtection="1">
      <alignment horizontal="center" vertical="center"/>
      <protection hidden="1"/>
    </xf>
    <xf numFmtId="16" fontId="19" fillId="30" borderId="18" xfId="1" applyNumberFormat="1" applyFont="1" applyFill="1" applyBorder="1" applyAlignment="1">
      <alignment horizontal="center" vertical="center" wrapText="1"/>
    </xf>
    <xf numFmtId="0" fontId="63" fillId="15" borderId="123" xfId="1" applyFont="1" applyFill="1" applyBorder="1" applyAlignment="1">
      <alignment horizontal="center" vertical="center" textRotation="90" wrapText="1"/>
    </xf>
    <xf numFmtId="0" fontId="63" fillId="15" borderId="32" xfId="1" applyFont="1" applyFill="1" applyBorder="1" applyAlignment="1">
      <alignment horizontal="center" vertical="center" textRotation="90" wrapText="1"/>
    </xf>
    <xf numFmtId="0" fontId="63" fillId="15" borderId="36" xfId="1" applyFont="1" applyFill="1" applyBorder="1" applyAlignment="1">
      <alignment horizontal="center" vertical="center" textRotation="90" wrapText="1"/>
    </xf>
    <xf numFmtId="0" fontId="14" fillId="4" borderId="19" xfId="1" applyFont="1" applyFill="1" applyBorder="1" applyAlignment="1">
      <alignment horizontal="center" vertical="center" textRotation="90" wrapText="1"/>
    </xf>
    <xf numFmtId="0" fontId="14" fillId="4" borderId="20" xfId="1" applyFont="1" applyFill="1" applyBorder="1" applyAlignment="1">
      <alignment horizontal="center" vertical="center" textRotation="90" wrapText="1"/>
    </xf>
    <xf numFmtId="0" fontId="51" fillId="4" borderId="115" xfId="1" applyFont="1" applyFill="1" applyBorder="1" applyAlignment="1">
      <alignment horizontal="center" vertical="center" wrapText="1"/>
    </xf>
    <xf numFmtId="0" fontId="12" fillId="4" borderId="123" xfId="1" applyFont="1" applyFill="1" applyBorder="1" applyAlignment="1">
      <alignment horizontal="center" vertical="center" textRotation="90" wrapText="1"/>
    </xf>
    <xf numFmtId="0" fontId="12" fillId="4" borderId="32" xfId="1" applyFont="1" applyFill="1" applyBorder="1" applyAlignment="1">
      <alignment horizontal="center" vertical="center" textRotation="90" wrapText="1"/>
    </xf>
    <xf numFmtId="0" fontId="12" fillId="4" borderId="36" xfId="1" applyFont="1" applyFill="1" applyBorder="1" applyAlignment="1">
      <alignment horizontal="center" vertical="center" textRotation="90" wrapText="1"/>
    </xf>
    <xf numFmtId="0" fontId="88" fillId="36" borderId="34" xfId="1" applyFont="1" applyFill="1" applyBorder="1" applyAlignment="1">
      <alignment horizontal="center" vertical="center"/>
    </xf>
    <xf numFmtId="0" fontId="88" fillId="36" borderId="0" xfId="1" applyFont="1" applyFill="1" applyBorder="1" applyAlignment="1">
      <alignment horizontal="center" vertical="center"/>
    </xf>
    <xf numFmtId="0" fontId="19" fillId="30" borderId="99" xfId="1" applyFont="1" applyFill="1" applyBorder="1" applyAlignment="1">
      <alignment horizontal="center" vertical="center"/>
    </xf>
    <xf numFmtId="0" fontId="19" fillId="30" borderId="19" xfId="1" applyFont="1" applyFill="1" applyBorder="1" applyAlignment="1">
      <alignment horizontal="center" vertical="center"/>
    </xf>
    <xf numFmtId="0" fontId="19" fillId="30" borderId="107" xfId="1" applyFont="1" applyFill="1" applyBorder="1" applyAlignment="1">
      <alignment horizontal="center" vertical="center"/>
    </xf>
    <xf numFmtId="16" fontId="12" fillId="30" borderId="33" xfId="1" applyNumberFormat="1" applyFont="1" applyFill="1" applyBorder="1" applyAlignment="1">
      <alignment horizontal="center" vertical="center" textRotation="90" wrapText="1"/>
    </xf>
    <xf numFmtId="16" fontId="12" fillId="30" borderId="25" xfId="1" applyNumberFormat="1" applyFont="1" applyFill="1" applyBorder="1" applyAlignment="1">
      <alignment horizontal="center" vertical="center" textRotation="90" wrapText="1"/>
    </xf>
    <xf numFmtId="16" fontId="12" fillId="30" borderId="31" xfId="1" applyNumberFormat="1" applyFont="1" applyFill="1" applyBorder="1" applyAlignment="1">
      <alignment horizontal="center" vertical="center" textRotation="90" wrapText="1"/>
    </xf>
    <xf numFmtId="16" fontId="12" fillId="30" borderId="24" xfId="1" applyNumberFormat="1" applyFont="1" applyFill="1" applyBorder="1" applyAlignment="1">
      <alignment horizontal="center" vertical="center" textRotation="90" wrapText="1"/>
    </xf>
    <xf numFmtId="0" fontId="91" fillId="5" borderId="175" xfId="7" quotePrefix="1" applyFont="1" applyFill="1" applyBorder="1" applyAlignment="1" applyProtection="1">
      <alignment horizontal="center"/>
    </xf>
    <xf numFmtId="16" fontId="12" fillId="30" borderId="123" xfId="1" applyNumberFormat="1" applyFont="1" applyFill="1" applyBorder="1" applyAlignment="1">
      <alignment horizontal="center" vertical="center" wrapText="1"/>
    </xf>
    <xf numFmtId="16" fontId="12" fillId="30" borderId="32" xfId="1" applyNumberFormat="1" applyFont="1" applyFill="1" applyBorder="1" applyAlignment="1">
      <alignment horizontal="center" vertical="center" wrapText="1"/>
    </xf>
    <xf numFmtId="16" fontId="12" fillId="30" borderId="24" xfId="1" applyNumberFormat="1" applyFont="1" applyFill="1" applyBorder="1" applyAlignment="1">
      <alignment horizontal="center" vertical="center" wrapText="1"/>
    </xf>
    <xf numFmtId="0" fontId="12" fillId="30" borderId="105" xfId="1" applyFont="1" applyFill="1" applyBorder="1" applyAlignment="1">
      <alignment horizontal="center" vertical="center"/>
    </xf>
    <xf numFmtId="0" fontId="12" fillId="30" borderId="119" xfId="1" applyFont="1" applyFill="1" applyBorder="1" applyAlignment="1">
      <alignment horizontal="center" vertical="center"/>
    </xf>
    <xf numFmtId="0" fontId="12" fillId="30" borderId="107" xfId="1" applyFont="1" applyFill="1" applyBorder="1" applyAlignment="1">
      <alignment horizontal="center" vertical="center"/>
    </xf>
    <xf numFmtId="16" fontId="12" fillId="30" borderId="174" xfId="1" applyNumberFormat="1" applyFont="1" applyFill="1" applyBorder="1" applyAlignment="1">
      <alignment horizontal="center" vertical="center" textRotation="90" wrapText="1"/>
    </xf>
    <xf numFmtId="16" fontId="12" fillId="30" borderId="27" xfId="1" applyNumberFormat="1" applyFont="1" applyFill="1" applyBorder="1" applyAlignment="1">
      <alignment horizontal="center" vertical="center" textRotation="90" wrapText="1"/>
    </xf>
    <xf numFmtId="0" fontId="63" fillId="15" borderId="123" xfId="1" applyFont="1" applyFill="1" applyBorder="1" applyAlignment="1">
      <alignment horizontal="center" vertical="center" textRotation="90"/>
    </xf>
    <xf numFmtId="0" fontId="63" fillId="15" borderId="32" xfId="1" applyFont="1" applyFill="1" applyBorder="1" applyAlignment="1">
      <alignment horizontal="center" vertical="center" textRotation="90"/>
    </xf>
    <xf numFmtId="0" fontId="63" fillId="15" borderId="36" xfId="1" applyFont="1" applyFill="1" applyBorder="1" applyAlignment="1">
      <alignment horizontal="center" vertical="center" textRotation="90"/>
    </xf>
    <xf numFmtId="16" fontId="19" fillId="4" borderId="123" xfId="1" applyNumberFormat="1" applyFont="1" applyFill="1" applyBorder="1" applyAlignment="1">
      <alignment horizontal="center" vertical="center" wrapText="1"/>
    </xf>
    <xf numFmtId="16" fontId="19" fillId="4" borderId="32" xfId="1" applyNumberFormat="1" applyFont="1" applyFill="1" applyBorder="1" applyAlignment="1">
      <alignment horizontal="center" vertical="center" wrapText="1"/>
    </xf>
    <xf numFmtId="16" fontId="19" fillId="4" borderId="24" xfId="1" applyNumberFormat="1" applyFont="1" applyFill="1" applyBorder="1" applyAlignment="1">
      <alignment horizontal="center" vertical="center" wrapText="1"/>
    </xf>
    <xf numFmtId="0" fontId="50" fillId="38" borderId="99" xfId="1" applyFont="1" applyFill="1" applyBorder="1" applyAlignment="1">
      <alignment horizontal="center" vertical="center" wrapText="1"/>
    </xf>
    <xf numFmtId="0" fontId="50" fillId="38" borderId="101" xfId="1" applyFont="1" applyFill="1" applyBorder="1" applyAlignment="1">
      <alignment horizontal="center" vertical="center" wrapText="1"/>
    </xf>
    <xf numFmtId="0" fontId="50" fillId="38" borderId="100" xfId="1" applyFont="1" applyFill="1" applyBorder="1" applyAlignment="1">
      <alignment horizontal="center" vertical="center" wrapText="1"/>
    </xf>
    <xf numFmtId="0" fontId="62" fillId="0" borderId="0" xfId="0" applyFont="1" applyAlignment="1">
      <alignment horizontal="center" vertical="center"/>
    </xf>
    <xf numFmtId="0" fontId="62" fillId="41" borderId="239" xfId="0" applyFont="1" applyFill="1" applyBorder="1" applyAlignment="1">
      <alignment horizontal="center" vertical="center"/>
    </xf>
    <xf numFmtId="0" fontId="62" fillId="41" borderId="242" xfId="0" applyFont="1" applyFill="1" applyBorder="1" applyAlignment="1">
      <alignment horizontal="center" vertical="center"/>
    </xf>
    <xf numFmtId="0" fontId="62" fillId="41" borderId="245" xfId="0" applyFont="1" applyFill="1" applyBorder="1" applyAlignment="1">
      <alignment horizontal="center" vertical="center"/>
    </xf>
    <xf numFmtId="0" fontId="62" fillId="41" borderId="238" xfId="0" applyFont="1" applyFill="1" applyBorder="1" applyAlignment="1">
      <alignment horizontal="center" vertical="center"/>
    </xf>
    <xf numFmtId="0" fontId="62" fillId="41" borderId="241" xfId="0" applyFont="1" applyFill="1" applyBorder="1" applyAlignment="1">
      <alignment horizontal="center" vertical="center"/>
    </xf>
    <xf numFmtId="0" fontId="62" fillId="41" borderId="244" xfId="0" applyFont="1" applyFill="1" applyBorder="1" applyAlignment="1">
      <alignment horizontal="center" vertical="center"/>
    </xf>
    <xf numFmtId="0" fontId="20" fillId="19" borderId="242" xfId="0" applyFont="1" applyFill="1" applyBorder="1" applyAlignment="1">
      <alignment horizontal="center" vertical="center" wrapText="1"/>
    </xf>
    <xf numFmtId="0" fontId="62" fillId="19" borderId="242" xfId="0" applyFont="1" applyFill="1" applyBorder="1" applyAlignment="1">
      <alignment horizontal="center" vertical="center"/>
    </xf>
    <xf numFmtId="0" fontId="62" fillId="41" borderId="239" xfId="0" applyFont="1" applyFill="1" applyBorder="1" applyAlignment="1">
      <alignment horizontal="center" vertical="center" wrapText="1"/>
    </xf>
    <xf numFmtId="0" fontId="62" fillId="41" borderId="240" xfId="0" applyFont="1" applyFill="1" applyBorder="1" applyAlignment="1">
      <alignment horizontal="center" vertical="center" wrapText="1"/>
    </xf>
    <xf numFmtId="0" fontId="62" fillId="41" borderId="242" xfId="0" applyFont="1" applyFill="1" applyBorder="1" applyAlignment="1">
      <alignment horizontal="center" vertical="center" wrapText="1"/>
    </xf>
    <xf numFmtId="0" fontId="62" fillId="41" borderId="243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20" fillId="0" borderId="242" xfId="0" applyFont="1" applyBorder="1" applyAlignment="1">
      <alignment horizontal="center" vertical="center" wrapText="1"/>
    </xf>
    <xf numFmtId="0" fontId="14" fillId="19" borderId="242" xfId="7" applyFont="1" applyFill="1" applyBorder="1" applyAlignment="1" applyProtection="1">
      <alignment horizontal="center" vertical="center" wrapText="1"/>
    </xf>
    <xf numFmtId="0" fontId="62" fillId="41" borderId="239" xfId="0" applyFont="1" applyFill="1" applyBorder="1" applyAlignment="1">
      <alignment horizontal="center"/>
    </xf>
    <xf numFmtId="0" fontId="12" fillId="0" borderId="18" xfId="0" applyFont="1" applyFill="1" applyBorder="1" applyAlignment="1">
      <alignment horizontal="center" vertical="center" wrapText="1"/>
    </xf>
    <xf numFmtId="0" fontId="12" fillId="4" borderId="19" xfId="0" applyFont="1" applyFill="1" applyBorder="1" applyAlignment="1">
      <alignment horizontal="center" vertical="center" wrapText="1"/>
    </xf>
    <xf numFmtId="0" fontId="12" fillId="4" borderId="30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2" fillId="4" borderId="20" xfId="0" applyFont="1" applyFill="1" applyBorder="1" applyAlignment="1">
      <alignment horizontal="center" vertical="center" wrapText="1"/>
    </xf>
    <xf numFmtId="0" fontId="12" fillId="4" borderId="18" xfId="0" applyFont="1" applyFill="1" applyBorder="1" applyAlignment="1">
      <alignment horizontal="center" vertical="center" wrapText="1"/>
    </xf>
    <xf numFmtId="0" fontId="12" fillId="4" borderId="114" xfId="0" applyFont="1" applyFill="1" applyBorder="1" applyAlignment="1">
      <alignment horizontal="center" vertical="center" wrapText="1"/>
    </xf>
    <xf numFmtId="0" fontId="12" fillId="4" borderId="115" xfId="0" applyFont="1" applyFill="1" applyBorder="1" applyAlignment="1">
      <alignment horizontal="center" vertical="center" wrapText="1"/>
    </xf>
    <xf numFmtId="0" fontId="12" fillId="4" borderId="34" xfId="0" applyFont="1" applyFill="1" applyBorder="1" applyAlignment="1">
      <alignment horizontal="center" vertical="center" wrapText="1"/>
    </xf>
    <xf numFmtId="0" fontId="12" fillId="4" borderId="0" xfId="0" applyFont="1" applyFill="1" applyBorder="1" applyAlignment="1">
      <alignment horizontal="center" vertical="center" wrapText="1"/>
    </xf>
    <xf numFmtId="0" fontId="12" fillId="4" borderId="25" xfId="0" applyFont="1" applyFill="1" applyBorder="1" applyAlignment="1">
      <alignment horizontal="center" vertical="center" wrapText="1"/>
    </xf>
    <xf numFmtId="0" fontId="12" fillId="4" borderId="103" xfId="0" applyFont="1" applyFill="1" applyBorder="1" applyAlignment="1">
      <alignment horizontal="center" vertical="center" wrapText="1"/>
    </xf>
    <xf numFmtId="0" fontId="12" fillId="4" borderId="22" xfId="0" applyFont="1" applyFill="1" applyBorder="1" applyAlignment="1">
      <alignment horizontal="center" vertical="center"/>
    </xf>
    <xf numFmtId="0" fontId="12" fillId="4" borderId="180" xfId="0" applyFont="1" applyFill="1" applyBorder="1" applyAlignment="1">
      <alignment horizontal="center" vertical="center"/>
    </xf>
    <xf numFmtId="0" fontId="12" fillId="4" borderId="156" xfId="0" applyFont="1" applyFill="1" applyBorder="1" applyAlignment="1">
      <alignment horizontal="center" vertical="center"/>
    </xf>
    <xf numFmtId="0" fontId="12" fillId="19" borderId="99" xfId="0" applyFont="1" applyFill="1" applyBorder="1" applyAlignment="1">
      <alignment horizontal="center" vertical="center" wrapText="1"/>
    </xf>
    <xf numFmtId="0" fontId="12" fillId="19" borderId="101" xfId="0" applyFont="1" applyFill="1" applyBorder="1" applyAlignment="1">
      <alignment horizontal="center" vertical="center" wrapText="1"/>
    </xf>
    <xf numFmtId="0" fontId="12" fillId="19" borderId="155" xfId="0" applyFont="1" applyFill="1" applyBorder="1" applyAlignment="1">
      <alignment horizontal="center" vertical="center" wrapText="1"/>
    </xf>
    <xf numFmtId="0" fontId="12" fillId="19" borderId="19" xfId="0" applyFont="1" applyFill="1" applyBorder="1" applyAlignment="1">
      <alignment horizontal="center" vertical="center" wrapText="1"/>
    </xf>
    <xf numFmtId="0" fontId="12" fillId="19" borderId="30" xfId="0" applyFont="1" applyFill="1" applyBorder="1" applyAlignment="1">
      <alignment horizontal="center" vertical="center" wrapText="1"/>
    </xf>
    <xf numFmtId="0" fontId="12" fillId="19" borderId="108" xfId="0" applyFont="1" applyFill="1" applyBorder="1" applyAlignment="1">
      <alignment horizontal="center" vertical="center" wrapText="1"/>
    </xf>
    <xf numFmtId="0" fontId="12" fillId="27" borderId="99" xfId="0" applyFont="1" applyFill="1" applyBorder="1" applyAlignment="1">
      <alignment horizontal="center"/>
    </xf>
    <xf numFmtId="0" fontId="12" fillId="27" borderId="101" xfId="0" applyFont="1" applyFill="1" applyBorder="1" applyAlignment="1">
      <alignment horizontal="center"/>
    </xf>
    <xf numFmtId="0" fontId="12" fillId="27" borderId="100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50" fillId="15" borderId="0" xfId="0" applyFont="1" applyFill="1" applyAlignment="1">
      <alignment horizontal="center" vertical="center" wrapText="1"/>
    </xf>
    <xf numFmtId="0" fontId="62" fillId="4" borderId="19" xfId="0" applyFont="1" applyFill="1" applyBorder="1" applyAlignment="1">
      <alignment horizontal="center" vertical="center" wrapText="1"/>
    </xf>
    <xf numFmtId="0" fontId="62" fillId="4" borderId="20" xfId="0" applyFont="1" applyFill="1" applyBorder="1" applyAlignment="1">
      <alignment horizontal="center" vertical="center" wrapText="1"/>
    </xf>
    <xf numFmtId="0" fontId="62" fillId="4" borderId="114" xfId="0" applyFont="1" applyFill="1" applyBorder="1" applyAlignment="1">
      <alignment horizontal="center" vertical="center" wrapText="1"/>
    </xf>
    <xf numFmtId="0" fontId="62" fillId="4" borderId="23" xfId="0" applyFont="1" applyFill="1" applyBorder="1" applyAlignment="1">
      <alignment horizontal="center" vertical="center" wrapText="1"/>
    </xf>
    <xf numFmtId="0" fontId="62" fillId="4" borderId="25" xfId="0" applyFont="1" applyFill="1" applyBorder="1" applyAlignment="1">
      <alignment horizontal="center" vertical="center" wrapText="1"/>
    </xf>
    <xf numFmtId="0" fontId="62" fillId="4" borderId="158" xfId="0" applyFont="1" applyFill="1" applyBorder="1" applyAlignment="1">
      <alignment horizontal="center" vertical="center" wrapText="1"/>
    </xf>
    <xf numFmtId="0" fontId="62" fillId="4" borderId="131" xfId="0" applyFont="1" applyFill="1" applyBorder="1" applyAlignment="1">
      <alignment horizontal="center" vertical="center"/>
    </xf>
    <xf numFmtId="0" fontId="62" fillId="4" borderId="132" xfId="0" applyFont="1" applyFill="1" applyBorder="1" applyAlignment="1">
      <alignment horizontal="center" vertical="center"/>
    </xf>
    <xf numFmtId="0" fontId="62" fillId="4" borderId="133" xfId="0" applyFont="1" applyFill="1" applyBorder="1" applyAlignment="1">
      <alignment horizontal="center" vertical="center"/>
    </xf>
    <xf numFmtId="0" fontId="62" fillId="4" borderId="99" xfId="0" applyFont="1" applyFill="1" applyBorder="1" applyAlignment="1">
      <alignment horizontal="center"/>
    </xf>
    <xf numFmtId="0" fontId="62" fillId="4" borderId="101" xfId="0" applyFont="1" applyFill="1" applyBorder="1" applyAlignment="1">
      <alignment horizontal="center"/>
    </xf>
    <xf numFmtId="0" fontId="62" fillId="4" borderId="100" xfId="0" applyFont="1" applyFill="1" applyBorder="1" applyAlignment="1">
      <alignment horizontal="center"/>
    </xf>
    <xf numFmtId="0" fontId="1" fillId="0" borderId="2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2" fillId="0" borderId="0" xfId="0" applyFont="1" applyAlignment="1">
      <alignment horizontal="left" vertical="center"/>
    </xf>
    <xf numFmtId="2" fontId="13" fillId="0" borderId="43" xfId="1" applyNumberFormat="1" applyFont="1" applyBorder="1" applyAlignment="1" applyProtection="1">
      <alignment horizontal="left" vertical="center" wrapText="1"/>
      <protection hidden="1"/>
    </xf>
    <xf numFmtId="2" fontId="13" fillId="0" borderId="186" xfId="1" applyNumberFormat="1" applyFont="1" applyBorder="1" applyAlignment="1" applyProtection="1">
      <alignment horizontal="left" vertical="center" wrapText="1"/>
      <protection hidden="1"/>
    </xf>
    <xf numFmtId="2" fontId="13" fillId="0" borderId="34" xfId="1" applyNumberFormat="1" applyFont="1" applyBorder="1" applyAlignment="1" applyProtection="1">
      <alignment horizontal="left" vertical="center" wrapText="1"/>
      <protection hidden="1"/>
    </xf>
    <xf numFmtId="2" fontId="13" fillId="0" borderId="4" xfId="1" applyNumberFormat="1" applyFont="1" applyBorder="1" applyAlignment="1" applyProtection="1">
      <alignment horizontal="left" vertical="center" wrapText="1"/>
      <protection hidden="1"/>
    </xf>
    <xf numFmtId="2" fontId="13" fillId="0" borderId="37" xfId="1" applyNumberFormat="1" applyFont="1" applyBorder="1" applyAlignment="1" applyProtection="1">
      <alignment horizontal="left" vertical="center" wrapText="1"/>
      <protection hidden="1"/>
    </xf>
    <xf numFmtId="2" fontId="13" fillId="0" borderId="9" xfId="1" applyNumberFormat="1" applyFont="1" applyBorder="1" applyAlignment="1" applyProtection="1">
      <alignment horizontal="left" vertical="center" wrapText="1"/>
      <protection hidden="1"/>
    </xf>
    <xf numFmtId="0" fontId="19" fillId="4" borderId="13" xfId="1" applyFont="1" applyFill="1" applyBorder="1" applyAlignment="1" applyProtection="1">
      <alignment horizontal="center" vertical="center" wrapText="1"/>
      <protection hidden="1"/>
    </xf>
    <xf numFmtId="0" fontId="19" fillId="4" borderId="165" xfId="1" applyFont="1" applyFill="1" applyBorder="1" applyAlignment="1" applyProtection="1">
      <alignment horizontal="center" vertical="center" wrapText="1"/>
      <protection hidden="1"/>
    </xf>
    <xf numFmtId="0" fontId="88" fillId="34" borderId="172" xfId="1" applyFont="1" applyFill="1" applyBorder="1" applyAlignment="1" applyProtection="1">
      <alignment horizontal="center" vertical="center" wrapText="1"/>
      <protection hidden="1"/>
    </xf>
    <xf numFmtId="0" fontId="88" fillId="34" borderId="173" xfId="1" applyFont="1" applyFill="1" applyBorder="1" applyAlignment="1" applyProtection="1">
      <alignment horizontal="center" vertical="center" wrapText="1"/>
      <protection hidden="1"/>
    </xf>
    <xf numFmtId="0" fontId="13" fillId="19" borderId="19" xfId="1" applyFont="1" applyFill="1" applyBorder="1" applyAlignment="1" applyProtection="1">
      <alignment horizontal="center" vertical="center"/>
      <protection hidden="1"/>
    </xf>
    <xf numFmtId="0" fontId="13" fillId="19" borderId="20" xfId="1" applyFont="1" applyFill="1" applyBorder="1" applyAlignment="1" applyProtection="1">
      <alignment horizontal="center" vertical="center"/>
      <protection hidden="1"/>
    </xf>
    <xf numFmtId="0" fontId="88" fillId="21" borderId="172" xfId="1" applyFont="1" applyFill="1" applyBorder="1" applyAlignment="1" applyProtection="1">
      <alignment horizontal="center" vertical="center" wrapText="1"/>
      <protection hidden="1"/>
    </xf>
    <xf numFmtId="0" fontId="88" fillId="21" borderId="173" xfId="1" applyFont="1" applyFill="1" applyBorder="1" applyAlignment="1" applyProtection="1">
      <alignment horizontal="center" vertical="center" wrapText="1"/>
      <protection hidden="1"/>
    </xf>
    <xf numFmtId="0" fontId="19" fillId="4" borderId="6" xfId="1" applyFont="1" applyFill="1" applyBorder="1" applyAlignment="1" applyProtection="1">
      <alignment horizontal="center" vertical="center" wrapText="1"/>
      <protection locked="0" hidden="1"/>
    </xf>
    <xf numFmtId="0" fontId="19" fillId="4" borderId="182" xfId="1" applyFont="1" applyFill="1" applyBorder="1" applyAlignment="1" applyProtection="1">
      <alignment horizontal="center" vertical="center" wrapText="1"/>
      <protection locked="0" hidden="1"/>
    </xf>
    <xf numFmtId="0" fontId="19" fillId="4" borderId="183" xfId="1" applyFont="1" applyFill="1" applyBorder="1" applyAlignment="1" applyProtection="1">
      <alignment horizontal="center" vertical="center" wrapText="1"/>
      <protection locked="0" hidden="1"/>
    </xf>
    <xf numFmtId="0" fontId="73" fillId="0" borderId="0" xfId="1" applyFont="1" applyFill="1" applyAlignment="1" applyProtection="1">
      <alignment horizontal="center" vertical="center"/>
      <protection hidden="1"/>
    </xf>
    <xf numFmtId="0" fontId="19" fillId="4" borderId="170" xfId="1" applyFont="1" applyFill="1" applyBorder="1" applyAlignment="1" applyProtection="1">
      <alignment horizontal="center" vertical="center" wrapText="1"/>
      <protection hidden="1"/>
    </xf>
    <xf numFmtId="0" fontId="2" fillId="0" borderId="126" xfId="1" applyFont="1" applyBorder="1" applyAlignment="1" applyProtection="1">
      <alignment horizontal="center" vertical="center"/>
      <protection hidden="1"/>
    </xf>
    <xf numFmtId="0" fontId="2" fillId="0" borderId="132" xfId="1" applyFont="1" applyBorder="1" applyAlignment="1" applyProtection="1">
      <alignment horizontal="center" vertical="center"/>
      <protection hidden="1"/>
    </xf>
    <xf numFmtId="0" fontId="2" fillId="0" borderId="133" xfId="1" applyFont="1" applyBorder="1" applyAlignment="1" applyProtection="1">
      <alignment horizontal="center" vertical="center"/>
      <protection hidden="1"/>
    </xf>
    <xf numFmtId="0" fontId="2" fillId="0" borderId="40" xfId="1" applyFont="1" applyBorder="1" applyAlignment="1" applyProtection="1">
      <alignment horizontal="center" vertical="center"/>
      <protection hidden="1"/>
    </xf>
    <xf numFmtId="0" fontId="2" fillId="0" borderId="32" xfId="1" applyFont="1" applyBorder="1" applyAlignment="1" applyProtection="1">
      <alignment horizontal="center" vertical="center"/>
      <protection hidden="1"/>
    </xf>
    <xf numFmtId="0" fontId="2" fillId="0" borderId="36" xfId="1" applyFont="1" applyBorder="1" applyAlignment="1" applyProtection="1">
      <alignment horizontal="center" vertical="center"/>
      <protection hidden="1"/>
    </xf>
    <xf numFmtId="0" fontId="46" fillId="37" borderId="19" xfId="1" applyFont="1" applyFill="1" applyBorder="1" applyAlignment="1" applyProtection="1">
      <alignment horizontal="center" vertical="center"/>
      <protection hidden="1"/>
    </xf>
    <xf numFmtId="0" fontId="46" fillId="37" borderId="20" xfId="1" applyFont="1" applyFill="1" applyBorder="1" applyAlignment="1" applyProtection="1">
      <alignment horizontal="center" vertical="center"/>
      <protection hidden="1"/>
    </xf>
    <xf numFmtId="0" fontId="13" fillId="0" borderId="0" xfId="1" applyFont="1" applyAlignment="1" applyProtection="1">
      <alignment horizontal="center" vertical="center"/>
      <protection hidden="1"/>
    </xf>
    <xf numFmtId="1" fontId="2" fillId="35" borderId="31" xfId="1" applyNumberFormat="1" applyFont="1" applyFill="1" applyBorder="1" applyAlignment="1" applyProtection="1">
      <alignment horizontal="left" vertical="center" wrapText="1"/>
      <protection locked="0" hidden="1"/>
    </xf>
    <xf numFmtId="1" fontId="2" fillId="35" borderId="32" xfId="1" applyNumberFormat="1" applyFont="1" applyFill="1" applyBorder="1" applyAlignment="1" applyProtection="1">
      <alignment horizontal="left" vertical="center" wrapText="1"/>
      <protection locked="0" hidden="1"/>
    </xf>
    <xf numFmtId="1" fontId="2" fillId="35" borderId="36" xfId="1" applyNumberFormat="1" applyFont="1" applyFill="1" applyBorder="1" applyAlignment="1" applyProtection="1">
      <alignment horizontal="left" vertical="center" wrapText="1"/>
      <protection locked="0" hidden="1"/>
    </xf>
    <xf numFmtId="0" fontId="73" fillId="15" borderId="0" xfId="1" applyFont="1" applyFill="1" applyAlignment="1" applyProtection="1">
      <alignment horizontal="center" vertical="center" wrapText="1"/>
      <protection hidden="1"/>
    </xf>
    <xf numFmtId="1" fontId="2" fillId="35" borderId="40" xfId="1" applyNumberFormat="1" applyFont="1" applyFill="1" applyBorder="1" applyAlignment="1" applyProtection="1">
      <alignment horizontal="left" vertical="center" wrapText="1"/>
      <protection locked="0" hidden="1"/>
    </xf>
    <xf numFmtId="1" fontId="2" fillId="35" borderId="24" xfId="1" applyNumberFormat="1" applyFont="1" applyFill="1" applyBorder="1" applyAlignment="1" applyProtection="1">
      <alignment horizontal="left" vertical="center" wrapText="1"/>
      <protection locked="0" hidden="1"/>
    </xf>
    <xf numFmtId="1" fontId="2" fillId="0" borderId="184" xfId="1" applyNumberFormat="1" applyFont="1" applyBorder="1" applyAlignment="1" applyProtection="1">
      <alignment horizontal="left" vertical="top" wrapText="1"/>
      <protection locked="0" hidden="1"/>
    </xf>
    <xf numFmtId="1" fontId="2" fillId="0" borderId="182" xfId="1" applyNumberFormat="1" applyFont="1" applyBorder="1" applyAlignment="1" applyProtection="1">
      <alignment horizontal="left" vertical="top" wrapText="1"/>
      <protection locked="0" hidden="1"/>
    </xf>
    <xf numFmtId="1" fontId="2" fillId="0" borderId="183" xfId="1" applyNumberFormat="1" applyFont="1" applyBorder="1" applyAlignment="1" applyProtection="1">
      <alignment horizontal="left" vertical="top" wrapText="1"/>
      <protection locked="0" hidden="1"/>
    </xf>
    <xf numFmtId="0" fontId="19" fillId="21" borderId="247" xfId="1" applyFont="1" applyFill="1" applyBorder="1" applyAlignment="1" applyProtection="1">
      <alignment horizontal="center" vertical="center" wrapText="1"/>
      <protection locked="0" hidden="1"/>
    </xf>
    <xf numFmtId="0" fontId="19" fillId="21" borderId="30" xfId="1" applyFont="1" applyFill="1" applyBorder="1" applyAlignment="1" applyProtection="1">
      <alignment horizontal="center" vertical="center" wrapText="1"/>
      <protection locked="0" hidden="1"/>
    </xf>
    <xf numFmtId="0" fontId="19" fillId="4" borderId="22" xfId="1" applyFont="1" applyFill="1" applyBorder="1" applyAlignment="1" applyProtection="1">
      <alignment horizontal="center" vertical="center" wrapText="1"/>
      <protection locked="0" hidden="1"/>
    </xf>
    <xf numFmtId="0" fontId="19" fillId="4" borderId="180" xfId="1" applyFont="1" applyFill="1" applyBorder="1" applyAlignment="1" applyProtection="1">
      <alignment horizontal="center" vertical="center" wrapText="1"/>
      <protection locked="0" hidden="1"/>
    </xf>
    <xf numFmtId="0" fontId="19" fillId="4" borderId="181" xfId="1" applyFont="1" applyFill="1" applyBorder="1" applyAlignment="1" applyProtection="1">
      <alignment horizontal="center" vertical="center" wrapText="1"/>
      <protection locked="0" hidden="1"/>
    </xf>
    <xf numFmtId="0" fontId="19" fillId="0" borderId="213" xfId="0" applyFont="1" applyFill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2" fillId="0" borderId="206" xfId="0" applyFont="1" applyBorder="1" applyAlignment="1">
      <alignment horizontal="center" vertical="center"/>
    </xf>
    <xf numFmtId="0" fontId="19" fillId="0" borderId="212" xfId="0" applyFont="1" applyFill="1" applyBorder="1" applyAlignment="1">
      <alignment horizontal="center" vertical="center" wrapText="1"/>
    </xf>
    <xf numFmtId="0" fontId="14" fillId="0" borderId="114" xfId="1" applyFont="1" applyFill="1" applyBorder="1" applyAlignment="1">
      <alignment horizontal="left" vertical="center"/>
    </xf>
    <xf numFmtId="0" fontId="14" fillId="0" borderId="118" xfId="1" applyFont="1" applyFill="1" applyBorder="1" applyAlignment="1">
      <alignment horizontal="left" vertical="center"/>
    </xf>
    <xf numFmtId="0" fontId="14" fillId="0" borderId="34" xfId="1" applyFont="1" applyFill="1" applyBorder="1" applyAlignment="1">
      <alignment horizontal="left" vertical="center"/>
    </xf>
    <xf numFmtId="0" fontId="14" fillId="0" borderId="35" xfId="1" applyFont="1" applyFill="1" applyBorder="1" applyAlignment="1">
      <alignment horizontal="left" vertical="center"/>
    </xf>
    <xf numFmtId="0" fontId="14" fillId="0" borderId="97" xfId="1" applyFont="1" applyFill="1" applyBorder="1" applyAlignment="1">
      <alignment horizontal="left" vertical="center"/>
    </xf>
    <xf numFmtId="0" fontId="14" fillId="0" borderId="98" xfId="1" applyFont="1" applyFill="1" applyBorder="1" applyAlignment="1">
      <alignment horizontal="left" vertical="center"/>
    </xf>
    <xf numFmtId="0" fontId="19" fillId="0" borderId="213" xfId="0" applyFont="1" applyFill="1" applyBorder="1" applyAlignment="1">
      <alignment horizontal="center" vertical="center"/>
    </xf>
    <xf numFmtId="0" fontId="19" fillId="0" borderId="214" xfId="0" applyFont="1" applyFill="1" applyBorder="1" applyAlignment="1">
      <alignment horizontal="center" vertical="center"/>
    </xf>
    <xf numFmtId="0" fontId="14" fillId="0" borderId="114" xfId="1" applyFont="1" applyFill="1" applyBorder="1" applyAlignment="1">
      <alignment horizontal="left" vertical="center" wrapText="1"/>
    </xf>
    <xf numFmtId="0" fontId="14" fillId="0" borderId="118" xfId="1" applyFont="1" applyFill="1" applyBorder="1" applyAlignment="1">
      <alignment horizontal="left" vertical="center" wrapText="1"/>
    </xf>
    <xf numFmtId="0" fontId="14" fillId="0" borderId="34" xfId="1" applyFont="1" applyFill="1" applyBorder="1" applyAlignment="1">
      <alignment horizontal="left" vertical="center" wrapText="1"/>
    </xf>
    <xf numFmtId="0" fontId="14" fillId="0" borderId="35" xfId="1" applyFont="1" applyFill="1" applyBorder="1" applyAlignment="1">
      <alignment horizontal="left" vertical="center" wrapText="1"/>
    </xf>
    <xf numFmtId="0" fontId="14" fillId="0" borderId="97" xfId="1" applyFont="1" applyFill="1" applyBorder="1" applyAlignment="1">
      <alignment horizontal="left" vertical="center" wrapText="1"/>
    </xf>
    <xf numFmtId="0" fontId="14" fillId="0" borderId="98" xfId="1" applyFont="1" applyFill="1" applyBorder="1" applyAlignment="1">
      <alignment horizontal="left" vertical="center" wrapText="1"/>
    </xf>
    <xf numFmtId="0" fontId="14" fillId="0" borderId="226" xfId="1" applyFont="1" applyFill="1" applyBorder="1" applyAlignment="1">
      <alignment horizontal="left" vertical="center" wrapText="1"/>
    </xf>
    <xf numFmtId="0" fontId="14" fillId="0" borderId="227" xfId="1" applyFont="1" applyFill="1" applyBorder="1" applyAlignment="1">
      <alignment horizontal="left" vertical="center" wrapText="1"/>
    </xf>
    <xf numFmtId="0" fontId="19" fillId="0" borderId="131" xfId="1" applyFont="1" applyFill="1" applyBorder="1" applyAlignment="1">
      <alignment horizontal="center" vertical="center"/>
    </xf>
    <xf numFmtId="0" fontId="19" fillId="0" borderId="132" xfId="1" applyFont="1" applyFill="1" applyBorder="1" applyAlignment="1">
      <alignment horizontal="center" vertical="center"/>
    </xf>
    <xf numFmtId="0" fontId="19" fillId="0" borderId="121" xfId="1" applyFont="1" applyFill="1" applyBorder="1" applyAlignment="1">
      <alignment horizontal="center" vertical="center"/>
    </xf>
    <xf numFmtId="0" fontId="14" fillId="0" borderId="43" xfId="1" applyFont="1" applyFill="1" applyBorder="1" applyAlignment="1">
      <alignment horizontal="left" vertical="center" wrapText="1"/>
    </xf>
    <xf numFmtId="0" fontId="14" fillId="0" borderId="44" xfId="1" applyFont="1" applyFill="1" applyBorder="1" applyAlignment="1">
      <alignment horizontal="left" vertical="center" wrapText="1"/>
    </xf>
    <xf numFmtId="0" fontId="19" fillId="0" borderId="215" xfId="1" applyFont="1" applyFill="1" applyBorder="1" applyAlignment="1">
      <alignment horizontal="center" vertical="center"/>
    </xf>
    <xf numFmtId="0" fontId="19" fillId="0" borderId="224" xfId="1" applyFont="1" applyFill="1" applyBorder="1" applyAlignment="1">
      <alignment horizontal="center" vertical="center"/>
    </xf>
    <xf numFmtId="0" fontId="19" fillId="0" borderId="222" xfId="1" applyFont="1" applyFill="1" applyBorder="1" applyAlignment="1">
      <alignment horizontal="center" vertical="center"/>
    </xf>
    <xf numFmtId="0" fontId="19" fillId="0" borderId="225" xfId="1" applyFont="1" applyFill="1" applyBorder="1" applyAlignment="1">
      <alignment horizontal="center" vertical="center"/>
    </xf>
    <xf numFmtId="0" fontId="19" fillId="0" borderId="212" xfId="1" applyFont="1" applyFill="1" applyBorder="1" applyAlignment="1">
      <alignment horizontal="center" vertical="center" wrapText="1"/>
    </xf>
    <xf numFmtId="0" fontId="14" fillId="0" borderId="0" xfId="1" applyFont="1" applyFill="1" applyAlignment="1">
      <alignment horizontal="center" vertical="center"/>
    </xf>
    <xf numFmtId="0" fontId="19" fillId="0" borderId="18" xfId="0" applyFont="1" applyFill="1" applyBorder="1" applyAlignment="1">
      <alignment horizontal="center" vertical="center" wrapText="1"/>
    </xf>
    <xf numFmtId="0" fontId="19" fillId="0" borderId="26" xfId="0" applyFont="1" applyFill="1" applyBorder="1" applyAlignment="1">
      <alignment horizontal="center" vertical="center" wrapText="1"/>
    </xf>
    <xf numFmtId="0" fontId="19" fillId="0" borderId="194" xfId="0" applyFont="1" applyFill="1" applyBorder="1" applyAlignment="1">
      <alignment horizontal="center" vertical="center" wrapText="1"/>
    </xf>
    <xf numFmtId="0" fontId="19" fillId="0" borderId="216" xfId="0" applyFont="1" applyFill="1" applyBorder="1" applyAlignment="1">
      <alignment horizontal="center" vertical="center" wrapText="1"/>
    </xf>
    <xf numFmtId="0" fontId="19" fillId="0" borderId="198" xfId="0" applyFont="1" applyFill="1" applyBorder="1" applyAlignment="1">
      <alignment horizontal="center" vertical="center" wrapText="1"/>
    </xf>
    <xf numFmtId="0" fontId="12" fillId="0" borderId="211" xfId="1" applyFont="1" applyFill="1" applyBorder="1" applyAlignment="1">
      <alignment horizontal="center" vertical="center" wrapText="1"/>
    </xf>
    <xf numFmtId="0" fontId="12" fillId="0" borderId="215" xfId="1" applyFont="1" applyFill="1" applyBorder="1" applyAlignment="1">
      <alignment horizontal="center" vertical="center" wrapText="1"/>
    </xf>
    <xf numFmtId="0" fontId="12" fillId="0" borderId="217" xfId="1" applyFont="1" applyFill="1" applyBorder="1" applyAlignment="1">
      <alignment horizontal="center" vertical="center" wrapText="1"/>
    </xf>
    <xf numFmtId="0" fontId="19" fillId="0" borderId="213" xfId="1" applyFont="1" applyFill="1" applyBorder="1" applyAlignment="1">
      <alignment horizontal="center" vertical="center" wrapText="1"/>
    </xf>
    <xf numFmtId="0" fontId="19" fillId="0" borderId="214" xfId="1" applyFont="1" applyFill="1" applyBorder="1" applyAlignment="1">
      <alignment horizontal="center" vertical="center" wrapText="1"/>
    </xf>
    <xf numFmtId="0" fontId="19" fillId="0" borderId="78" xfId="1" applyFont="1" applyFill="1" applyBorder="1" applyAlignment="1">
      <alignment horizontal="center" vertical="center"/>
    </xf>
    <xf numFmtId="0" fontId="19" fillId="0" borderId="82" xfId="1" applyFont="1" applyFill="1" applyBorder="1" applyAlignment="1">
      <alignment horizontal="center" vertical="center"/>
    </xf>
    <xf numFmtId="0" fontId="19" fillId="0" borderId="61" xfId="1" applyFont="1" applyFill="1" applyBorder="1" applyAlignment="1">
      <alignment horizontal="center" vertical="center"/>
    </xf>
    <xf numFmtId="0" fontId="19" fillId="0" borderId="220" xfId="1" applyFont="1" applyFill="1" applyBorder="1" applyAlignment="1">
      <alignment horizontal="center" vertical="center"/>
    </xf>
    <xf numFmtId="0" fontId="13" fillId="0" borderId="0" xfId="1" applyFont="1" applyFill="1" applyAlignment="1" applyProtection="1">
      <alignment horizontal="center" vertical="center"/>
      <protection hidden="1"/>
    </xf>
    <xf numFmtId="0" fontId="14" fillId="0" borderId="0" xfId="1" applyFont="1" applyFill="1" applyAlignment="1" applyProtection="1">
      <alignment horizontal="center" vertical="center"/>
      <protection hidden="1"/>
    </xf>
    <xf numFmtId="0" fontId="24" fillId="0" borderId="0" xfId="1" applyFont="1" applyFill="1" applyAlignment="1" applyProtection="1">
      <alignment horizontal="center" vertical="center"/>
      <protection hidden="1"/>
    </xf>
    <xf numFmtId="0" fontId="10" fillId="0" borderId="0" xfId="1" applyFont="1" applyFill="1" applyAlignment="1" applyProtection="1">
      <alignment horizontal="center" vertical="center"/>
      <protection hidden="1"/>
    </xf>
    <xf numFmtId="0" fontId="19" fillId="4" borderId="99" xfId="1" applyFont="1" applyFill="1" applyBorder="1" applyAlignment="1" applyProtection="1">
      <alignment horizontal="center" vertical="center" wrapText="1"/>
      <protection hidden="1"/>
    </xf>
    <xf numFmtId="0" fontId="19" fillId="4" borderId="101" xfId="1" applyFont="1" applyFill="1" applyBorder="1" applyAlignment="1" applyProtection="1">
      <alignment horizontal="center" vertical="center" wrapText="1"/>
      <protection hidden="1"/>
    </xf>
    <xf numFmtId="0" fontId="19" fillId="4" borderId="155" xfId="1" applyFont="1" applyFill="1" applyBorder="1" applyAlignment="1" applyProtection="1">
      <alignment horizontal="center" vertical="center" wrapText="1"/>
      <protection hidden="1"/>
    </xf>
    <xf numFmtId="0" fontId="12" fillId="4" borderId="104" xfId="1" applyFont="1" applyFill="1" applyBorder="1" applyAlignment="1" applyProtection="1">
      <alignment horizontal="center" vertical="center" wrapText="1"/>
      <protection hidden="1"/>
    </xf>
    <xf numFmtId="0" fontId="12" fillId="4" borderId="144" xfId="1" applyFont="1" applyFill="1" applyBorder="1" applyAlignment="1" applyProtection="1">
      <alignment horizontal="center" vertical="center" wrapText="1"/>
      <protection hidden="1"/>
    </xf>
    <xf numFmtId="0" fontId="12" fillId="4" borderId="106" xfId="1" applyFont="1" applyFill="1" applyBorder="1" applyAlignment="1" applyProtection="1">
      <alignment horizontal="center" vertical="center" wrapText="1"/>
      <protection hidden="1"/>
    </xf>
    <xf numFmtId="0" fontId="19" fillId="4" borderId="49" xfId="1" applyFont="1" applyFill="1" applyBorder="1" applyAlignment="1" applyProtection="1">
      <alignment horizontal="center" vertical="center" wrapText="1"/>
      <protection hidden="1"/>
    </xf>
    <xf numFmtId="0" fontId="19" fillId="4" borderId="31" xfId="1" applyFont="1" applyFill="1" applyBorder="1" applyAlignment="1" applyProtection="1">
      <alignment horizontal="center" vertical="center" wrapText="1"/>
      <protection hidden="1"/>
    </xf>
    <xf numFmtId="0" fontId="19" fillId="4" borderId="26" xfId="1" applyFont="1" applyFill="1" applyBorder="1" applyAlignment="1" applyProtection="1">
      <alignment horizontal="center" vertical="center" wrapText="1"/>
      <protection hidden="1"/>
    </xf>
    <xf numFmtId="0" fontId="19" fillId="27" borderId="19" xfId="1" applyFont="1" applyFill="1" applyBorder="1" applyAlignment="1" applyProtection="1">
      <alignment horizontal="center" vertical="center" wrapText="1"/>
      <protection hidden="1"/>
    </xf>
    <xf numFmtId="0" fontId="0" fillId="0" borderId="30" xfId="0" applyBorder="1" applyProtection="1">
      <protection hidden="1"/>
    </xf>
    <xf numFmtId="0" fontId="0" fillId="0" borderId="20" xfId="0" applyBorder="1" applyProtection="1">
      <protection hidden="1"/>
    </xf>
    <xf numFmtId="0" fontId="20" fillId="27" borderId="19" xfId="0" applyFont="1" applyFill="1" applyBorder="1" applyAlignment="1" applyProtection="1">
      <alignment horizontal="center" vertical="center"/>
      <protection hidden="1"/>
    </xf>
    <xf numFmtId="0" fontId="20" fillId="27" borderId="108" xfId="0" applyFont="1" applyFill="1" applyBorder="1" applyAlignment="1" applyProtection="1">
      <alignment horizontal="center" vertical="center"/>
      <protection hidden="1"/>
    </xf>
    <xf numFmtId="0" fontId="12" fillId="4" borderId="192" xfId="1" applyFont="1" applyFill="1" applyBorder="1" applyAlignment="1" applyProtection="1">
      <alignment horizontal="center" vertical="center" wrapText="1"/>
      <protection hidden="1"/>
    </xf>
    <xf numFmtId="0" fontId="12" fillId="4" borderId="195" xfId="1" applyFont="1" applyFill="1" applyBorder="1" applyAlignment="1" applyProtection="1">
      <alignment horizontal="center" vertical="center" wrapText="1"/>
      <protection hidden="1"/>
    </xf>
    <xf numFmtId="0" fontId="12" fillId="4" borderId="197" xfId="1" applyFont="1" applyFill="1" applyBorder="1" applyAlignment="1" applyProtection="1">
      <alignment horizontal="center" vertical="center" wrapText="1"/>
      <protection hidden="1"/>
    </xf>
    <xf numFmtId="0" fontId="19" fillId="4" borderId="193" xfId="1" applyFont="1" applyFill="1" applyBorder="1" applyAlignment="1" applyProtection="1">
      <alignment horizontal="center" vertical="center" wrapText="1"/>
      <protection hidden="1"/>
    </xf>
    <xf numFmtId="0" fontId="19" fillId="4" borderId="194" xfId="1" applyFont="1" applyFill="1" applyBorder="1" applyAlignment="1" applyProtection="1">
      <alignment horizontal="center" vertical="center" wrapText="1"/>
      <protection hidden="1"/>
    </xf>
    <xf numFmtId="0" fontId="19" fillId="27" borderId="30" xfId="1" applyFont="1" applyFill="1" applyBorder="1" applyAlignment="1" applyProtection="1">
      <alignment horizontal="center" vertical="center" wrapText="1"/>
      <protection hidden="1"/>
    </xf>
    <xf numFmtId="0" fontId="19" fillId="27" borderId="20" xfId="1" applyFont="1" applyFill="1" applyBorder="1" applyAlignment="1" applyProtection="1">
      <alignment horizontal="center" vertical="center" wrapText="1"/>
      <protection hidden="1"/>
    </xf>
    <xf numFmtId="0" fontId="19" fillId="27" borderId="196" xfId="1" applyFont="1" applyFill="1" applyBorder="1" applyAlignment="1" applyProtection="1">
      <alignment horizontal="center" vertical="center" wrapText="1"/>
      <protection hidden="1"/>
    </xf>
    <xf numFmtId="0" fontId="59" fillId="0" borderId="0" xfId="1" applyFont="1" applyFill="1" applyAlignment="1" applyProtection="1">
      <alignment horizontal="center" vertical="center"/>
      <protection hidden="1"/>
    </xf>
    <xf numFmtId="0" fontId="91" fillId="5" borderId="175" xfId="7" quotePrefix="1" applyFont="1" applyFill="1" applyBorder="1" applyAlignment="1" applyProtection="1">
      <alignment horizontal="center"/>
      <protection hidden="1"/>
    </xf>
    <xf numFmtId="0" fontId="13" fillId="0" borderId="0" xfId="1" applyFont="1" applyFill="1" applyAlignment="1" applyProtection="1">
      <alignment horizontal="left" vertical="center" wrapText="1"/>
      <protection hidden="1"/>
    </xf>
    <xf numFmtId="0" fontId="13" fillId="0" borderId="0" xfId="1" applyFont="1" applyFill="1" applyAlignment="1" applyProtection="1">
      <alignment horizontal="left" vertical="center"/>
      <protection hidden="1"/>
    </xf>
    <xf numFmtId="0" fontId="106" fillId="0" borderId="0" xfId="1" applyFont="1" applyFill="1" applyAlignment="1" applyProtection="1">
      <alignment horizontal="center" vertical="center"/>
      <protection hidden="1"/>
    </xf>
    <xf numFmtId="0" fontId="2" fillId="0" borderId="0" xfId="2" applyFont="1" applyAlignment="1">
      <alignment horizontal="center"/>
    </xf>
    <xf numFmtId="0" fontId="81" fillId="0" borderId="0" xfId="2" applyFont="1" applyAlignment="1">
      <alignment horizontal="center"/>
    </xf>
    <xf numFmtId="0" fontId="1" fillId="0" borderId="0" xfId="2" applyFont="1" applyBorder="1" applyAlignment="1">
      <alignment horizontal="center"/>
    </xf>
    <xf numFmtId="1" fontId="2" fillId="0" borderId="40" xfId="2" applyNumberFormat="1" applyFont="1" applyBorder="1" applyAlignment="1">
      <alignment horizontal="center" vertical="center" wrapText="1"/>
    </xf>
    <xf numFmtId="1" fontId="2" fillId="0" borderId="32" xfId="2" applyNumberFormat="1" applyFont="1" applyBorder="1" applyAlignment="1">
      <alignment horizontal="center" vertical="center" wrapText="1"/>
    </xf>
    <xf numFmtId="1" fontId="2" fillId="0" borderId="206" xfId="2" applyNumberFormat="1" applyFont="1" applyBorder="1" applyAlignment="1">
      <alignment horizontal="center" vertical="center" wrapText="1"/>
    </xf>
    <xf numFmtId="9" fontId="2" fillId="0" borderId="40" xfId="4" applyFont="1" applyBorder="1" applyAlignment="1">
      <alignment horizontal="center" vertical="center" wrapText="1"/>
    </xf>
    <xf numFmtId="9" fontId="2" fillId="0" borderId="32" xfId="4" applyFont="1" applyBorder="1" applyAlignment="1">
      <alignment horizontal="center" vertical="center" wrapText="1"/>
    </xf>
    <xf numFmtId="9" fontId="2" fillId="0" borderId="206" xfId="4" applyFont="1" applyBorder="1" applyAlignment="1">
      <alignment horizontal="center" vertical="center" wrapText="1"/>
    </xf>
    <xf numFmtId="0" fontId="19" fillId="0" borderId="43" xfId="2" applyFont="1" applyBorder="1" applyAlignment="1">
      <alignment horizontal="center" vertical="center" wrapText="1"/>
    </xf>
    <xf numFmtId="0" fontId="19" fillId="0" borderId="44" xfId="2" applyFont="1" applyBorder="1" applyAlignment="1">
      <alignment horizontal="center" vertical="center" wrapText="1"/>
    </xf>
    <xf numFmtId="0" fontId="19" fillId="0" borderId="34" xfId="2" applyFont="1" applyBorder="1" applyAlignment="1">
      <alignment horizontal="center" vertical="center" wrapText="1"/>
    </xf>
    <xf numFmtId="0" fontId="19" fillId="0" borderId="35" xfId="2" applyFont="1" applyBorder="1" applyAlignment="1">
      <alignment horizontal="center" vertical="center" wrapText="1"/>
    </xf>
    <xf numFmtId="0" fontId="19" fillId="0" borderId="226" xfId="2" applyFont="1" applyBorder="1" applyAlignment="1">
      <alignment horizontal="center" vertical="center" wrapText="1"/>
    </xf>
    <xf numFmtId="0" fontId="19" fillId="0" borderId="227" xfId="2" applyFont="1" applyBorder="1" applyAlignment="1">
      <alignment horizontal="center" vertical="center" wrapText="1"/>
    </xf>
    <xf numFmtId="0" fontId="19" fillId="0" borderId="232" xfId="2" applyFont="1" applyBorder="1" applyAlignment="1">
      <alignment horizontal="center" vertical="center" wrapText="1"/>
    </xf>
    <xf numFmtId="0" fontId="19" fillId="0" borderId="233" xfId="2" applyFont="1" applyBorder="1" applyAlignment="1">
      <alignment horizontal="center" vertical="center" wrapText="1"/>
    </xf>
    <xf numFmtId="0" fontId="19" fillId="0" borderId="207" xfId="2" applyFont="1" applyBorder="1" applyAlignment="1">
      <alignment horizontal="center" vertical="center" wrapText="1"/>
    </xf>
    <xf numFmtId="0" fontId="84" fillId="0" borderId="137" xfId="0" applyFont="1" applyBorder="1" applyAlignment="1">
      <alignment horizontal="center" vertical="center"/>
    </xf>
    <xf numFmtId="0" fontId="84" fillId="0" borderId="15" xfId="0" applyFont="1" applyBorder="1" applyAlignment="1">
      <alignment horizontal="center" vertical="center"/>
    </xf>
    <xf numFmtId="0" fontId="84" fillId="0" borderId="138" xfId="0" applyFont="1" applyBorder="1" applyAlignment="1">
      <alignment horizontal="center" vertical="center"/>
    </xf>
    <xf numFmtId="9" fontId="2" fillId="0" borderId="48" xfId="4" applyFont="1" applyBorder="1" applyAlignment="1">
      <alignment horizontal="center" vertical="center" wrapText="1"/>
    </xf>
    <xf numFmtId="2" fontId="2" fillId="0" borderId="123" xfId="2" applyNumberFormat="1" applyFont="1" applyBorder="1" applyAlignment="1">
      <alignment horizontal="center" vertical="center"/>
    </xf>
    <xf numFmtId="2" fontId="2" fillId="0" borderId="32" xfId="2" applyNumberFormat="1" applyFont="1" applyBorder="1" applyAlignment="1">
      <alignment horizontal="center" vertical="center"/>
    </xf>
    <xf numFmtId="2" fontId="2" fillId="0" borderId="206" xfId="2" applyNumberFormat="1" applyFont="1" applyBorder="1" applyAlignment="1">
      <alignment horizontal="center" vertical="center"/>
    </xf>
    <xf numFmtId="9" fontId="2" fillId="0" borderId="123" xfId="4" applyFont="1" applyBorder="1" applyAlignment="1">
      <alignment horizontal="center" vertical="center" wrapText="1"/>
    </xf>
    <xf numFmtId="0" fontId="2" fillId="0" borderId="39" xfId="2" applyFont="1" applyBorder="1" applyAlignment="1">
      <alignment horizontal="left" vertical="center" wrapText="1"/>
    </xf>
    <xf numFmtId="0" fontId="2" fillId="0" borderId="39" xfId="2" applyFont="1" applyFill="1" applyBorder="1" applyAlignment="1">
      <alignment horizontal="center" vertical="center"/>
    </xf>
    <xf numFmtId="0" fontId="2" fillId="0" borderId="18" xfId="2" applyFont="1" applyFill="1" applyBorder="1" applyAlignment="1">
      <alignment horizontal="center" vertical="center"/>
    </xf>
    <xf numFmtId="0" fontId="2" fillId="0" borderId="203" xfId="2" applyFont="1" applyFill="1" applyBorder="1" applyAlignment="1">
      <alignment horizontal="center" vertical="center"/>
    </xf>
    <xf numFmtId="9" fontId="2" fillId="0" borderId="39" xfId="4" applyFont="1" applyBorder="1" applyAlignment="1">
      <alignment horizontal="center" vertical="center"/>
    </xf>
    <xf numFmtId="9" fontId="2" fillId="0" borderId="18" xfId="4" applyFont="1" applyBorder="1" applyAlignment="1">
      <alignment horizontal="center" vertical="center"/>
    </xf>
    <xf numFmtId="9" fontId="2" fillId="0" borderId="203" xfId="4" applyFont="1" applyBorder="1" applyAlignment="1">
      <alignment horizontal="center" vertical="center"/>
    </xf>
    <xf numFmtId="0" fontId="2" fillId="0" borderId="203" xfId="2" applyFont="1" applyBorder="1" applyAlignment="1">
      <alignment horizontal="left" vertical="center" wrapText="1"/>
    </xf>
    <xf numFmtId="0" fontId="2" fillId="0" borderId="18" xfId="2" applyFont="1" applyBorder="1" applyAlignment="1">
      <alignment horizontal="left" vertical="center" wrapText="1"/>
    </xf>
    <xf numFmtId="0" fontId="2" fillId="4" borderId="31" xfId="2" applyFont="1" applyFill="1" applyBorder="1" applyAlignment="1">
      <alignment horizontal="right" textRotation="90" wrapText="1"/>
    </xf>
    <xf numFmtId="0" fontId="2" fillId="4" borderId="32" xfId="2" applyFont="1" applyFill="1" applyBorder="1" applyAlignment="1">
      <alignment horizontal="right" textRotation="90" wrapText="1"/>
    </xf>
    <xf numFmtId="0" fontId="2" fillId="4" borderId="36" xfId="2" applyFont="1" applyFill="1" applyBorder="1" applyAlignment="1">
      <alignment horizontal="right" textRotation="90" wrapText="1"/>
    </xf>
    <xf numFmtId="0" fontId="2" fillId="4" borderId="31" xfId="2" applyFont="1" applyFill="1" applyBorder="1" applyAlignment="1">
      <alignment horizontal="center" vertical="center" textRotation="90" wrapText="1"/>
    </xf>
    <xf numFmtId="0" fontId="2" fillId="4" borderId="32" xfId="2" applyFont="1" applyFill="1" applyBorder="1" applyAlignment="1">
      <alignment horizontal="center" vertical="center" textRotation="90" wrapText="1"/>
    </xf>
    <xf numFmtId="0" fontId="2" fillId="4" borderId="36" xfId="2" applyFont="1" applyFill="1" applyBorder="1" applyAlignment="1">
      <alignment horizontal="center" vertical="center" textRotation="90" wrapText="1"/>
    </xf>
    <xf numFmtId="0" fontId="84" fillId="0" borderId="161" xfId="0" applyFont="1" applyBorder="1" applyAlignment="1">
      <alignment horizontal="center" vertical="center"/>
    </xf>
    <xf numFmtId="0" fontId="84" fillId="0" borderId="5" xfId="0" applyFont="1" applyBorder="1" applyAlignment="1">
      <alignment horizontal="center" vertical="center"/>
    </xf>
    <xf numFmtId="0" fontId="84" fillId="0" borderId="160" xfId="0" applyFont="1" applyBorder="1" applyAlignment="1">
      <alignment horizontal="center" vertical="center"/>
    </xf>
    <xf numFmtId="0" fontId="2" fillId="4" borderId="31" xfId="2" applyFont="1" applyFill="1" applyBorder="1" applyAlignment="1">
      <alignment horizontal="center" textRotation="90" wrapText="1"/>
    </xf>
    <xf numFmtId="0" fontId="2" fillId="4" borderId="32" xfId="2" applyFont="1" applyFill="1" applyBorder="1" applyAlignment="1">
      <alignment horizontal="center" textRotation="90" wrapText="1"/>
    </xf>
    <xf numFmtId="0" fontId="11" fillId="4" borderId="36" xfId="0" applyFont="1" applyFill="1" applyBorder="1" applyAlignment="1">
      <alignment horizontal="center" textRotation="90"/>
    </xf>
    <xf numFmtId="0" fontId="2" fillId="4" borderId="26" xfId="2" applyFont="1" applyFill="1" applyBorder="1" applyAlignment="1">
      <alignment horizontal="center" vertical="center" wrapText="1"/>
    </xf>
    <xf numFmtId="2" fontId="2" fillId="0" borderId="48" xfId="2" applyNumberFormat="1" applyFont="1" applyBorder="1" applyAlignment="1">
      <alignment horizontal="center" vertical="center"/>
    </xf>
    <xf numFmtId="0" fontId="2" fillId="4" borderId="36" xfId="2" applyFont="1" applyFill="1" applyBorder="1" applyAlignment="1">
      <alignment horizontal="center" textRotation="90" wrapText="1"/>
    </xf>
    <xf numFmtId="0" fontId="2" fillId="4" borderId="33" xfId="2" applyFont="1" applyFill="1" applyBorder="1" applyAlignment="1">
      <alignment horizontal="center" wrapText="1"/>
    </xf>
    <xf numFmtId="0" fontId="2" fillId="4" borderId="102" xfId="2" applyFont="1" applyFill="1" applyBorder="1" applyAlignment="1">
      <alignment horizontal="center" wrapText="1"/>
    </xf>
    <xf numFmtId="0" fontId="2" fillId="4" borderId="25" xfId="2" applyFont="1" applyFill="1" applyBorder="1" applyAlignment="1">
      <alignment horizontal="center" wrapText="1"/>
    </xf>
    <xf numFmtId="0" fontId="2" fillId="4" borderId="103" xfId="2" applyFont="1" applyFill="1" applyBorder="1" applyAlignment="1">
      <alignment horizontal="center" wrapText="1"/>
    </xf>
    <xf numFmtId="0" fontId="73" fillId="0" borderId="0" xfId="2" applyFont="1" applyFill="1" applyAlignment="1">
      <alignment horizontal="center"/>
    </xf>
    <xf numFmtId="0" fontId="19" fillId="4" borderId="192" xfId="2" applyFont="1" applyFill="1" applyBorder="1" applyAlignment="1">
      <alignment horizontal="center" vertical="center"/>
    </xf>
    <xf numFmtId="0" fontId="19" fillId="4" borderId="201" xfId="2" applyFont="1" applyFill="1" applyBorder="1" applyAlignment="1">
      <alignment horizontal="center" vertical="center"/>
    </xf>
    <xf numFmtId="0" fontId="19" fillId="4" borderId="195" xfId="2" applyFont="1" applyFill="1" applyBorder="1" applyAlignment="1">
      <alignment horizontal="center" vertical="center"/>
    </xf>
    <xf numFmtId="0" fontId="19" fillId="4" borderId="197" xfId="2" applyFont="1" applyFill="1" applyBorder="1" applyAlignment="1">
      <alignment horizontal="center" vertical="center"/>
    </xf>
    <xf numFmtId="0" fontId="19" fillId="4" borderId="193" xfId="2" applyFont="1" applyFill="1" applyBorder="1" applyAlignment="1">
      <alignment horizontal="center" vertical="center"/>
    </xf>
    <xf numFmtId="0" fontId="19" fillId="4" borderId="18" xfId="2" applyFont="1" applyFill="1" applyBorder="1" applyAlignment="1">
      <alignment horizontal="center" vertical="center"/>
    </xf>
    <xf numFmtId="0" fontId="19" fillId="4" borderId="31" xfId="2" applyFont="1" applyFill="1" applyBorder="1" applyAlignment="1">
      <alignment horizontal="center" vertical="center"/>
    </xf>
    <xf numFmtId="0" fontId="19" fillId="4" borderId="26" xfId="2" applyFont="1" applyFill="1" applyBorder="1" applyAlignment="1">
      <alignment horizontal="center" vertical="center"/>
    </xf>
    <xf numFmtId="0" fontId="19" fillId="4" borderId="193" xfId="2" applyFont="1" applyFill="1" applyBorder="1" applyAlignment="1">
      <alignment horizontal="center" vertical="center" wrapText="1"/>
    </xf>
    <xf numFmtId="0" fontId="19" fillId="4" borderId="208" xfId="2" applyFont="1" applyFill="1" applyBorder="1" applyAlignment="1">
      <alignment horizontal="center" vertical="center" wrapText="1"/>
    </xf>
    <xf numFmtId="0" fontId="19" fillId="4" borderId="229" xfId="2" applyFont="1" applyFill="1" applyBorder="1" applyAlignment="1">
      <alignment horizontal="center" vertical="center" wrapText="1"/>
    </xf>
    <xf numFmtId="0" fontId="19" fillId="4" borderId="209" xfId="2" applyFont="1" applyFill="1" applyBorder="1" applyAlignment="1">
      <alignment horizontal="center" vertical="center" wrapText="1"/>
    </xf>
    <xf numFmtId="0" fontId="20" fillId="4" borderId="213" xfId="0" applyFont="1" applyFill="1" applyBorder="1" applyAlignment="1">
      <alignment horizontal="center" vertical="center"/>
    </xf>
    <xf numFmtId="0" fontId="20" fillId="4" borderId="75" xfId="0" applyFont="1" applyFill="1" applyBorder="1" applyAlignment="1">
      <alignment horizontal="center" vertical="center"/>
    </xf>
    <xf numFmtId="0" fontId="20" fillId="4" borderId="55" xfId="0" applyFont="1" applyFill="1" applyBorder="1" applyAlignment="1">
      <alignment horizontal="center" vertical="center"/>
    </xf>
    <xf numFmtId="0" fontId="20" fillId="4" borderId="34" xfId="0" applyFont="1" applyFill="1" applyBorder="1" applyAlignment="1">
      <alignment horizontal="center" vertical="center"/>
    </xf>
    <xf numFmtId="0" fontId="20" fillId="4" borderId="0" xfId="0" applyFont="1" applyFill="1" applyBorder="1" applyAlignment="1">
      <alignment horizontal="center" vertical="center"/>
    </xf>
    <xf numFmtId="0" fontId="20" fillId="4" borderId="83" xfId="0" applyFont="1" applyFill="1" applyBorder="1" applyAlignment="1">
      <alignment horizontal="center" vertical="center"/>
    </xf>
    <xf numFmtId="0" fontId="20" fillId="4" borderId="25" xfId="0" applyFont="1" applyFill="1" applyBorder="1" applyAlignment="1">
      <alignment horizontal="center" vertical="center"/>
    </xf>
    <xf numFmtId="0" fontId="20" fillId="4" borderId="103" xfId="0" applyFont="1" applyFill="1" applyBorder="1" applyAlignment="1">
      <alignment horizontal="center" vertical="center"/>
    </xf>
    <xf numFmtId="0" fontId="20" fillId="4" borderId="230" xfId="0" applyFont="1" applyFill="1" applyBorder="1" applyAlignment="1">
      <alignment horizontal="center" vertical="center"/>
    </xf>
    <xf numFmtId="0" fontId="2" fillId="4" borderId="18" xfId="2" applyFont="1" applyFill="1" applyBorder="1" applyAlignment="1">
      <alignment horizontal="center" vertical="center" textRotation="90"/>
    </xf>
    <xf numFmtId="0" fontId="2" fillId="4" borderId="31" xfId="2" applyFont="1" applyFill="1" applyBorder="1" applyAlignment="1">
      <alignment horizontal="center" vertical="center" textRotation="90"/>
    </xf>
    <xf numFmtId="0" fontId="2" fillId="4" borderId="26" xfId="2" applyFont="1" applyFill="1" applyBorder="1" applyAlignment="1">
      <alignment horizontal="center" vertical="center" textRotation="90"/>
    </xf>
    <xf numFmtId="0" fontId="2" fillId="4" borderId="19" xfId="2" applyFont="1" applyFill="1" applyBorder="1" applyAlignment="1">
      <alignment horizontal="center" vertical="center" wrapText="1"/>
    </xf>
    <xf numFmtId="0" fontId="2" fillId="4" borderId="20" xfId="2" applyFont="1" applyFill="1" applyBorder="1" applyAlignment="1">
      <alignment horizontal="center" vertical="center" wrapText="1"/>
    </xf>
    <xf numFmtId="0" fontId="2" fillId="4" borderId="18" xfId="2" applyFont="1" applyFill="1" applyBorder="1" applyAlignment="1">
      <alignment horizontal="center" vertical="center" textRotation="90" wrapText="1"/>
    </xf>
    <xf numFmtId="0" fontId="2" fillId="4" borderId="26" xfId="2" applyFont="1" applyFill="1" applyBorder="1" applyAlignment="1">
      <alignment horizontal="center" vertical="center" textRotation="90" wrapText="1"/>
    </xf>
    <xf numFmtId="0" fontId="2" fillId="4" borderId="18" xfId="2" applyFont="1" applyFill="1" applyBorder="1" applyAlignment="1">
      <alignment horizontal="center" vertical="center"/>
    </xf>
  </cellXfs>
  <cellStyles count="8">
    <cellStyle name="Hyperlink" xfId="7" builtinId="8"/>
    <cellStyle name="Normal" xfId="0" builtinId="0"/>
    <cellStyle name="Normal 14" xfId="3"/>
    <cellStyle name="Normal 2" xfId="5"/>
    <cellStyle name="Normal 4" xfId="6"/>
    <cellStyle name="Normal 5" xfId="1"/>
    <cellStyle name="Normal 6" xfId="2"/>
    <cellStyle name="Percent" xfId="4" builtinId="5"/>
  </cellStyles>
  <dxfs count="477">
    <dxf>
      <font>
        <color theme="0"/>
      </font>
    </dxf>
    <dxf>
      <font>
        <color theme="0"/>
      </font>
    </dxf>
    <dxf>
      <font>
        <color theme="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</dxf>
    <dxf>
      <font>
        <color theme="5" tint="0.59996337778862885"/>
      </font>
    </dxf>
    <dxf>
      <font>
        <color theme="0"/>
      </font>
    </dxf>
    <dxf>
      <font>
        <color rgb="FFFFFF00"/>
      </font>
    </dxf>
    <dxf>
      <font>
        <color rgb="FFFFFF00"/>
      </font>
    </dxf>
    <dxf>
      <font>
        <color rgb="FFFFFF00"/>
      </font>
    </dxf>
    <dxf>
      <font>
        <color rgb="FFFFFF00"/>
      </font>
    </dxf>
    <dxf>
      <font>
        <color rgb="FFFFFF00"/>
      </font>
    </dxf>
    <dxf>
      <font>
        <color rgb="FFFFFF00"/>
      </font>
    </dxf>
    <dxf>
      <font>
        <color rgb="FFFFFF00"/>
      </font>
    </dxf>
    <dxf>
      <font>
        <color rgb="FFFFFF00"/>
      </font>
    </dxf>
    <dxf>
      <font>
        <color rgb="FFFFFF00"/>
      </font>
    </dxf>
    <dxf>
      <font>
        <color rgb="FFFFFF00"/>
      </font>
    </dxf>
    <dxf>
      <font>
        <color rgb="FFFFFF00"/>
      </font>
    </dxf>
    <dxf>
      <font>
        <color rgb="FFFFFF00"/>
      </font>
    </dxf>
    <dxf>
      <font>
        <color rgb="FFFFFF00"/>
      </font>
    </dxf>
    <dxf>
      <font>
        <color rgb="FFFFFF00"/>
      </font>
    </dxf>
    <dxf>
      <font>
        <color rgb="FFFFFF00"/>
      </font>
    </dxf>
    <dxf>
      <font>
        <color rgb="FFFFFF00"/>
      </font>
    </dxf>
    <dxf>
      <font>
        <color rgb="FFFFFF00"/>
      </font>
    </dxf>
    <dxf>
      <font>
        <color rgb="FFFFFF00"/>
      </font>
    </dxf>
    <dxf>
      <font>
        <color rgb="FFFFFF00"/>
      </font>
    </dxf>
    <dxf>
      <font>
        <color rgb="FFFFFF00"/>
      </font>
    </dxf>
    <dxf>
      <font>
        <color rgb="FFFFFF00"/>
      </font>
    </dxf>
    <dxf>
      <font>
        <color rgb="FFFFFF00"/>
      </font>
    </dxf>
    <dxf>
      <font>
        <color rgb="FFFFFF00"/>
      </font>
    </dxf>
    <dxf>
      <font>
        <color theme="0"/>
      </font>
    </dxf>
    <dxf>
      <font>
        <color rgb="FFFFFF00"/>
      </font>
    </dxf>
    <dxf>
      <font>
        <color rgb="FFFFFF00"/>
      </font>
    </dxf>
    <dxf>
      <font>
        <color rgb="FFFFFF00"/>
      </font>
    </dxf>
    <dxf>
      <font>
        <color rgb="FFFFFF00"/>
      </font>
    </dxf>
    <dxf>
      <font>
        <color rgb="FFFFFF00"/>
      </font>
    </dxf>
    <dxf>
      <font>
        <color rgb="FFFFFF00"/>
      </font>
    </dxf>
    <dxf>
      <font>
        <color rgb="FFFFFF00"/>
      </font>
    </dxf>
    <dxf>
      <font>
        <color rgb="FFFFFF00"/>
      </font>
    </dxf>
    <dxf>
      <font>
        <color rgb="FFFFFF00"/>
      </font>
    </dxf>
    <dxf>
      <font>
        <color rgb="FFFFFF00"/>
      </font>
    </dxf>
    <dxf>
      <font>
        <color rgb="FFFFFF00"/>
      </font>
    </dxf>
    <dxf>
      <font>
        <color theme="0"/>
      </font>
    </dxf>
    <dxf>
      <font>
        <color theme="0" tint="-0.24994659260841701"/>
      </font>
    </dxf>
    <dxf>
      <font>
        <color theme="0"/>
      </font>
    </dxf>
    <dxf>
      <font>
        <b/>
        <i val="0"/>
        <color rgb="FFFF0000"/>
      </font>
    </dxf>
    <dxf>
      <font>
        <color theme="9" tint="0.39994506668294322"/>
      </font>
    </dxf>
    <dxf>
      <font>
        <condense val="0"/>
        <extend val="0"/>
        <color indexed="9"/>
      </font>
    </dxf>
    <dxf>
      <font>
        <color theme="0"/>
      </font>
    </dxf>
    <dxf>
      <font>
        <color theme="0"/>
      </font>
    </dxf>
    <dxf>
      <font>
        <color theme="0" tint="-0.24994659260841701"/>
      </font>
    </dxf>
    <dxf>
      <font>
        <b/>
        <i val="0"/>
        <color rgb="FFFF0000"/>
      </font>
    </dxf>
    <dxf>
      <font>
        <color theme="0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FF00"/>
      </font>
    </dxf>
    <dxf>
      <font>
        <color theme="0"/>
      </font>
    </dxf>
    <dxf>
      <font>
        <color theme="0"/>
      </font>
    </dxf>
    <dxf>
      <font>
        <color theme="0" tint="-0.24994659260841701"/>
      </font>
    </dxf>
    <dxf>
      <font>
        <color theme="0"/>
      </font>
    </dxf>
    <dxf>
      <font>
        <b/>
        <i val="0"/>
        <color rgb="FFFF0000"/>
      </font>
    </dxf>
    <dxf>
      <font>
        <color rgb="FFFFFF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0" tint="-0.1499679555650502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theme="0" tint="-0.1499679555650502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theme="0" tint="-0.1499679555650502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0" tint="-0.14996795556505021"/>
        </patternFill>
      </fill>
    </dxf>
    <dxf>
      <font>
        <color theme="0"/>
      </font>
    </dxf>
    <dxf>
      <font>
        <color auto="1"/>
      </font>
      <fill>
        <patternFill>
          <bgColor theme="1"/>
        </patternFill>
      </fill>
    </dxf>
    <dxf>
      <font>
        <color auto="1"/>
      </font>
      <fill>
        <patternFill>
          <bgColor theme="0" tint="-0.89996032593768116"/>
        </patternFill>
      </fill>
    </dxf>
    <dxf>
      <font>
        <color theme="0"/>
      </font>
      <fill>
        <patternFill>
          <bgColor theme="0" tint="-0.89996032593768116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 tint="-0.34998626667073579"/>
      </font>
    </dxf>
    <dxf>
      <font>
        <color theme="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9"/>
      </font>
    </dxf>
  </dxfs>
  <tableStyles count="0" defaultTableStyle="TableStyleMedium9" defaultPivotStyle="PivotStyleLight16"/>
  <colors>
    <mruColors>
      <color rgb="FFFF00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alcChain" Target="calcChain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61453</xdr:colOff>
      <xdr:row>2</xdr:row>
      <xdr:rowOff>30726</xdr:rowOff>
    </xdr:from>
    <xdr:to>
      <xdr:col>2</xdr:col>
      <xdr:colOff>2</xdr:colOff>
      <xdr:row>4</xdr:row>
      <xdr:rowOff>235565</xdr:rowOff>
    </xdr:to>
    <xdr:sp macro="" textlink="">
      <xdr:nvSpPr>
        <xdr:cNvPr id="2" name="Up Arrow 1"/>
        <xdr:cNvSpPr/>
      </xdr:nvSpPr>
      <xdr:spPr>
        <a:xfrm>
          <a:off x="61453" y="389194"/>
          <a:ext cx="368710" cy="471129"/>
        </a:xfrm>
        <a:prstGeom prst="upArrow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id-ID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155864</xdr:colOff>
      <xdr:row>1</xdr:row>
      <xdr:rowOff>103909</xdr:rowOff>
    </xdr:from>
    <xdr:to>
      <xdr:col>2</xdr:col>
      <xdr:colOff>17318</xdr:colOff>
      <xdr:row>6</xdr:row>
      <xdr:rowOff>41405</xdr:rowOff>
    </xdr:to>
    <xdr:pic>
      <xdr:nvPicPr>
        <xdr:cNvPr id="9" name="Picture 8" descr="BG Diknas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5864" y="173182"/>
          <a:ext cx="1108363" cy="108049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114300</xdr:colOff>
      <xdr:row>0</xdr:row>
      <xdr:rowOff>0</xdr:rowOff>
    </xdr:from>
    <xdr:to>
      <xdr:col>19</xdr:col>
      <xdr:colOff>48473</xdr:colOff>
      <xdr:row>5</xdr:row>
      <xdr:rowOff>0</xdr:rowOff>
    </xdr:to>
    <xdr:pic>
      <xdr:nvPicPr>
        <xdr:cNvPr id="4" name="Picture 3" descr="BG Diknas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067050" y="0"/>
          <a:ext cx="791423" cy="7715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20936</xdr:colOff>
      <xdr:row>0</xdr:row>
      <xdr:rowOff>52334</xdr:rowOff>
    </xdr:from>
    <xdr:to>
      <xdr:col>7</xdr:col>
      <xdr:colOff>167473</xdr:colOff>
      <xdr:row>5</xdr:row>
      <xdr:rowOff>144284</xdr:rowOff>
    </xdr:to>
    <xdr:pic>
      <xdr:nvPicPr>
        <xdr:cNvPr id="3" name="Picture 11" descr="http://s.sim.siap-online.com//upload/sekolah/20306820.pn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30441" y="52334"/>
          <a:ext cx="962966" cy="950247"/>
        </a:xfrm>
        <a:prstGeom prst="pentagon">
          <a:avLst/>
        </a:prstGeom>
        <a:noFill/>
        <a:scene3d>
          <a:camera prst="orthographicFront"/>
          <a:lightRig rig="threePt" dir="t"/>
        </a:scene3d>
        <a:sp3d>
          <a:bevelT prst="angle"/>
        </a:sp3d>
      </xdr:spPr>
    </xdr:pic>
    <xdr:clientData/>
  </xdr:twoCellAnchor>
  <xdr:twoCellAnchor editAs="oneCell">
    <xdr:from>
      <xdr:col>3</xdr:col>
      <xdr:colOff>20936</xdr:colOff>
      <xdr:row>0</xdr:row>
      <xdr:rowOff>65507</xdr:rowOff>
    </xdr:from>
    <xdr:to>
      <xdr:col>7</xdr:col>
      <xdr:colOff>198874</xdr:colOff>
      <xdr:row>5</xdr:row>
      <xdr:rowOff>150230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30441" y="65507"/>
          <a:ext cx="994367" cy="94302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284098</xdr:colOff>
      <xdr:row>0</xdr:row>
      <xdr:rowOff>133889</xdr:rowOff>
    </xdr:from>
    <xdr:ext cx="8936101" cy="2628220"/>
    <xdr:sp macro="" textlink="">
      <xdr:nvSpPr>
        <xdr:cNvPr id="2" name="Rectangle 1"/>
        <xdr:cNvSpPr/>
      </xdr:nvSpPr>
      <xdr:spPr>
        <a:xfrm>
          <a:off x="284098" y="133889"/>
          <a:ext cx="8936101" cy="2628220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id-ID" sz="5400" b="1" cap="none" spc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</a:rPr>
            <a:t>LHA,.....</a:t>
          </a:r>
          <a:r>
            <a:rPr lang="id-ID" sz="5400" b="1" cap="none" spc="0" baseline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</a:rPr>
            <a:t> UNTUK FORMAT</a:t>
          </a:r>
        </a:p>
        <a:p>
          <a:pPr algn="ctr"/>
          <a:r>
            <a:rPr lang="id-ID" sz="5400" b="1" cap="none" spc="0" baseline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</a:rPr>
            <a:t>YANG INI SAYA BELUM TAU</a:t>
          </a:r>
        </a:p>
        <a:p>
          <a:pPr algn="ctr"/>
          <a:r>
            <a:rPr lang="id-ID" sz="5400" b="1" cap="none" spc="0" baseline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</a:rPr>
            <a:t>KAYAK GIMANA</a:t>
          </a:r>
          <a:endParaRPr lang="en-US" sz="5400" b="1" cap="none" spc="0">
            <a:ln w="10541" cmpd="sng">
              <a:solidFill>
                <a:schemeClr val="accent1">
                  <a:shade val="88000"/>
                  <a:satMod val="110000"/>
                </a:schemeClr>
              </a:solidFill>
              <a:prstDash val="solid"/>
            </a:ln>
            <a:gradFill>
              <a:gsLst>
                <a:gs pos="0">
                  <a:schemeClr val="accent1">
                    <a:tint val="40000"/>
                    <a:satMod val="250000"/>
                  </a:schemeClr>
                </a:gs>
                <a:gs pos="9000">
                  <a:schemeClr val="accent1">
                    <a:tint val="52000"/>
                    <a:satMod val="300000"/>
                  </a:schemeClr>
                </a:gs>
                <a:gs pos="50000">
                  <a:schemeClr val="accent1">
                    <a:shade val="20000"/>
                    <a:satMod val="300000"/>
                  </a:schemeClr>
                </a:gs>
                <a:gs pos="79000">
                  <a:schemeClr val="accent1">
                    <a:tint val="52000"/>
                    <a:satMod val="300000"/>
                  </a:schemeClr>
                </a:gs>
                <a:gs pos="100000">
                  <a:schemeClr val="accent1">
                    <a:tint val="40000"/>
                    <a:satMod val="250000"/>
                  </a:schemeClr>
                </a:gs>
              </a:gsLst>
              <a:lin ang="5400000"/>
            </a:gradFill>
            <a:effectLst/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314325</xdr:colOff>
      <xdr:row>0</xdr:row>
      <xdr:rowOff>28575</xdr:rowOff>
    </xdr:from>
    <xdr:to>
      <xdr:col>4</xdr:col>
      <xdr:colOff>177401</xdr:colOff>
      <xdr:row>3</xdr:row>
      <xdr:rowOff>161925</xdr:rowOff>
    </xdr:to>
    <xdr:pic>
      <xdr:nvPicPr>
        <xdr:cNvPr id="3" name="Picture 2" descr="BG Diknas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50" y="28575"/>
          <a:ext cx="615551" cy="6000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bsen%2020112012\KELAS%20-%20TKR%202011201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FOLDER%20BAPAK/ADMINISTRASI%20SMK%202/PAKET%20ADMINISTRASI%20PEMBELAJARAN/Administrasi%20Pembelajaran%20dan%20Kelas/FORMAT%20PERANGKAT%20GURU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TE1"/>
      <sheetName val="TE2"/>
      <sheetName val="TM1"/>
      <sheetName val="TM2"/>
      <sheetName val="TM3"/>
      <sheetName val="TM4"/>
      <sheetName val="TM5"/>
      <sheetName val="TM6"/>
      <sheetName val="TM7"/>
      <sheetName val="TK1"/>
      <sheetName val="TK2"/>
      <sheetName val="TK3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10">
          <cell r="I10">
            <v>6</v>
          </cell>
          <cell r="J10">
            <v>7</v>
          </cell>
        </row>
      </sheetData>
      <sheetData sheetId="10" refreshError="1"/>
      <sheetData sheetId="11" refreshError="1"/>
      <sheetData sheetId="1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 PENGISIAN"/>
      <sheetName val="DATA ISIAN"/>
      <sheetName val="DATA UTAMA"/>
      <sheetName val="COVER"/>
      <sheetName val="DAFTAR ISI"/>
      <sheetName val="KALDIK"/>
      <sheetName val="JADWAL"/>
      <sheetName val="KKM"/>
      <sheetName val="PROSEM"/>
      <sheetName val="PROTA"/>
      <sheetName val="ABSEN"/>
      <sheetName val="RA"/>
      <sheetName val="JURNAL"/>
      <sheetName val="UTS"/>
      <sheetName val="AB SOAL"/>
      <sheetName val="UAS"/>
      <sheetName val="NPENGETAHUAN"/>
      <sheetName val="NKETRAMPILAN"/>
      <sheetName val="NSIKAP"/>
      <sheetName val="DESKRIPSI"/>
      <sheetName val="REKAP 100"/>
      <sheetName val="REKAP 4a"/>
      <sheetName val="REKAP 4b"/>
      <sheetName val="ANALISIS"/>
      <sheetName val="DSS-DSK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G5" t="str">
            <v>SEMESTER GASAL</v>
          </cell>
        </row>
      </sheetData>
      <sheetData sheetId="7"/>
      <sheetData sheetId="8">
        <row r="3">
          <cell r="AB3" t="str">
            <v>X AK 1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hyperlink" Target="http://www.atirta13.com/" TargetMode="External"/><Relationship Id="rId7" Type="http://schemas.openxmlformats.org/officeDocument/2006/relationships/image" Target="../media/image1.jpeg"/><Relationship Id="rId2" Type="http://schemas.openxmlformats.org/officeDocument/2006/relationships/hyperlink" Target="http://dapodik13.com/" TargetMode="External"/><Relationship Id="rId1" Type="http://schemas.openxmlformats.org/officeDocument/2006/relationships/hyperlink" Target="http://www.atirta13.com/" TargetMode="External"/><Relationship Id="rId6" Type="http://schemas.openxmlformats.org/officeDocument/2006/relationships/vmlDrawing" Target="../drawings/vmlDrawing1.v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4.xml"/><Relationship Id="rId1" Type="http://schemas.openxmlformats.org/officeDocument/2006/relationships/vmlDrawing" Target="../drawings/vmlDrawing14.v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6.xml"/><Relationship Id="rId1" Type="http://schemas.openxmlformats.org/officeDocument/2006/relationships/vmlDrawing" Target="../drawings/vmlDrawing16.vm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comments" Target="../comments17.xml"/><Relationship Id="rId1" Type="http://schemas.openxmlformats.org/officeDocument/2006/relationships/vmlDrawing" Target="../drawings/vmlDrawing17.vm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8.xml"/><Relationship Id="rId1" Type="http://schemas.openxmlformats.org/officeDocument/2006/relationships/vmlDrawing" Target="../drawings/vmlDrawing18.vm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comments" Target="../comments19.xml"/><Relationship Id="rId1" Type="http://schemas.openxmlformats.org/officeDocument/2006/relationships/vmlDrawing" Target="../drawings/vmlDrawing19.vm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comments" Target="../comments20.xml"/><Relationship Id="rId1" Type="http://schemas.openxmlformats.org/officeDocument/2006/relationships/vmlDrawing" Target="../drawings/vmlDrawing20.vml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comments" Target="../comments21.xml"/><Relationship Id="rId1" Type="http://schemas.openxmlformats.org/officeDocument/2006/relationships/vmlDrawing" Target="../drawings/vmlDrawing2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comments" Target="../comments22.xml"/><Relationship Id="rId1" Type="http://schemas.openxmlformats.org/officeDocument/2006/relationships/vmlDrawing" Target="../drawings/vmlDrawing22.v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6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E18"/>
  <sheetViews>
    <sheetView showGridLines="0" workbookViewId="0">
      <pane xSplit="5" ySplit="1" topLeftCell="F6" activePane="bottomRight" state="frozen"/>
      <selection pane="topRight" activeCell="F1" sqref="F1"/>
      <selection pane="bottomLeft" activeCell="A2" sqref="A2"/>
      <selection pane="bottomRight" activeCell="D3" sqref="D3:D16"/>
    </sheetView>
  </sheetViews>
  <sheetFormatPr defaultRowHeight="16.5" x14ac:dyDescent="0.3"/>
  <cols>
    <col min="1" max="1" width="8" style="2" customWidth="1"/>
    <col min="2" max="2" width="4.7109375" style="1239" bestFit="1" customWidth="1"/>
    <col min="3" max="3" width="1" style="337" customWidth="1"/>
    <col min="4" max="4" width="120.28515625" style="2" customWidth="1"/>
    <col min="5" max="5" width="7.140625" style="2" customWidth="1"/>
    <col min="6" max="6" width="1.140625" style="2" customWidth="1"/>
    <col min="7" max="16384" width="9.140625" style="2"/>
  </cols>
  <sheetData>
    <row r="1" spans="1:5" ht="30" x14ac:dyDescent="0.4">
      <c r="A1" s="1472" t="s">
        <v>715</v>
      </c>
      <c r="B1" s="1472"/>
      <c r="C1" s="1472"/>
      <c r="D1" s="1472"/>
      <c r="E1" s="1472"/>
    </row>
    <row r="2" spans="1:5" ht="20.25" customHeight="1" x14ac:dyDescent="0.2">
      <c r="A2" s="1478" t="s">
        <v>537</v>
      </c>
      <c r="B2" s="1478"/>
      <c r="C2" s="1478"/>
      <c r="D2" s="1478"/>
      <c r="E2" s="1293"/>
    </row>
    <row r="3" spans="1:5" ht="20.25" customHeight="1" x14ac:dyDescent="0.45">
      <c r="A3" s="1476"/>
      <c r="B3" s="1235">
        <v>1</v>
      </c>
      <c r="C3" s="885" t="s">
        <v>322</v>
      </c>
      <c r="D3" s="1232" t="s">
        <v>703</v>
      </c>
      <c r="E3" s="1476"/>
    </row>
    <row r="4" spans="1:5" ht="90" customHeight="1" x14ac:dyDescent="0.2">
      <c r="A4" s="1476"/>
      <c r="B4" s="1236">
        <v>2</v>
      </c>
      <c r="C4" s="885" t="s">
        <v>322</v>
      </c>
      <c r="D4" s="1233" t="s">
        <v>717</v>
      </c>
      <c r="E4" s="1476"/>
    </row>
    <row r="5" spans="1:5" ht="63.75" customHeight="1" x14ac:dyDescent="0.45">
      <c r="A5" s="1476"/>
      <c r="B5" s="1236">
        <v>3</v>
      </c>
      <c r="C5" s="885" t="s">
        <v>322</v>
      </c>
      <c r="D5" s="1234" t="s">
        <v>718</v>
      </c>
      <c r="E5" s="1476"/>
    </row>
    <row r="6" spans="1:5" ht="20.25" customHeight="1" x14ac:dyDescent="0.45">
      <c r="A6" s="1476"/>
      <c r="B6" s="1236">
        <v>4</v>
      </c>
      <c r="C6" s="885" t="s">
        <v>322</v>
      </c>
      <c r="D6" s="1232" t="s">
        <v>719</v>
      </c>
      <c r="E6" s="1476"/>
    </row>
    <row r="7" spans="1:5" ht="20.25" customHeight="1" x14ac:dyDescent="0.45">
      <c r="A7" s="1476"/>
      <c r="B7" s="1236">
        <v>5</v>
      </c>
      <c r="C7" s="885" t="s">
        <v>322</v>
      </c>
      <c r="D7" s="1232" t="s">
        <v>419</v>
      </c>
      <c r="E7" s="1476"/>
    </row>
    <row r="8" spans="1:5" ht="45" x14ac:dyDescent="0.2">
      <c r="A8" s="1476"/>
      <c r="B8" s="1237">
        <v>6</v>
      </c>
      <c r="C8" s="886" t="s">
        <v>322</v>
      </c>
      <c r="D8" s="1233" t="s">
        <v>420</v>
      </c>
      <c r="E8" s="1476"/>
    </row>
    <row r="9" spans="1:5" ht="23.25" customHeight="1" x14ac:dyDescent="0.45">
      <c r="A9" s="1476"/>
      <c r="B9" s="1236">
        <v>7</v>
      </c>
      <c r="C9" s="885" t="s">
        <v>322</v>
      </c>
      <c r="D9" s="1232" t="s">
        <v>421</v>
      </c>
      <c r="E9" s="1476"/>
    </row>
    <row r="10" spans="1:5" ht="42.75" customHeight="1" x14ac:dyDescent="0.45">
      <c r="A10" s="1476"/>
      <c r="B10" s="1236">
        <v>8</v>
      </c>
      <c r="C10" s="885" t="s">
        <v>322</v>
      </c>
      <c r="D10" s="1234" t="s">
        <v>720</v>
      </c>
      <c r="E10" s="1476"/>
    </row>
    <row r="11" spans="1:5" ht="24.75" customHeight="1" x14ac:dyDescent="0.2">
      <c r="A11" s="1476"/>
      <c r="B11" s="1236">
        <v>9</v>
      </c>
      <c r="C11" s="885" t="s">
        <v>322</v>
      </c>
      <c r="D11" s="1233" t="s">
        <v>721</v>
      </c>
      <c r="E11" s="1476"/>
    </row>
    <row r="12" spans="1:5" ht="66.75" customHeight="1" x14ac:dyDescent="0.45">
      <c r="A12" s="1476"/>
      <c r="B12" s="1236">
        <v>10</v>
      </c>
      <c r="C12" s="885" t="s">
        <v>322</v>
      </c>
      <c r="D12" s="1234" t="s">
        <v>716</v>
      </c>
      <c r="E12" s="1476"/>
    </row>
    <row r="13" spans="1:5" ht="72" customHeight="1" x14ac:dyDescent="0.2">
      <c r="A13" s="1476"/>
      <c r="B13" s="1236">
        <v>11</v>
      </c>
      <c r="C13" s="885" t="s">
        <v>322</v>
      </c>
      <c r="D13" s="1233" t="s">
        <v>732</v>
      </c>
      <c r="E13" s="1476"/>
    </row>
    <row r="14" spans="1:5" ht="45" x14ac:dyDescent="0.2">
      <c r="A14" s="1476"/>
      <c r="B14" s="1236">
        <v>12</v>
      </c>
      <c r="C14" s="885" t="s">
        <v>322</v>
      </c>
      <c r="D14" s="1233" t="s">
        <v>480</v>
      </c>
      <c r="E14" s="1476"/>
    </row>
    <row r="15" spans="1:5" ht="67.5" x14ac:dyDescent="0.2">
      <c r="A15" s="1476"/>
      <c r="B15" s="1236">
        <v>13</v>
      </c>
      <c r="C15" s="885" t="s">
        <v>322</v>
      </c>
      <c r="D15" s="1233" t="s">
        <v>733</v>
      </c>
      <c r="E15" s="1476"/>
    </row>
    <row r="16" spans="1:5" ht="18.75" customHeight="1" thickBot="1" x14ac:dyDescent="0.5">
      <c r="A16" s="1477"/>
      <c r="B16" s="1235">
        <v>14</v>
      </c>
      <c r="C16" s="885" t="s">
        <v>322</v>
      </c>
      <c r="D16" s="1232" t="s">
        <v>555</v>
      </c>
      <c r="E16" s="1477"/>
    </row>
    <row r="17" spans="1:5" ht="45" customHeight="1" thickBot="1" x14ac:dyDescent="0.25">
      <c r="A17" s="1473" t="s">
        <v>446</v>
      </c>
      <c r="B17" s="1474"/>
      <c r="C17" s="1474"/>
      <c r="D17" s="1474"/>
      <c r="E17" s="1475"/>
    </row>
    <row r="18" spans="1:5" ht="24" x14ac:dyDescent="0.45">
      <c r="A18" s="307"/>
      <c r="B18" s="1238"/>
      <c r="C18" s="336"/>
      <c r="D18" s="307"/>
      <c r="E18" s="307"/>
    </row>
  </sheetData>
  <mergeCells count="5">
    <mergeCell ref="A1:E1"/>
    <mergeCell ref="A17:E17"/>
    <mergeCell ref="A3:A16"/>
    <mergeCell ref="E3:E16"/>
    <mergeCell ref="A2:D2"/>
  </mergeCells>
  <hyperlinks>
    <hyperlink ref="A17:D17" location="'DATA UTAMA'!A1" tooltip="KE DATA UTAMA DONG, PLIS!!!" display="Dul gondal gandul, sim ala kasim, mlumpatlah ke DATA UTAMA!!!!"/>
  </hyperlinks>
  <pageMargins left="0.7" right="0.7" top="0.75" bottom="0.75" header="0.3" footer="0.3"/>
  <pageSetup orientation="portrait" r:id="rId1"/>
  <picture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0">
    <tabColor theme="6" tint="-0.249977111117893"/>
  </sheetPr>
  <dimension ref="A1:AI74"/>
  <sheetViews>
    <sheetView showGridLines="0" zoomScale="77" zoomScaleNormal="77" zoomScaleSheetLayoutView="100" workbookViewId="0"/>
  </sheetViews>
  <sheetFormatPr defaultRowHeight="11.25" x14ac:dyDescent="0.2"/>
  <cols>
    <col min="1" max="1" width="2.28515625" style="217" customWidth="1"/>
    <col min="2" max="2" width="4.42578125" style="217" customWidth="1"/>
    <col min="3" max="3" width="50.85546875" style="217" customWidth="1"/>
    <col min="4" max="4" width="3.7109375" style="217" customWidth="1"/>
    <col min="5" max="5" width="3.85546875" style="217" customWidth="1"/>
    <col min="6" max="35" width="2.85546875" style="217" customWidth="1"/>
    <col min="36" max="16384" width="9.140625" style="217"/>
  </cols>
  <sheetData>
    <row r="1" spans="1:35" s="216" customFormat="1" ht="18" x14ac:dyDescent="0.25">
      <c r="A1" s="1" t="s">
        <v>389</v>
      </c>
      <c r="B1" s="1873" t="str">
        <f>CONCATENATE("PROGRAM PEMBELAJARAN ",JADWAL!G5)</f>
        <v>PROGRAM PEMBELAJARAN SEMESTER GASAL</v>
      </c>
      <c r="C1" s="1873"/>
      <c r="D1" s="1873"/>
      <c r="E1" s="1873"/>
      <c r="F1" s="1873"/>
      <c r="G1" s="1873"/>
      <c r="H1" s="1873"/>
      <c r="I1" s="1873"/>
      <c r="J1" s="1873"/>
      <c r="K1" s="1873"/>
      <c r="L1" s="1873"/>
      <c r="M1" s="1873"/>
      <c r="N1" s="1873"/>
      <c r="O1" s="1873"/>
      <c r="P1" s="1873"/>
      <c r="Q1" s="1873"/>
      <c r="R1" s="1873"/>
      <c r="S1" s="1873"/>
      <c r="T1" s="1873"/>
      <c r="U1" s="1873"/>
      <c r="V1" s="1873"/>
      <c r="W1" s="1873"/>
      <c r="X1" s="1873"/>
      <c r="Y1" s="1873"/>
      <c r="Z1" s="1873"/>
      <c r="AA1" s="1873"/>
      <c r="AB1" s="1873"/>
      <c r="AC1" s="1873"/>
      <c r="AD1" s="1873"/>
      <c r="AE1" s="1873"/>
      <c r="AF1" s="1873"/>
      <c r="AG1" s="1873"/>
      <c r="AH1" s="1873"/>
      <c r="AI1" s="1873"/>
    </row>
    <row r="2" spans="1:35" ht="5.25" customHeight="1" x14ac:dyDescent="0.2">
      <c r="B2" s="218"/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8"/>
      <c r="O2" s="218"/>
      <c r="P2" s="218"/>
      <c r="Q2" s="218"/>
      <c r="R2" s="218"/>
      <c r="S2" s="218"/>
      <c r="T2" s="218"/>
      <c r="U2" s="218"/>
      <c r="V2" s="218"/>
      <c r="W2" s="218"/>
      <c r="X2" s="218"/>
      <c r="Y2" s="218"/>
      <c r="Z2" s="218"/>
      <c r="AA2" s="218"/>
      <c r="AB2" s="218"/>
      <c r="AC2" s="218"/>
      <c r="AD2" s="218"/>
      <c r="AE2" s="218"/>
      <c r="AF2" s="218"/>
      <c r="AG2" s="218"/>
      <c r="AH2" s="218"/>
      <c r="AI2" s="218"/>
    </row>
    <row r="3" spans="1:35" x14ac:dyDescent="0.2">
      <c r="C3" s="219" t="s">
        <v>78</v>
      </c>
      <c r="D3" s="220" t="s">
        <v>3</v>
      </c>
      <c r="E3" s="221" t="s">
        <v>396</v>
      </c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19" t="s">
        <v>31</v>
      </c>
      <c r="AA3" s="220" t="s">
        <v>3</v>
      </c>
      <c r="AB3" s="1891" t="str">
        <f>PROTA!E4</f>
        <v>X MIPA 1</v>
      </c>
      <c r="AC3" s="1891"/>
      <c r="AD3" s="1891"/>
      <c r="AE3" s="1891"/>
      <c r="AF3" s="1891"/>
      <c r="AG3" s="1891"/>
      <c r="AH3" s="1891"/>
      <c r="AI3" s="1891"/>
    </row>
    <row r="4" spans="1:35" x14ac:dyDescent="0.2">
      <c r="C4" s="223" t="s">
        <v>32</v>
      </c>
      <c r="D4" s="220" t="s">
        <v>3</v>
      </c>
      <c r="E4" s="221" t="str">
        <f>PROTA!E3</f>
        <v>Ilmu Pengetahuan Sosial</v>
      </c>
      <c r="F4" s="221"/>
      <c r="G4" s="221"/>
      <c r="H4" s="221"/>
      <c r="I4" s="221"/>
      <c r="J4" s="221"/>
      <c r="K4" s="221"/>
      <c r="L4" s="221"/>
      <c r="M4" s="221"/>
      <c r="N4" s="221"/>
      <c r="O4" s="222"/>
      <c r="P4" s="222"/>
      <c r="Q4" s="223" t="s">
        <v>74</v>
      </c>
      <c r="V4" s="221"/>
      <c r="AA4" s="220" t="s">
        <v>3</v>
      </c>
      <c r="AB4" s="1897">
        <f>'DATA UTAMA'!L21</f>
        <v>70</v>
      </c>
      <c r="AC4" s="1897"/>
    </row>
    <row r="5" spans="1:35" x14ac:dyDescent="0.2">
      <c r="C5" s="223" t="s">
        <v>139</v>
      </c>
      <c r="D5" s="220" t="s">
        <v>3</v>
      </c>
      <c r="E5" s="221" t="str">
        <f>COVER!G19</f>
        <v>2018/2019</v>
      </c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5" t="s">
        <v>452</v>
      </c>
      <c r="AA5" s="220" t="s">
        <v>3</v>
      </c>
      <c r="AB5" s="221">
        <f>COVER!A37</f>
        <v>0</v>
      </c>
      <c r="AC5" s="221"/>
      <c r="AD5" s="221"/>
      <c r="AE5" s="221"/>
      <c r="AF5" s="221"/>
      <c r="AG5" s="221"/>
      <c r="AH5" s="221"/>
      <c r="AI5" s="221"/>
    </row>
    <row r="6" spans="1:35" ht="6" customHeight="1" x14ac:dyDescent="0.2">
      <c r="B6" s="220"/>
    </row>
    <row r="7" spans="1:35" ht="12" customHeight="1" x14ac:dyDescent="0.2">
      <c r="B7" s="1881" t="s">
        <v>6</v>
      </c>
      <c r="C7" s="1878" t="s">
        <v>71</v>
      </c>
      <c r="D7" s="1892" t="s">
        <v>33</v>
      </c>
      <c r="E7" s="1892"/>
      <c r="F7" s="1895" t="s">
        <v>381</v>
      </c>
      <c r="G7" s="1895"/>
      <c r="H7" s="1895"/>
      <c r="I7" s="1895"/>
      <c r="J7" s="1895"/>
      <c r="K7" s="1895"/>
      <c r="L7" s="1895"/>
      <c r="M7" s="1895"/>
      <c r="N7" s="1895"/>
      <c r="O7" s="1895"/>
      <c r="P7" s="1895"/>
      <c r="Q7" s="1895"/>
      <c r="R7" s="1895"/>
      <c r="S7" s="1895"/>
      <c r="T7" s="1895"/>
      <c r="U7" s="1895"/>
      <c r="V7" s="1895"/>
      <c r="W7" s="1895"/>
      <c r="X7" s="1895"/>
      <c r="Y7" s="1895"/>
      <c r="Z7" s="1895"/>
      <c r="AA7" s="1895"/>
      <c r="AB7" s="1895"/>
      <c r="AC7" s="1895"/>
      <c r="AD7" s="1895"/>
      <c r="AE7" s="1895"/>
      <c r="AF7" s="1895"/>
      <c r="AG7" s="1895"/>
      <c r="AH7" s="1895"/>
      <c r="AI7" s="1896"/>
    </row>
    <row r="8" spans="1:35" x14ac:dyDescent="0.2">
      <c r="B8" s="1882"/>
      <c r="C8" s="1879"/>
      <c r="D8" s="1893"/>
      <c r="E8" s="1893"/>
      <c r="F8" s="1890" t="s">
        <v>34</v>
      </c>
      <c r="G8" s="1890"/>
      <c r="H8" s="1890"/>
      <c r="I8" s="1890"/>
      <c r="J8" s="1890"/>
      <c r="K8" s="1890" t="s">
        <v>35</v>
      </c>
      <c r="L8" s="1890"/>
      <c r="M8" s="1890"/>
      <c r="N8" s="1890"/>
      <c r="O8" s="1890"/>
      <c r="P8" s="1890" t="s">
        <v>36</v>
      </c>
      <c r="Q8" s="1890"/>
      <c r="R8" s="1890"/>
      <c r="S8" s="1890"/>
      <c r="T8" s="1890"/>
      <c r="U8" s="1890" t="s">
        <v>37</v>
      </c>
      <c r="V8" s="1890"/>
      <c r="W8" s="1890"/>
      <c r="X8" s="1890"/>
      <c r="Y8" s="1890"/>
      <c r="Z8" s="1890" t="s">
        <v>38</v>
      </c>
      <c r="AA8" s="1890"/>
      <c r="AB8" s="1890"/>
      <c r="AC8" s="1890"/>
      <c r="AD8" s="1890"/>
      <c r="AE8" s="1890" t="s">
        <v>39</v>
      </c>
      <c r="AF8" s="1890"/>
      <c r="AG8" s="1890"/>
      <c r="AH8" s="1890"/>
      <c r="AI8" s="1894"/>
    </row>
    <row r="9" spans="1:35" x14ac:dyDescent="0.2">
      <c r="B9" s="1882"/>
      <c r="C9" s="1879"/>
      <c r="D9" s="1884" t="s">
        <v>41</v>
      </c>
      <c r="E9" s="1884" t="s">
        <v>42</v>
      </c>
      <c r="F9" s="227">
        <v>1</v>
      </c>
      <c r="G9" s="227">
        <v>2</v>
      </c>
      <c r="H9" s="227">
        <v>3</v>
      </c>
      <c r="I9" s="227">
        <v>4</v>
      </c>
      <c r="J9" s="227">
        <v>5</v>
      </c>
      <c r="K9" s="227">
        <v>1</v>
      </c>
      <c r="L9" s="227">
        <v>2</v>
      </c>
      <c r="M9" s="227">
        <v>3</v>
      </c>
      <c r="N9" s="227">
        <v>4</v>
      </c>
      <c r="O9" s="227">
        <v>5</v>
      </c>
      <c r="P9" s="227">
        <v>1</v>
      </c>
      <c r="Q9" s="227">
        <v>2</v>
      </c>
      <c r="R9" s="227">
        <v>3</v>
      </c>
      <c r="S9" s="227">
        <v>4</v>
      </c>
      <c r="T9" s="227">
        <v>5</v>
      </c>
      <c r="U9" s="227">
        <v>1</v>
      </c>
      <c r="V9" s="227">
        <v>2</v>
      </c>
      <c r="W9" s="227">
        <v>3</v>
      </c>
      <c r="X9" s="227">
        <v>4</v>
      </c>
      <c r="Y9" s="227">
        <v>5</v>
      </c>
      <c r="Z9" s="227">
        <v>1</v>
      </c>
      <c r="AA9" s="227">
        <v>2</v>
      </c>
      <c r="AB9" s="227">
        <v>3</v>
      </c>
      <c r="AC9" s="227">
        <v>4</v>
      </c>
      <c r="AD9" s="227">
        <v>5</v>
      </c>
      <c r="AE9" s="227">
        <v>1</v>
      </c>
      <c r="AF9" s="227">
        <v>2</v>
      </c>
      <c r="AG9" s="227">
        <v>3</v>
      </c>
      <c r="AH9" s="227">
        <v>4</v>
      </c>
      <c r="AI9" s="228">
        <v>5</v>
      </c>
    </row>
    <row r="10" spans="1:35" ht="12" thickBot="1" x14ac:dyDescent="0.25">
      <c r="B10" s="1883"/>
      <c r="C10" s="1880"/>
      <c r="D10" s="1880"/>
      <c r="E10" s="1880"/>
      <c r="F10" s="1885">
        <f>MROUND(KALDIK!AJ12,1)</f>
        <v>2</v>
      </c>
      <c r="G10" s="1886"/>
      <c r="H10" s="1886"/>
      <c r="I10" s="1886"/>
      <c r="J10" s="1887"/>
      <c r="K10" s="1885">
        <f>MROUND(KALDIK!AJ13,1)</f>
        <v>3</v>
      </c>
      <c r="L10" s="1886"/>
      <c r="M10" s="1886"/>
      <c r="N10" s="1886"/>
      <c r="O10" s="1887"/>
      <c r="P10" s="1885">
        <f>MROUND(KALDIK!AJ14,1)</f>
        <v>4</v>
      </c>
      <c r="Q10" s="1886"/>
      <c r="R10" s="1886"/>
      <c r="S10" s="1886"/>
      <c r="T10" s="1887"/>
      <c r="U10" s="1885">
        <f>MROUND(KALDIK!AJ15,1)</f>
        <v>3</v>
      </c>
      <c r="V10" s="1886"/>
      <c r="W10" s="1886"/>
      <c r="X10" s="1886"/>
      <c r="Y10" s="1887"/>
      <c r="Z10" s="1885">
        <f>MROUND(KALDIK!AJ16,1)</f>
        <v>4</v>
      </c>
      <c r="AA10" s="1886"/>
      <c r="AB10" s="1886"/>
      <c r="AC10" s="1886"/>
      <c r="AD10" s="1887"/>
      <c r="AE10" s="1875">
        <f>MROUND(KALDIK!AJ17,1)</f>
        <v>4</v>
      </c>
      <c r="AF10" s="1876"/>
      <c r="AG10" s="1876"/>
      <c r="AH10" s="1876"/>
      <c r="AI10" s="1877"/>
    </row>
    <row r="11" spans="1:35" s="219" customFormat="1" ht="30.75" customHeight="1" thickTop="1" x14ac:dyDescent="0.2">
      <c r="B11" s="229" t="s">
        <v>18</v>
      </c>
      <c r="C11" s="230" t="str">
        <f>PROTA!C12</f>
        <v>Memahami polusi dan dampaknya pada manusia dan lingkungannya</v>
      </c>
      <c r="D11" s="231">
        <f>PROTA!E12</f>
        <v>0</v>
      </c>
      <c r="E11" s="231">
        <f>PROTA!F12</f>
        <v>0</v>
      </c>
      <c r="F11" s="232"/>
      <c r="G11" s="232"/>
      <c r="H11" s="232"/>
      <c r="I11" s="232"/>
      <c r="J11" s="232"/>
      <c r="K11" s="232"/>
      <c r="L11" s="232"/>
      <c r="M11" s="232"/>
      <c r="N11" s="232"/>
      <c r="O11" s="232"/>
      <c r="P11" s="232"/>
      <c r="Q11" s="233"/>
      <c r="R11" s="233"/>
      <c r="S11" s="232"/>
      <c r="T11" s="232"/>
      <c r="U11" s="232"/>
      <c r="V11" s="232"/>
      <c r="W11" s="232"/>
      <c r="X11" s="232"/>
      <c r="Y11" s="232"/>
      <c r="Z11" s="232"/>
      <c r="AA11" s="232"/>
      <c r="AB11" s="232"/>
      <c r="AC11" s="232"/>
      <c r="AD11" s="232"/>
      <c r="AE11" s="232"/>
      <c r="AF11" s="232"/>
      <c r="AG11" s="232"/>
      <c r="AH11" s="232"/>
      <c r="AI11" s="234"/>
    </row>
    <row r="12" spans="1:35" ht="30.75" customHeight="1" x14ac:dyDescent="0.2">
      <c r="B12" s="235">
        <f>PROTA!B13</f>
        <v>1</v>
      </c>
      <c r="C12" s="236" t="str">
        <f>PROTA!C13</f>
        <v>Mengidentifikasi jenis limbah</v>
      </c>
      <c r="D12" s="237">
        <f>PROTA!E13</f>
        <v>8</v>
      </c>
      <c r="E12" s="237">
        <f>PROTA!F13</f>
        <v>16</v>
      </c>
      <c r="F12" s="238"/>
      <c r="G12" s="238"/>
      <c r="H12" s="238"/>
      <c r="I12" s="238"/>
      <c r="J12" s="238"/>
      <c r="K12" s="238"/>
      <c r="L12" s="238"/>
      <c r="M12" s="238"/>
      <c r="N12" s="238"/>
      <c r="O12" s="238"/>
      <c r="P12" s="238"/>
      <c r="Q12" s="239"/>
      <c r="R12" s="239"/>
      <c r="S12" s="238"/>
      <c r="T12" s="238"/>
      <c r="U12" s="238"/>
      <c r="V12" s="238"/>
      <c r="W12" s="238"/>
      <c r="X12" s="238"/>
      <c r="Y12" s="238"/>
      <c r="Z12" s="238"/>
      <c r="AA12" s="238"/>
      <c r="AB12" s="238"/>
      <c r="AC12" s="238"/>
      <c r="AD12" s="238"/>
      <c r="AE12" s="238"/>
      <c r="AF12" s="238"/>
      <c r="AG12" s="238"/>
      <c r="AH12" s="238"/>
      <c r="AI12" s="240"/>
    </row>
    <row r="13" spans="1:35" ht="30.75" customHeight="1" x14ac:dyDescent="0.2">
      <c r="B13" s="235">
        <f>PROTA!B14</f>
        <v>2</v>
      </c>
      <c r="C13" s="236" t="str">
        <f>PROTA!C14</f>
        <v>Mengidentifikasi jenis polusi pada lingkungan kerja</v>
      </c>
      <c r="D13" s="237">
        <f>PROTA!E14</f>
        <v>8</v>
      </c>
      <c r="E13" s="237">
        <f>PROTA!F14</f>
        <v>16</v>
      </c>
      <c r="F13" s="238"/>
      <c r="G13" s="238"/>
      <c r="H13" s="238"/>
      <c r="I13" s="238"/>
      <c r="J13" s="238"/>
      <c r="K13" s="238"/>
      <c r="L13" s="238"/>
      <c r="M13" s="238"/>
      <c r="N13" s="238"/>
      <c r="O13" s="238"/>
      <c r="P13" s="238"/>
      <c r="Q13" s="239"/>
      <c r="R13" s="239"/>
      <c r="S13" s="238"/>
      <c r="T13" s="238"/>
      <c r="U13" s="238"/>
      <c r="V13" s="238"/>
      <c r="W13" s="238"/>
      <c r="X13" s="238"/>
      <c r="Y13" s="238"/>
      <c r="Z13" s="238"/>
      <c r="AA13" s="238"/>
      <c r="AB13" s="238"/>
      <c r="AC13" s="238"/>
      <c r="AD13" s="238"/>
      <c r="AE13" s="238"/>
      <c r="AF13" s="238"/>
      <c r="AG13" s="238"/>
      <c r="AH13" s="238"/>
      <c r="AI13" s="240"/>
    </row>
    <row r="14" spans="1:35" ht="30.75" customHeight="1" x14ac:dyDescent="0.2">
      <c r="B14" s="235">
        <f>PROTA!B15</f>
        <v>0</v>
      </c>
      <c r="C14" s="236">
        <f>PROTA!C15</f>
        <v>0</v>
      </c>
      <c r="D14" s="237">
        <f>PROTA!E15</f>
        <v>0</v>
      </c>
      <c r="E14" s="237">
        <f>PROTA!F15</f>
        <v>0</v>
      </c>
      <c r="F14" s="238"/>
      <c r="G14" s="238"/>
      <c r="H14" s="238"/>
      <c r="I14" s="238"/>
      <c r="J14" s="238"/>
      <c r="K14" s="238"/>
      <c r="L14" s="238"/>
      <c r="M14" s="238"/>
      <c r="N14" s="238"/>
      <c r="O14" s="238"/>
      <c r="P14" s="238"/>
      <c r="Q14" s="239"/>
      <c r="R14" s="239"/>
      <c r="S14" s="238"/>
      <c r="T14" s="238"/>
      <c r="U14" s="238"/>
      <c r="V14" s="238"/>
      <c r="W14" s="238"/>
      <c r="X14" s="238"/>
      <c r="Y14" s="238"/>
      <c r="Z14" s="238"/>
      <c r="AA14" s="238"/>
      <c r="AB14" s="238"/>
      <c r="AC14" s="238"/>
      <c r="AD14" s="238"/>
      <c r="AE14" s="238"/>
      <c r="AF14" s="238"/>
      <c r="AG14" s="238"/>
      <c r="AH14" s="238"/>
      <c r="AI14" s="240"/>
    </row>
    <row r="15" spans="1:35" ht="30.75" customHeight="1" x14ac:dyDescent="0.2">
      <c r="B15" s="235">
        <f>PROTA!B16</f>
        <v>0</v>
      </c>
      <c r="C15" s="236">
        <f>PROTA!C16</f>
        <v>0</v>
      </c>
      <c r="D15" s="237">
        <f>PROTA!E16</f>
        <v>0</v>
      </c>
      <c r="E15" s="237">
        <f>PROTA!F16</f>
        <v>0</v>
      </c>
      <c r="F15" s="238"/>
      <c r="G15" s="238"/>
      <c r="H15" s="238"/>
      <c r="I15" s="238"/>
      <c r="J15" s="238"/>
      <c r="K15" s="238"/>
      <c r="L15" s="238"/>
      <c r="M15" s="238"/>
      <c r="N15" s="238"/>
      <c r="O15" s="238"/>
      <c r="P15" s="238"/>
      <c r="Q15" s="239"/>
      <c r="R15" s="239"/>
      <c r="S15" s="238"/>
      <c r="T15" s="238"/>
      <c r="U15" s="238"/>
      <c r="V15" s="238"/>
      <c r="W15" s="238"/>
      <c r="X15" s="238"/>
      <c r="Y15" s="238"/>
      <c r="Z15" s="238"/>
      <c r="AA15" s="238"/>
      <c r="AB15" s="238"/>
      <c r="AC15" s="238"/>
      <c r="AD15" s="238"/>
      <c r="AE15" s="238"/>
      <c r="AF15" s="238"/>
      <c r="AG15" s="238"/>
      <c r="AH15" s="238"/>
      <c r="AI15" s="240"/>
    </row>
    <row r="16" spans="1:35" ht="30.75" customHeight="1" x14ac:dyDescent="0.2">
      <c r="B16" s="235">
        <f>PROTA!B17</f>
        <v>0</v>
      </c>
      <c r="C16" s="236">
        <f>PROTA!C17</f>
        <v>0</v>
      </c>
      <c r="D16" s="237">
        <f>PROTA!E17</f>
        <v>0</v>
      </c>
      <c r="E16" s="237">
        <f>PROTA!F17</f>
        <v>0</v>
      </c>
      <c r="F16" s="238"/>
      <c r="G16" s="238"/>
      <c r="H16" s="238"/>
      <c r="I16" s="238"/>
      <c r="J16" s="238"/>
      <c r="K16" s="238"/>
      <c r="L16" s="238"/>
      <c r="M16" s="238"/>
      <c r="N16" s="238"/>
      <c r="O16" s="238"/>
      <c r="P16" s="238"/>
      <c r="Q16" s="239"/>
      <c r="R16" s="239"/>
      <c r="S16" s="238"/>
      <c r="T16" s="238"/>
      <c r="U16" s="238"/>
      <c r="V16" s="238"/>
      <c r="W16" s="238"/>
      <c r="X16" s="238"/>
      <c r="Y16" s="238"/>
      <c r="Z16" s="238"/>
      <c r="AA16" s="238"/>
      <c r="AB16" s="238"/>
      <c r="AC16" s="238"/>
      <c r="AD16" s="238"/>
      <c r="AE16" s="238"/>
      <c r="AF16" s="238"/>
      <c r="AG16" s="238"/>
      <c r="AH16" s="238"/>
      <c r="AI16" s="240"/>
    </row>
    <row r="17" spans="2:35" ht="30.75" customHeight="1" x14ac:dyDescent="0.2">
      <c r="B17" s="235">
        <f>PROTA!B18</f>
        <v>0</v>
      </c>
      <c r="C17" s="236">
        <f>PROTA!C18</f>
        <v>0</v>
      </c>
      <c r="D17" s="237">
        <f>PROTA!E18</f>
        <v>0</v>
      </c>
      <c r="E17" s="237">
        <f>PROTA!F18</f>
        <v>0</v>
      </c>
      <c r="F17" s="238"/>
      <c r="G17" s="238"/>
      <c r="H17" s="238"/>
      <c r="I17" s="238"/>
      <c r="J17" s="238"/>
      <c r="K17" s="238"/>
      <c r="L17" s="238"/>
      <c r="M17" s="238"/>
      <c r="N17" s="238"/>
      <c r="O17" s="238"/>
      <c r="P17" s="238"/>
      <c r="Q17" s="239"/>
      <c r="R17" s="239"/>
      <c r="S17" s="238"/>
      <c r="T17" s="238"/>
      <c r="U17" s="238"/>
      <c r="V17" s="238"/>
      <c r="W17" s="238"/>
      <c r="X17" s="238"/>
      <c r="Y17" s="238"/>
      <c r="Z17" s="238"/>
      <c r="AA17" s="238"/>
      <c r="AB17" s="238"/>
      <c r="AC17" s="238"/>
      <c r="AD17" s="238"/>
      <c r="AE17" s="238"/>
      <c r="AF17" s="238"/>
      <c r="AG17" s="238"/>
      <c r="AH17" s="238"/>
      <c r="AI17" s="240"/>
    </row>
    <row r="18" spans="2:35" ht="30.75" customHeight="1" x14ac:dyDescent="0.2">
      <c r="B18" s="235">
        <f>PROTA!B19</f>
        <v>0</v>
      </c>
      <c r="C18" s="236">
        <f>PROTA!C19</f>
        <v>0</v>
      </c>
      <c r="D18" s="237">
        <f>PROTA!E19</f>
        <v>0</v>
      </c>
      <c r="E18" s="237">
        <f>PROTA!F19</f>
        <v>0</v>
      </c>
      <c r="F18" s="238"/>
      <c r="G18" s="238"/>
      <c r="H18" s="238"/>
      <c r="I18" s="238"/>
      <c r="J18" s="238"/>
      <c r="K18" s="238"/>
      <c r="L18" s="238"/>
      <c r="M18" s="238"/>
      <c r="N18" s="238"/>
      <c r="O18" s="238"/>
      <c r="P18" s="238"/>
      <c r="Q18" s="239"/>
      <c r="R18" s="239"/>
      <c r="S18" s="238"/>
      <c r="T18" s="238"/>
      <c r="U18" s="238"/>
      <c r="V18" s="238"/>
      <c r="W18" s="238"/>
      <c r="X18" s="238"/>
      <c r="Y18" s="238"/>
      <c r="Z18" s="238"/>
      <c r="AA18" s="238"/>
      <c r="AB18" s="238"/>
      <c r="AC18" s="238"/>
      <c r="AD18" s="238"/>
      <c r="AE18" s="238"/>
      <c r="AF18" s="238"/>
      <c r="AG18" s="238"/>
      <c r="AH18" s="238"/>
      <c r="AI18" s="240"/>
    </row>
    <row r="19" spans="2:35" ht="30.75" customHeight="1" x14ac:dyDescent="0.2">
      <c r="B19" s="235">
        <f>PROTA!B20</f>
        <v>0</v>
      </c>
      <c r="C19" s="236">
        <f>PROTA!C20</f>
        <v>0</v>
      </c>
      <c r="D19" s="237">
        <f>PROTA!E20</f>
        <v>0</v>
      </c>
      <c r="E19" s="237">
        <f>PROTA!F20</f>
        <v>0</v>
      </c>
      <c r="F19" s="238"/>
      <c r="G19" s="238"/>
      <c r="H19" s="238"/>
      <c r="I19" s="238"/>
      <c r="J19" s="238"/>
      <c r="K19" s="238"/>
      <c r="L19" s="238"/>
      <c r="M19" s="238"/>
      <c r="N19" s="238"/>
      <c r="O19" s="238"/>
      <c r="P19" s="238"/>
      <c r="Q19" s="239"/>
      <c r="R19" s="239"/>
      <c r="S19" s="238"/>
      <c r="T19" s="238"/>
      <c r="U19" s="238"/>
      <c r="V19" s="238"/>
      <c r="W19" s="238"/>
      <c r="X19" s="238"/>
      <c r="Y19" s="238"/>
      <c r="Z19" s="238"/>
      <c r="AA19" s="238"/>
      <c r="AB19" s="238"/>
      <c r="AC19" s="238"/>
      <c r="AD19" s="238"/>
      <c r="AE19" s="238"/>
      <c r="AF19" s="238"/>
      <c r="AG19" s="238"/>
      <c r="AH19" s="238"/>
      <c r="AI19" s="240"/>
    </row>
    <row r="20" spans="2:35" ht="30.75" customHeight="1" x14ac:dyDescent="0.2">
      <c r="B20" s="235">
        <f>PROTA!B21</f>
        <v>0</v>
      </c>
      <c r="C20" s="236">
        <f>PROTA!C21</f>
        <v>0</v>
      </c>
      <c r="D20" s="237">
        <f>PROTA!E21</f>
        <v>0</v>
      </c>
      <c r="E20" s="237">
        <f>PROTA!F21</f>
        <v>0</v>
      </c>
      <c r="F20" s="238"/>
      <c r="G20" s="238"/>
      <c r="H20" s="238"/>
      <c r="I20" s="238"/>
      <c r="J20" s="238"/>
      <c r="K20" s="238"/>
      <c r="L20" s="238"/>
      <c r="M20" s="238"/>
      <c r="N20" s="238"/>
      <c r="O20" s="238"/>
      <c r="P20" s="238"/>
      <c r="Q20" s="239"/>
      <c r="R20" s="239"/>
      <c r="S20" s="238"/>
      <c r="T20" s="238"/>
      <c r="U20" s="238"/>
      <c r="V20" s="238"/>
      <c r="W20" s="238"/>
      <c r="X20" s="238"/>
      <c r="Y20" s="238"/>
      <c r="Z20" s="238"/>
      <c r="AA20" s="238"/>
      <c r="AB20" s="238"/>
      <c r="AC20" s="238"/>
      <c r="AD20" s="238"/>
      <c r="AE20" s="238"/>
      <c r="AF20" s="238"/>
      <c r="AG20" s="238"/>
      <c r="AH20" s="238"/>
      <c r="AI20" s="240"/>
    </row>
    <row r="21" spans="2:35" ht="30.75" customHeight="1" thickBot="1" x14ac:dyDescent="0.25">
      <c r="B21" s="235">
        <f>PROTA!B22</f>
        <v>0</v>
      </c>
      <c r="C21" s="236"/>
      <c r="D21" s="241">
        <f>PROTA!E22</f>
        <v>0</v>
      </c>
      <c r="E21" s="241">
        <f>PROTA!F22</f>
        <v>0</v>
      </c>
      <c r="F21" s="242"/>
      <c r="G21" s="242"/>
      <c r="H21" s="242"/>
      <c r="I21" s="242"/>
      <c r="J21" s="242"/>
      <c r="K21" s="242"/>
      <c r="L21" s="242"/>
      <c r="M21" s="242"/>
      <c r="N21" s="242"/>
      <c r="O21" s="242"/>
      <c r="P21" s="242"/>
      <c r="Q21" s="243"/>
      <c r="R21" s="243"/>
      <c r="S21" s="242"/>
      <c r="T21" s="242"/>
      <c r="U21" s="242"/>
      <c r="V21" s="242"/>
      <c r="W21" s="242"/>
      <c r="X21" s="242"/>
      <c r="Y21" s="242"/>
      <c r="Z21" s="242"/>
      <c r="AA21" s="242"/>
      <c r="AB21" s="242"/>
      <c r="AC21" s="242"/>
      <c r="AD21" s="242"/>
      <c r="AE21" s="242"/>
      <c r="AF21" s="242"/>
      <c r="AG21" s="242"/>
      <c r="AH21" s="242"/>
      <c r="AI21" s="244"/>
    </row>
    <row r="22" spans="2:35" ht="21.75" customHeight="1" thickTop="1" x14ac:dyDescent="0.2">
      <c r="B22" s="1888" t="s">
        <v>43</v>
      </c>
      <c r="C22" s="1889"/>
      <c r="D22" s="245">
        <f>SUM(D11:D21)</f>
        <v>16</v>
      </c>
      <c r="E22" s="245">
        <f>SUM(E11:E21)</f>
        <v>32</v>
      </c>
      <c r="F22" s="1864">
        <f>SUM(F11:J21)</f>
        <v>0</v>
      </c>
      <c r="G22" s="1865"/>
      <c r="H22" s="1865"/>
      <c r="I22" s="1865"/>
      <c r="J22" s="1866"/>
      <c r="K22" s="1864">
        <f>SUM(K11:O21)</f>
        <v>0</v>
      </c>
      <c r="L22" s="1865"/>
      <c r="M22" s="1865"/>
      <c r="N22" s="1865"/>
      <c r="O22" s="1866"/>
      <c r="P22" s="1864">
        <f>SUM(P11:T21)</f>
        <v>0</v>
      </c>
      <c r="Q22" s="1865"/>
      <c r="R22" s="1865"/>
      <c r="S22" s="1865"/>
      <c r="T22" s="1866"/>
      <c r="U22" s="1864">
        <f>SUM(U11:Y21)</f>
        <v>0</v>
      </c>
      <c r="V22" s="1865"/>
      <c r="W22" s="1865"/>
      <c r="X22" s="1865"/>
      <c r="Y22" s="1866"/>
      <c r="Z22" s="1864">
        <f>SUM(Z11:AD21)</f>
        <v>0</v>
      </c>
      <c r="AA22" s="1865"/>
      <c r="AB22" s="1865"/>
      <c r="AC22" s="1865"/>
      <c r="AD22" s="1866"/>
      <c r="AE22" s="1864">
        <f>SUM(AE11:AI21)</f>
        <v>0</v>
      </c>
      <c r="AF22" s="1865"/>
      <c r="AG22" s="1865"/>
      <c r="AH22" s="1865"/>
      <c r="AI22" s="1874"/>
    </row>
    <row r="23" spans="2:35" ht="9" customHeight="1" x14ac:dyDescent="0.2">
      <c r="B23" s="226"/>
      <c r="C23" s="224"/>
      <c r="D23" s="226"/>
      <c r="E23" s="226"/>
      <c r="F23" s="226"/>
      <c r="G23" s="226"/>
      <c r="H23" s="226"/>
      <c r="I23" s="224"/>
      <c r="J23" s="224"/>
      <c r="K23" s="224"/>
      <c r="L23" s="224"/>
      <c r="M23" s="224"/>
      <c r="N23" s="224"/>
      <c r="O23" s="224"/>
      <c r="P23" s="224"/>
      <c r="Q23" s="224"/>
      <c r="R23" s="226"/>
      <c r="S23" s="224"/>
      <c r="T23" s="224"/>
      <c r="U23" s="224"/>
      <c r="V23" s="226"/>
      <c r="W23" s="226"/>
      <c r="X23" s="224"/>
      <c r="Y23" s="224"/>
      <c r="Z23" s="224"/>
      <c r="AA23" s="224"/>
      <c r="AB23" s="224"/>
      <c r="AC23" s="224"/>
      <c r="AD23" s="224"/>
      <c r="AE23" s="224"/>
      <c r="AF23" s="224"/>
      <c r="AG23" s="224"/>
      <c r="AH23" s="224"/>
      <c r="AI23" s="224"/>
    </row>
    <row r="24" spans="2:35" x14ac:dyDescent="0.2">
      <c r="B24" s="226"/>
      <c r="C24" s="224"/>
      <c r="D24" s="226"/>
      <c r="E24" s="226"/>
      <c r="F24" s="226"/>
      <c r="G24" s="226"/>
      <c r="H24" s="226"/>
      <c r="I24" s="224"/>
      <c r="J24" s="224"/>
      <c r="K24" s="224"/>
      <c r="L24" s="224"/>
      <c r="M24" s="224"/>
      <c r="N24" s="224"/>
      <c r="O24" s="224"/>
      <c r="P24" s="224"/>
      <c r="Q24" s="224"/>
      <c r="R24" s="226"/>
      <c r="S24" s="224"/>
      <c r="T24" s="224"/>
      <c r="U24" s="224"/>
      <c r="V24" s="226"/>
      <c r="W24" s="226"/>
      <c r="X24" s="224"/>
      <c r="Y24" s="224"/>
      <c r="Z24" s="224"/>
      <c r="AA24" s="1870" t="s">
        <v>44</v>
      </c>
      <c r="AB24" s="1870"/>
      <c r="AC24" s="1870"/>
      <c r="AD24" s="1870"/>
      <c r="AE24" s="1870"/>
      <c r="AF24" s="1870"/>
      <c r="AG24" s="1870"/>
      <c r="AH24" s="1870"/>
      <c r="AI24" s="1870"/>
    </row>
    <row r="25" spans="2:35" x14ac:dyDescent="0.2">
      <c r="B25" s="226"/>
      <c r="C25" s="226" t="s">
        <v>45</v>
      </c>
      <c r="D25" s="246" t="e">
        <f>COVER!#REF!</f>
        <v>#REF!</v>
      </c>
      <c r="E25" s="226"/>
      <c r="F25" s="226"/>
      <c r="G25" s="226"/>
      <c r="H25" s="226"/>
      <c r="I25" s="224"/>
      <c r="J25" s="224"/>
      <c r="K25" s="224"/>
      <c r="L25" s="224"/>
      <c r="M25" s="224"/>
      <c r="N25" s="224"/>
      <c r="O25" s="224"/>
      <c r="P25" s="224"/>
      <c r="Q25" s="224"/>
      <c r="R25" s="226"/>
      <c r="S25" s="224"/>
      <c r="T25" s="224"/>
      <c r="U25" s="224"/>
      <c r="V25" s="226"/>
      <c r="W25" s="226"/>
      <c r="X25" s="224"/>
      <c r="Y25" s="224"/>
      <c r="Z25" s="224"/>
    </row>
    <row r="26" spans="2:35" x14ac:dyDescent="0.2">
      <c r="B26" s="226"/>
      <c r="C26" s="226" t="s">
        <v>25</v>
      </c>
      <c r="D26" s="246">
        <f>COVER!E22</f>
        <v>0</v>
      </c>
      <c r="E26" s="226"/>
      <c r="F26" s="226"/>
      <c r="G26" s="226"/>
      <c r="H26" s="226"/>
      <c r="I26" s="224"/>
      <c r="J26" s="224"/>
      <c r="K26" s="224"/>
      <c r="L26" s="224"/>
      <c r="M26" s="224"/>
      <c r="N26" s="224"/>
      <c r="O26" s="224"/>
      <c r="P26" s="224"/>
      <c r="Q26" s="224"/>
      <c r="R26" s="226"/>
      <c r="S26" s="224"/>
      <c r="T26" s="224"/>
      <c r="U26" s="224"/>
      <c r="V26" s="226"/>
      <c r="W26" s="226"/>
      <c r="X26" s="224"/>
      <c r="Y26" s="224"/>
      <c r="Z26" s="224"/>
      <c r="AA26" s="1869" t="s">
        <v>30</v>
      </c>
      <c r="AB26" s="1869"/>
      <c r="AC26" s="1869"/>
      <c r="AD26" s="1869"/>
      <c r="AE26" s="1869"/>
      <c r="AF26" s="1869"/>
      <c r="AG26" s="1869"/>
      <c r="AH26" s="1869"/>
      <c r="AI26" s="1869"/>
    </row>
    <row r="27" spans="2:35" x14ac:dyDescent="0.2">
      <c r="B27" s="226"/>
      <c r="C27" s="226"/>
      <c r="D27" s="246" t="e">
        <f>COVER!#REF!</f>
        <v>#REF!</v>
      </c>
      <c r="E27" s="226"/>
      <c r="F27" s="226"/>
      <c r="G27" s="226"/>
      <c r="H27" s="226"/>
      <c r="I27" s="224"/>
      <c r="J27" s="1869" t="s">
        <v>46</v>
      </c>
      <c r="K27" s="1869"/>
      <c r="L27" s="1869"/>
      <c r="M27" s="1869"/>
      <c r="N27" s="1869"/>
      <c r="O27" s="1869"/>
      <c r="P27" s="1869"/>
      <c r="Q27" s="1869"/>
      <c r="R27" s="1869"/>
      <c r="S27" s="224"/>
      <c r="T27" s="224"/>
      <c r="U27" s="224"/>
      <c r="V27" s="226"/>
      <c r="W27" s="226"/>
      <c r="X27" s="224"/>
      <c r="Y27" s="224"/>
      <c r="Z27" s="224"/>
      <c r="AA27" s="224"/>
      <c r="AB27" s="224"/>
      <c r="AC27" s="224"/>
      <c r="AD27" s="224"/>
      <c r="AE27" s="224"/>
      <c r="AF27" s="224"/>
      <c r="AG27" s="224"/>
      <c r="AH27" s="224"/>
      <c r="AI27" s="224"/>
    </row>
    <row r="28" spans="2:35" x14ac:dyDescent="0.2">
      <c r="B28" s="226"/>
      <c r="C28" s="226"/>
      <c r="D28" s="246" t="e">
        <f>COVER!#REF!</f>
        <v>#REF!</v>
      </c>
      <c r="E28" s="226"/>
      <c r="F28" s="226"/>
      <c r="G28" s="226"/>
      <c r="H28" s="226"/>
      <c r="I28" s="224"/>
      <c r="J28" s="1869" t="s">
        <v>47</v>
      </c>
      <c r="K28" s="1869"/>
      <c r="L28" s="1869"/>
      <c r="M28" s="1869"/>
      <c r="N28" s="1869"/>
      <c r="O28" s="1869"/>
      <c r="P28" s="1869"/>
      <c r="Q28" s="1869"/>
      <c r="R28" s="1869"/>
      <c r="S28" s="224"/>
      <c r="T28" s="224"/>
      <c r="U28" s="224"/>
      <c r="V28" s="226"/>
      <c r="W28" s="226"/>
      <c r="X28" s="224"/>
      <c r="Y28" s="224"/>
      <c r="Z28" s="224"/>
      <c r="AA28" s="224"/>
      <c r="AB28" s="224"/>
      <c r="AC28" s="224"/>
      <c r="AD28" s="224"/>
      <c r="AE28" s="224"/>
      <c r="AF28" s="224"/>
      <c r="AG28" s="224"/>
      <c r="AH28" s="224"/>
      <c r="AI28" s="224"/>
    </row>
    <row r="29" spans="2:35" x14ac:dyDescent="0.2">
      <c r="B29" s="226"/>
      <c r="C29" s="226"/>
      <c r="D29" s="246" t="e">
        <f>COVER!#REF!</f>
        <v>#REF!</v>
      </c>
      <c r="E29" s="226"/>
      <c r="F29" s="226"/>
      <c r="G29" s="226"/>
      <c r="H29" s="226"/>
      <c r="I29" s="224"/>
      <c r="J29" s="226"/>
      <c r="K29" s="224"/>
      <c r="L29" s="224"/>
      <c r="M29" s="224"/>
      <c r="N29" s="224"/>
      <c r="O29" s="224"/>
      <c r="P29" s="224"/>
      <c r="Q29" s="224"/>
      <c r="R29" s="226"/>
      <c r="S29" s="224"/>
      <c r="T29" s="224"/>
      <c r="U29" s="224"/>
      <c r="V29" s="226"/>
      <c r="W29" s="226"/>
      <c r="X29" s="224"/>
      <c r="Y29" s="224"/>
      <c r="Z29" s="224"/>
      <c r="AA29" s="224"/>
      <c r="AB29" s="224"/>
      <c r="AC29" s="224"/>
      <c r="AD29" s="224"/>
      <c r="AE29" s="224"/>
      <c r="AF29" s="224"/>
      <c r="AG29" s="224"/>
      <c r="AH29" s="224"/>
      <c r="AI29" s="224"/>
    </row>
    <row r="30" spans="2:35" x14ac:dyDescent="0.2">
      <c r="B30" s="226"/>
      <c r="C30" s="226"/>
      <c r="D30" s="246">
        <f>COVER!E24</f>
        <v>0</v>
      </c>
      <c r="E30" s="226"/>
      <c r="F30" s="226"/>
      <c r="G30" s="226"/>
      <c r="H30" s="226"/>
      <c r="I30" s="224"/>
      <c r="J30" s="226"/>
      <c r="K30" s="224"/>
      <c r="L30" s="224"/>
      <c r="M30" s="224"/>
      <c r="N30" s="224"/>
      <c r="O30" s="224"/>
      <c r="P30" s="224"/>
      <c r="Q30" s="224"/>
      <c r="R30" s="226"/>
      <c r="S30" s="224"/>
      <c r="T30" s="224"/>
      <c r="U30" s="224"/>
      <c r="V30" s="226"/>
      <c r="W30" s="226"/>
      <c r="X30" s="224"/>
      <c r="Y30" s="224"/>
      <c r="Z30" s="224"/>
      <c r="AA30" s="224"/>
      <c r="AB30" s="224"/>
      <c r="AC30" s="224"/>
      <c r="AD30" s="224"/>
      <c r="AE30" s="224"/>
      <c r="AF30" s="224"/>
      <c r="AG30" s="224"/>
      <c r="AH30" s="224"/>
      <c r="AI30" s="224"/>
    </row>
    <row r="31" spans="2:35" s="1257" customFormat="1" x14ac:dyDescent="0.2">
      <c r="B31" s="1254"/>
      <c r="C31" s="1254" t="str">
        <f>KKM!B56</f>
        <v>MARLINA, M.Pd</v>
      </c>
      <c r="D31" s="1255">
        <f>COVER!E25</f>
        <v>0</v>
      </c>
      <c r="E31" s="1254"/>
      <c r="F31" s="1254"/>
      <c r="G31" s="1254"/>
      <c r="H31" s="1254"/>
      <c r="I31" s="1256"/>
      <c r="J31" s="1254"/>
      <c r="K31" s="1256"/>
      <c r="L31" s="1256"/>
      <c r="M31" s="1256"/>
      <c r="N31" s="1256"/>
      <c r="O31" s="1256"/>
      <c r="P31" s="1256"/>
      <c r="Q31" s="1256"/>
      <c r="R31" s="1254"/>
      <c r="S31" s="1256"/>
      <c r="T31" s="1256"/>
      <c r="U31" s="1256"/>
      <c r="V31" s="1254"/>
      <c r="W31" s="1254"/>
      <c r="X31" s="1256"/>
      <c r="Y31" s="1256"/>
      <c r="Z31" s="1256"/>
      <c r="AA31" s="1872">
        <f>AB5</f>
        <v>0</v>
      </c>
      <c r="AB31" s="1872"/>
      <c r="AC31" s="1872"/>
      <c r="AD31" s="1872"/>
      <c r="AE31" s="1872"/>
      <c r="AF31" s="1872"/>
      <c r="AG31" s="1872"/>
      <c r="AH31" s="1872"/>
      <c r="AI31" s="1872"/>
    </row>
    <row r="32" spans="2:35" x14ac:dyDescent="0.2">
      <c r="B32" s="226"/>
      <c r="C32" s="226" t="str">
        <f>KALDIK!X59</f>
        <v>NIP. -</v>
      </c>
      <c r="D32" s="246">
        <f>COVER!E26</f>
        <v>0</v>
      </c>
      <c r="E32" s="226"/>
      <c r="F32" s="226"/>
      <c r="G32" s="226"/>
      <c r="H32" s="226"/>
      <c r="I32" s="224"/>
      <c r="J32" s="226"/>
      <c r="K32" s="224"/>
      <c r="L32" s="224"/>
      <c r="M32" s="224"/>
      <c r="N32" s="224"/>
      <c r="O32" s="224"/>
      <c r="P32" s="224"/>
      <c r="Q32" s="224"/>
      <c r="R32" s="226"/>
      <c r="S32" s="224"/>
      <c r="T32" s="224"/>
      <c r="U32" s="224"/>
      <c r="V32" s="226"/>
      <c r="W32" s="226"/>
      <c r="X32" s="224"/>
      <c r="Y32" s="224"/>
      <c r="Z32" s="224"/>
      <c r="AA32" s="1869" t="str">
        <f>COVER!A38</f>
        <v>NIP. 0</v>
      </c>
      <c r="AB32" s="1869"/>
      <c r="AC32" s="1869"/>
      <c r="AD32" s="1869"/>
      <c r="AE32" s="1869"/>
      <c r="AF32" s="1869"/>
      <c r="AG32" s="1869"/>
      <c r="AH32" s="1869"/>
      <c r="AI32" s="1869"/>
    </row>
    <row r="33" spans="2:18" ht="11.25" hidden="1" customHeight="1" x14ac:dyDescent="0.2">
      <c r="B33" s="226" t="str">
        <f>'DATA ISIAN'!B3</f>
        <v>X MIPA 1</v>
      </c>
      <c r="D33" s="246">
        <f>COVER!E27</f>
        <v>0</v>
      </c>
      <c r="J33" s="1871" t="s">
        <v>48</v>
      </c>
      <c r="K33" s="1871"/>
      <c r="L33" s="1871"/>
      <c r="M33" s="1871"/>
      <c r="N33" s="1871"/>
      <c r="O33" s="1871"/>
      <c r="P33" s="1871"/>
      <c r="Q33" s="1871"/>
      <c r="R33" s="1871"/>
    </row>
    <row r="34" spans="2:18" ht="11.25" hidden="1" customHeight="1" x14ac:dyDescent="0.2">
      <c r="B34" s="226" t="str">
        <f>'DATA ISIAN'!B4</f>
        <v>X MIPA 2</v>
      </c>
      <c r="D34" s="246">
        <f>COVER!E29</f>
        <v>0</v>
      </c>
      <c r="J34" s="1869" t="s">
        <v>49</v>
      </c>
      <c r="K34" s="1869"/>
      <c r="L34" s="1869"/>
      <c r="M34" s="1869"/>
      <c r="N34" s="1869"/>
      <c r="O34" s="1869"/>
      <c r="P34" s="1869"/>
      <c r="Q34" s="1869"/>
      <c r="R34" s="1869"/>
    </row>
    <row r="35" spans="2:18" hidden="1" x14ac:dyDescent="0.2">
      <c r="B35" s="226" t="str">
        <f>'DATA ISIAN'!B5</f>
        <v>X IPS 1</v>
      </c>
    </row>
    <row r="36" spans="2:18" hidden="1" x14ac:dyDescent="0.2">
      <c r="B36" s="226" t="str">
        <f>'DATA ISIAN'!B6</f>
        <v>X IPS 2</v>
      </c>
    </row>
    <row r="37" spans="2:18" hidden="1" x14ac:dyDescent="0.2">
      <c r="B37" s="226" t="str">
        <f>'DATA ISIAN'!B7</f>
        <v>X IPS 3</v>
      </c>
    </row>
    <row r="38" spans="2:18" hidden="1" x14ac:dyDescent="0.2">
      <c r="B38" s="226">
        <f>'DATA ISIAN'!B8</f>
        <v>0</v>
      </c>
    </row>
    <row r="39" spans="2:18" hidden="1" x14ac:dyDescent="0.2">
      <c r="B39" s="226"/>
    </row>
    <row r="40" spans="2:18" hidden="1" x14ac:dyDescent="0.2">
      <c r="B40" s="226"/>
    </row>
    <row r="41" spans="2:18" hidden="1" x14ac:dyDescent="0.2"/>
    <row r="42" spans="2:18" hidden="1" x14ac:dyDescent="0.2"/>
    <row r="43" spans="2:18" hidden="1" x14ac:dyDescent="0.2"/>
    <row r="44" spans="2:18" hidden="1" x14ac:dyDescent="0.2"/>
    <row r="45" spans="2:18" hidden="1" x14ac:dyDescent="0.2"/>
    <row r="46" spans="2:18" hidden="1" x14ac:dyDescent="0.2"/>
    <row r="47" spans="2:18" hidden="1" x14ac:dyDescent="0.2"/>
    <row r="48" spans="2:1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spans="4:26" hidden="1" x14ac:dyDescent="0.2"/>
    <row r="66" spans="4:26" hidden="1" x14ac:dyDescent="0.2"/>
    <row r="67" spans="4:26" hidden="1" x14ac:dyDescent="0.2"/>
    <row r="68" spans="4:26" hidden="1" x14ac:dyDescent="0.2"/>
    <row r="69" spans="4:26" hidden="1" x14ac:dyDescent="0.2"/>
    <row r="70" spans="4:26" hidden="1" x14ac:dyDescent="0.2"/>
    <row r="71" spans="4:26" hidden="1" x14ac:dyDescent="0.2"/>
    <row r="72" spans="4:26" ht="11.25" hidden="1" customHeight="1" x14ac:dyDescent="0.2">
      <c r="D72" s="1867"/>
      <c r="E72" s="1867"/>
      <c r="F72" s="1867"/>
      <c r="G72" s="1867"/>
      <c r="H72" s="1867"/>
      <c r="I72" s="1867"/>
      <c r="J72" s="1867"/>
      <c r="K72" s="1867"/>
      <c r="L72" s="1867"/>
      <c r="M72" s="1867"/>
      <c r="N72" s="1867"/>
      <c r="O72" s="1867"/>
      <c r="P72" s="1867"/>
      <c r="Q72" s="1867"/>
      <c r="R72" s="1867"/>
      <c r="S72" s="1867"/>
      <c r="T72" s="1867"/>
      <c r="U72" s="1867"/>
      <c r="V72" s="1867"/>
      <c r="W72" s="1867"/>
      <c r="X72" s="1867"/>
      <c r="Y72" s="1867"/>
      <c r="Z72" s="1867"/>
    </row>
    <row r="73" spans="4:26" s="1257" customFormat="1" x14ac:dyDescent="0.2">
      <c r="D73" s="1868" t="str">
        <f>KALDIK!B58</f>
        <v>YOYO WARDOYO SUCIPTO, S.Pd</v>
      </c>
      <c r="E73" s="1868"/>
      <c r="F73" s="1868"/>
      <c r="G73" s="1868"/>
      <c r="H73" s="1868"/>
      <c r="I73" s="1868"/>
      <c r="J73" s="1868"/>
      <c r="K73" s="1868"/>
      <c r="L73" s="1868"/>
      <c r="M73" s="1868"/>
      <c r="N73" s="1868"/>
      <c r="O73" s="1868"/>
      <c r="P73" s="1868"/>
      <c r="Q73" s="1868"/>
      <c r="R73" s="1868"/>
      <c r="S73" s="1868"/>
      <c r="T73" s="1868"/>
      <c r="U73" s="1868"/>
      <c r="V73" s="1868"/>
      <c r="W73" s="1868"/>
      <c r="X73" s="1868"/>
      <c r="Y73" s="1868"/>
      <c r="Z73" s="1868"/>
    </row>
    <row r="74" spans="4:26" x14ac:dyDescent="0.2">
      <c r="D74" s="1863" t="str">
        <f>KALDIK!B59</f>
        <v>NIP. -</v>
      </c>
      <c r="E74" s="1863"/>
      <c r="F74" s="1863"/>
      <c r="G74" s="1863"/>
      <c r="H74" s="1863"/>
      <c r="I74" s="1863"/>
      <c r="J74" s="1863"/>
      <c r="K74" s="1863"/>
      <c r="L74" s="1863"/>
      <c r="M74" s="1863"/>
      <c r="N74" s="1863"/>
      <c r="O74" s="1863"/>
      <c r="P74" s="1863"/>
      <c r="Q74" s="1863"/>
      <c r="R74" s="1863"/>
      <c r="S74" s="1863"/>
      <c r="T74" s="1863"/>
      <c r="U74" s="1863"/>
      <c r="V74" s="1863"/>
      <c r="W74" s="1863"/>
      <c r="X74" s="1863"/>
      <c r="Y74" s="1863"/>
      <c r="Z74" s="1863"/>
    </row>
  </sheetData>
  <dataConsolidate/>
  <mergeCells count="39">
    <mergeCell ref="AB3:AI3"/>
    <mergeCell ref="AA26:AI26"/>
    <mergeCell ref="J27:R27"/>
    <mergeCell ref="J28:R28"/>
    <mergeCell ref="D7:E8"/>
    <mergeCell ref="U8:Y8"/>
    <mergeCell ref="Z8:AD8"/>
    <mergeCell ref="AE8:AI8"/>
    <mergeCell ref="F7:AI7"/>
    <mergeCell ref="AB4:AC4"/>
    <mergeCell ref="B1:AI1"/>
    <mergeCell ref="AE22:AI22"/>
    <mergeCell ref="AE10:AI10"/>
    <mergeCell ref="C7:C10"/>
    <mergeCell ref="B7:B10"/>
    <mergeCell ref="D9:D10"/>
    <mergeCell ref="E9:E10"/>
    <mergeCell ref="F10:J10"/>
    <mergeCell ref="K10:O10"/>
    <mergeCell ref="B22:C22"/>
    <mergeCell ref="P10:T10"/>
    <mergeCell ref="U10:Y10"/>
    <mergeCell ref="Z10:AD10"/>
    <mergeCell ref="F8:J8"/>
    <mergeCell ref="K8:O8"/>
    <mergeCell ref="P8:T8"/>
    <mergeCell ref="D74:Z74"/>
    <mergeCell ref="F22:J22"/>
    <mergeCell ref="K22:O22"/>
    <mergeCell ref="P22:T22"/>
    <mergeCell ref="U22:Y22"/>
    <mergeCell ref="Z22:AD22"/>
    <mergeCell ref="D72:Z72"/>
    <mergeCell ref="D73:Z73"/>
    <mergeCell ref="J34:R34"/>
    <mergeCell ref="AA24:AI24"/>
    <mergeCell ref="AA32:AI32"/>
    <mergeCell ref="J33:R33"/>
    <mergeCell ref="AA31:AI31"/>
  </mergeCells>
  <conditionalFormatting sqref="AH8:AI22 V8:AE22 O8:U10 G8:N21 K11:Y21 V8:AI21 D22:AI22 F7:F21 D13:E22 B11:B21 B7:C7 D7:E9 E11 K10:AI10">
    <cfRule type="cellIs" dxfId="94" priority="78" stopIfTrue="1" operator="equal">
      <formula>0</formula>
    </cfRule>
  </conditionalFormatting>
  <conditionalFormatting sqref="F11:AI21">
    <cfRule type="cellIs" dxfId="93" priority="77" operator="greaterThan">
      <formula>0</formula>
    </cfRule>
  </conditionalFormatting>
  <conditionalFormatting sqref="AH11:AI21 AE11:AE21">
    <cfRule type="cellIs" dxfId="92" priority="63" operator="greaterThan">
      <formula>0</formula>
    </cfRule>
  </conditionalFormatting>
  <conditionalFormatting sqref="F11:AI21">
    <cfRule type="cellIs" dxfId="91" priority="62" operator="greaterThan">
      <formula>0</formula>
    </cfRule>
  </conditionalFormatting>
  <conditionalFormatting sqref="A11:XFD21">
    <cfRule type="cellIs" dxfId="90" priority="30" operator="equal">
      <formula>0</formula>
    </cfRule>
  </conditionalFormatting>
  <conditionalFormatting sqref="F10:J10">
    <cfRule type="cellIs" dxfId="89" priority="24" operator="equal">
      <formula>F22</formula>
    </cfRule>
    <cfRule type="cellIs" dxfId="88" priority="25" operator="notEqual">
      <formula>$F$22</formula>
    </cfRule>
    <cfRule type="cellIs" dxfId="87" priority="28" operator="notEqual">
      <formula>F22</formula>
    </cfRule>
  </conditionalFormatting>
  <conditionalFormatting sqref="K10:O10">
    <cfRule type="cellIs" dxfId="86" priority="27" operator="notEqual">
      <formula>K22</formula>
    </cfRule>
  </conditionalFormatting>
  <conditionalFormatting sqref="P10:AI10">
    <cfRule type="cellIs" dxfId="85" priority="26" operator="notEqual">
      <formula>P22</formula>
    </cfRule>
  </conditionalFormatting>
  <conditionalFormatting sqref="K10:AI10">
    <cfRule type="cellIs" dxfId="84" priority="21" operator="equal">
      <formula>$J$22</formula>
    </cfRule>
    <cfRule type="cellIs" dxfId="83" priority="22" operator="notEqual">
      <formula>$F$22</formula>
    </cfRule>
    <cfRule type="cellIs" dxfId="82" priority="23" operator="notEqual">
      <formula>K22</formula>
    </cfRule>
  </conditionalFormatting>
  <conditionalFormatting sqref="K10:AI10">
    <cfRule type="cellIs" dxfId="81" priority="18" operator="equal">
      <formula>K22</formula>
    </cfRule>
    <cfRule type="cellIs" dxfId="80" priority="19" operator="notEqual">
      <formula>$F$22</formula>
    </cfRule>
    <cfRule type="cellIs" dxfId="79" priority="20" operator="notEqual">
      <formula>K22</formula>
    </cfRule>
  </conditionalFormatting>
  <conditionalFormatting sqref="K10:AI10">
    <cfRule type="cellIs" dxfId="78" priority="15" operator="equal">
      <formula>K22</formula>
    </cfRule>
    <cfRule type="cellIs" dxfId="77" priority="16" operator="notEqual">
      <formula>$F$22</formula>
    </cfRule>
    <cfRule type="cellIs" dxfId="76" priority="17" operator="notEqual">
      <formula>K22</formula>
    </cfRule>
  </conditionalFormatting>
  <dataValidations count="1">
    <dataValidation type="list" allowBlank="1" showInputMessage="1" showErrorMessage="1" sqref="O3:P3">
      <formula1>$D$25:$D$32</formula1>
    </dataValidation>
  </dataValidations>
  <hyperlinks>
    <hyperlink ref="A1" location="'DATA UTAMA'!A1" display="'DATA UTAMA'!A1"/>
  </hyperlinks>
  <pageMargins left="0.43307086614173229" right="0.23622047244094491" top="0.15748031496062992" bottom="0.15748031496062992" header="0.31496062992125984" footer="0.31496062992125984"/>
  <pageSetup paperSize="9" scale="90" orientation="landscape" horizontalDpi="4294967294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2">
    <tabColor theme="5" tint="-0.249977111117893"/>
  </sheetPr>
  <dimension ref="A1:Y115"/>
  <sheetViews>
    <sheetView showGridLines="0" zoomScale="106" zoomScaleNormal="106" zoomScaleSheetLayoutView="100" workbookViewId="0">
      <pane xSplit="1" ySplit="10" topLeftCell="B32" activePane="bottomRight" state="frozen"/>
      <selection pane="topRight" activeCell="B1" sqref="B1"/>
      <selection pane="bottomLeft" activeCell="A11" sqref="A11"/>
      <selection pane="bottomRight"/>
    </sheetView>
  </sheetViews>
  <sheetFormatPr defaultRowHeight="14.25" x14ac:dyDescent="0.2"/>
  <cols>
    <col min="1" max="1" width="2.5703125" style="2" customWidth="1"/>
    <col min="2" max="2" width="4.28515625" style="2" customWidth="1"/>
    <col min="3" max="3" width="9.85546875" style="48" customWidth="1"/>
    <col min="4" max="4" width="1.140625" style="2" customWidth="1"/>
    <col min="5" max="5" width="27.28515625" style="2" customWidth="1"/>
    <col min="6" max="13" width="3.140625" style="2" customWidth="1"/>
    <col min="14" max="25" width="3" style="2" customWidth="1"/>
    <col min="26" max="26" width="9.140625" style="2" customWidth="1"/>
    <col min="27" max="16384" width="9.140625" style="2"/>
  </cols>
  <sheetData>
    <row r="1" spans="1:25" ht="18" x14ac:dyDescent="0.2">
      <c r="A1" s="1" t="s">
        <v>389</v>
      </c>
      <c r="B1" s="1902" t="str">
        <f>CONCATENATE("DAFTAR KEHADIRAN SISWA ",JADWAL!G5)</f>
        <v>DAFTAR KEHADIRAN SISWA SEMESTER GASAL</v>
      </c>
      <c r="C1" s="1902"/>
      <c r="D1" s="1902"/>
      <c r="E1" s="1902"/>
      <c r="F1" s="1902"/>
      <c r="G1" s="1902"/>
      <c r="H1" s="1902"/>
      <c r="I1" s="1902"/>
      <c r="J1" s="1902"/>
      <c r="K1" s="1902"/>
      <c r="L1" s="1902"/>
      <c r="M1" s="1902"/>
      <c r="N1" s="1902"/>
      <c r="O1" s="1902"/>
      <c r="P1" s="1902"/>
      <c r="Q1" s="1902"/>
      <c r="R1" s="1902"/>
      <c r="S1" s="1902"/>
      <c r="T1" s="1902"/>
      <c r="U1" s="1902"/>
      <c r="V1" s="1902"/>
      <c r="W1" s="1902"/>
      <c r="X1" s="1902"/>
      <c r="Y1" s="1902"/>
    </row>
    <row r="2" spans="1:25" x14ac:dyDescent="0.2">
      <c r="B2" s="3"/>
      <c r="C2" s="44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</row>
    <row r="3" spans="1:25" s="8" customFormat="1" ht="12" x14ac:dyDescent="0.2">
      <c r="B3" s="4" t="s">
        <v>2</v>
      </c>
      <c r="C3" s="5"/>
      <c r="D3" s="6" t="s">
        <v>3</v>
      </c>
      <c r="E3" s="7" t="str">
        <f>RA!E3</f>
        <v>Ilmu Pengetahuan Sosial</v>
      </c>
      <c r="F3" s="10"/>
      <c r="G3" s="10"/>
      <c r="H3" s="10"/>
      <c r="I3" s="10"/>
      <c r="J3" s="10"/>
      <c r="K3" s="10"/>
      <c r="L3" s="10"/>
      <c r="M3" s="10"/>
      <c r="N3" s="4" t="s">
        <v>28</v>
      </c>
      <c r="O3" s="10"/>
      <c r="P3" s="10"/>
      <c r="Q3" s="10"/>
      <c r="R3" s="10"/>
      <c r="S3" s="10"/>
      <c r="T3" s="5" t="s">
        <v>3</v>
      </c>
      <c r="U3" s="10" t="str">
        <f>PROSEM!E5</f>
        <v>2018/2019</v>
      </c>
      <c r="V3" s="10"/>
      <c r="W3" s="10"/>
      <c r="X3" s="10"/>
      <c r="Y3" s="10"/>
    </row>
    <row r="4" spans="1:25" s="8" customFormat="1" ht="12" x14ac:dyDescent="0.2">
      <c r="B4" s="4" t="s">
        <v>4</v>
      </c>
      <c r="C4" s="5"/>
      <c r="D4" s="6" t="s">
        <v>3</v>
      </c>
      <c r="E4" s="9">
        <f>PROSEM!AB5</f>
        <v>0</v>
      </c>
      <c r="F4" s="10"/>
      <c r="G4" s="10"/>
      <c r="H4" s="10"/>
      <c r="I4" s="10"/>
      <c r="J4" s="10"/>
      <c r="K4" s="10"/>
      <c r="L4" s="10"/>
      <c r="M4" s="10"/>
      <c r="N4" s="4" t="s">
        <v>5</v>
      </c>
      <c r="O4" s="10"/>
      <c r="P4" s="10"/>
      <c r="Q4" s="10"/>
      <c r="R4" s="10"/>
      <c r="S4" s="10"/>
      <c r="T4" s="5" t="s">
        <v>3</v>
      </c>
      <c r="U4" s="10" t="str">
        <f>PROSEM!AB3</f>
        <v>X MIPA 1</v>
      </c>
      <c r="V4" s="10"/>
      <c r="W4" s="10"/>
      <c r="X4" s="10"/>
      <c r="Y4" s="10"/>
    </row>
    <row r="5" spans="1:25" ht="9.75" customHeight="1" x14ac:dyDescent="0.2">
      <c r="B5" s="11"/>
      <c r="C5" s="45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</row>
    <row r="6" spans="1:25" s="634" customFormat="1" ht="16.5" customHeight="1" x14ac:dyDescent="0.2">
      <c r="B6" s="1903" t="s">
        <v>6</v>
      </c>
      <c r="C6" s="1900" t="s">
        <v>7</v>
      </c>
      <c r="D6" s="1900" t="s">
        <v>8</v>
      </c>
      <c r="E6" s="1900"/>
      <c r="F6" s="1900" t="s">
        <v>58</v>
      </c>
      <c r="G6" s="1900"/>
      <c r="H6" s="1900"/>
      <c r="I6" s="1900"/>
      <c r="J6" s="1900"/>
      <c r="K6" s="1900"/>
      <c r="L6" s="1900"/>
      <c r="M6" s="1900"/>
      <c r="N6" s="1900"/>
      <c r="O6" s="1900"/>
      <c r="P6" s="1900"/>
      <c r="Q6" s="1900"/>
      <c r="R6" s="1900"/>
      <c r="S6" s="1900"/>
      <c r="T6" s="1900"/>
      <c r="U6" s="1900"/>
      <c r="V6" s="1900"/>
      <c r="W6" s="1900"/>
      <c r="X6" s="1900"/>
      <c r="Y6" s="1901"/>
    </row>
    <row r="7" spans="1:25" s="634" customFormat="1" ht="11.25" customHeight="1" x14ac:dyDescent="0.2">
      <c r="B7" s="1904"/>
      <c r="C7" s="1906"/>
      <c r="D7" s="1906"/>
      <c r="E7" s="1906"/>
      <c r="F7" s="635">
        <v>1</v>
      </c>
      <c r="G7" s="635">
        <v>2</v>
      </c>
      <c r="H7" s="635">
        <v>3</v>
      </c>
      <c r="I7" s="635">
        <v>4</v>
      </c>
      <c r="J7" s="635">
        <v>5</v>
      </c>
      <c r="K7" s="635">
        <v>6</v>
      </c>
      <c r="L7" s="635">
        <v>7</v>
      </c>
      <c r="M7" s="635">
        <v>8</v>
      </c>
      <c r="N7" s="635">
        <v>9</v>
      </c>
      <c r="O7" s="635">
        <v>10</v>
      </c>
      <c r="P7" s="635">
        <v>11</v>
      </c>
      <c r="Q7" s="635">
        <v>12</v>
      </c>
      <c r="R7" s="635">
        <v>13</v>
      </c>
      <c r="S7" s="635">
        <v>14</v>
      </c>
      <c r="T7" s="635">
        <v>15</v>
      </c>
      <c r="U7" s="635">
        <v>16</v>
      </c>
      <c r="V7" s="635">
        <v>17</v>
      </c>
      <c r="W7" s="635">
        <v>18</v>
      </c>
      <c r="X7" s="635">
        <v>19</v>
      </c>
      <c r="Y7" s="636">
        <v>20</v>
      </c>
    </row>
    <row r="8" spans="1:25" s="634" customFormat="1" ht="35.25" customHeight="1" x14ac:dyDescent="0.2">
      <c r="B8" s="1904"/>
      <c r="C8" s="1906"/>
      <c r="D8" s="1906"/>
      <c r="E8" s="1906"/>
      <c r="F8" s="637">
        <v>41540</v>
      </c>
      <c r="G8" s="637">
        <v>41518</v>
      </c>
      <c r="H8" s="637">
        <v>41519</v>
      </c>
      <c r="I8" s="637">
        <v>41474</v>
      </c>
      <c r="J8" s="637">
        <v>41452</v>
      </c>
      <c r="K8" s="637"/>
      <c r="L8" s="637"/>
      <c r="M8" s="637"/>
      <c r="N8" s="637"/>
      <c r="O8" s="637"/>
      <c r="P8" s="637"/>
      <c r="Q8" s="637"/>
      <c r="R8" s="637"/>
      <c r="S8" s="637"/>
      <c r="T8" s="637"/>
      <c r="U8" s="637"/>
      <c r="V8" s="637"/>
      <c r="W8" s="637"/>
      <c r="X8" s="637"/>
      <c r="Y8" s="638"/>
    </row>
    <row r="9" spans="1:25" s="634" customFormat="1" ht="34.5" hidden="1" customHeight="1" x14ac:dyDescent="0.2">
      <c r="B9" s="1904"/>
      <c r="C9" s="1906"/>
      <c r="D9" s="1906"/>
      <c r="E9" s="1906"/>
      <c r="F9" s="639">
        <f>IF(F8&gt;1,1,0)</f>
        <v>1</v>
      </c>
      <c r="G9" s="639">
        <f t="shared" ref="G9:Y9" si="0">IF(G8&gt;1,1,0)</f>
        <v>1</v>
      </c>
      <c r="H9" s="639">
        <f t="shared" si="0"/>
        <v>1</v>
      </c>
      <c r="I9" s="639">
        <f t="shared" si="0"/>
        <v>1</v>
      </c>
      <c r="J9" s="639">
        <f t="shared" si="0"/>
        <v>1</v>
      </c>
      <c r="K9" s="639">
        <f t="shared" si="0"/>
        <v>0</v>
      </c>
      <c r="L9" s="639">
        <f t="shared" si="0"/>
        <v>0</v>
      </c>
      <c r="M9" s="639">
        <f t="shared" si="0"/>
        <v>0</v>
      </c>
      <c r="N9" s="639">
        <f t="shared" si="0"/>
        <v>0</v>
      </c>
      <c r="O9" s="639">
        <f t="shared" si="0"/>
        <v>0</v>
      </c>
      <c r="P9" s="639">
        <f t="shared" si="0"/>
        <v>0</v>
      </c>
      <c r="Q9" s="639">
        <f t="shared" si="0"/>
        <v>0</v>
      </c>
      <c r="R9" s="639">
        <f t="shared" si="0"/>
        <v>0</v>
      </c>
      <c r="S9" s="639">
        <f t="shared" si="0"/>
        <v>0</v>
      </c>
      <c r="T9" s="639">
        <f t="shared" si="0"/>
        <v>0</v>
      </c>
      <c r="U9" s="639">
        <f t="shared" si="0"/>
        <v>0</v>
      </c>
      <c r="V9" s="639">
        <f t="shared" si="0"/>
        <v>0</v>
      </c>
      <c r="W9" s="639">
        <f t="shared" si="0"/>
        <v>0</v>
      </c>
      <c r="X9" s="639">
        <f t="shared" si="0"/>
        <v>0</v>
      </c>
      <c r="Y9" s="640">
        <f t="shared" si="0"/>
        <v>0</v>
      </c>
    </row>
    <row r="10" spans="1:25" s="634" customFormat="1" ht="12.75" customHeight="1" thickBot="1" x14ac:dyDescent="0.25">
      <c r="B10" s="1905"/>
      <c r="C10" s="1907"/>
      <c r="D10" s="1907"/>
      <c r="E10" s="1907"/>
      <c r="F10" s="641">
        <v>1</v>
      </c>
      <c r="G10" s="641">
        <v>1</v>
      </c>
      <c r="H10" s="641">
        <v>1</v>
      </c>
      <c r="I10" s="641">
        <v>1</v>
      </c>
      <c r="J10" s="641"/>
      <c r="K10" s="641"/>
      <c r="L10" s="641"/>
      <c r="M10" s="641"/>
      <c r="N10" s="641"/>
      <c r="O10" s="641"/>
      <c r="P10" s="641"/>
      <c r="Q10" s="641"/>
      <c r="R10" s="641"/>
      <c r="S10" s="641"/>
      <c r="T10" s="641"/>
      <c r="U10" s="641"/>
      <c r="V10" s="641"/>
      <c r="W10" s="641"/>
      <c r="X10" s="641"/>
      <c r="Y10" s="642"/>
    </row>
    <row r="11" spans="1:25" s="20" customFormat="1" ht="13.5" thickTop="1" x14ac:dyDescent="0.2">
      <c r="B11" s="16">
        <v>1</v>
      </c>
      <c r="C11" s="1371" t="str">
        <f>IF(ISERROR(VLOOKUP(CONCATENATE(B11,$U$4),'DATA ISIAN'!$D$3:$H$2076,4,0)),"",(VLOOKUP(CONCATENATE(B11,$U$4),'DATA ISIAN'!$D$3:$H$2076,4,0)))</f>
        <v/>
      </c>
      <c r="D11" s="17" t="str">
        <f>CONCATENATE(B11,U4)</f>
        <v>1X MIPA 1</v>
      </c>
      <c r="E11" s="309" t="str">
        <f>IF(ISERROR(VLOOKUP(CONCATENATE(B11,$U$4),'DATA ISIAN'!$D$3:$H$2076,5,0)),"",(VLOOKUP(CONCATENATE(B11,$U$4),'DATA ISIAN'!$D$3:$H$2076,5,0)))</f>
        <v/>
      </c>
      <c r="F11" s="1372" t="s">
        <v>19</v>
      </c>
      <c r="G11" s="1372" t="s">
        <v>322</v>
      </c>
      <c r="H11" s="1372" t="s">
        <v>322</v>
      </c>
      <c r="I11" s="1372" t="s">
        <v>322</v>
      </c>
      <c r="J11" s="1372" t="s">
        <v>322</v>
      </c>
      <c r="K11" s="1372" t="s">
        <v>322</v>
      </c>
      <c r="L11" s="1372" t="s">
        <v>322</v>
      </c>
      <c r="M11" s="1372" t="s">
        <v>322</v>
      </c>
      <c r="N11" s="1372" t="s">
        <v>322</v>
      </c>
      <c r="O11" s="1372" t="s">
        <v>322</v>
      </c>
      <c r="P11" s="1372" t="s">
        <v>322</v>
      </c>
      <c r="Q11" s="1372" t="s">
        <v>322</v>
      </c>
      <c r="R11" s="1372" t="s">
        <v>322</v>
      </c>
      <c r="S11" s="1372" t="s">
        <v>322</v>
      </c>
      <c r="T11" s="1372" t="s">
        <v>322</v>
      </c>
      <c r="U11" s="1372" t="s">
        <v>322</v>
      </c>
      <c r="V11" s="1372" t="s">
        <v>322</v>
      </c>
      <c r="W11" s="1372" t="s">
        <v>322</v>
      </c>
      <c r="X11" s="1372" t="s">
        <v>322</v>
      </c>
      <c r="Y11" s="1375" t="s">
        <v>322</v>
      </c>
    </row>
    <row r="12" spans="1:25" s="20" customFormat="1" ht="12.75" x14ac:dyDescent="0.2">
      <c r="B12" s="21">
        <v>2</v>
      </c>
      <c r="C12" s="1371" t="str">
        <f>IF(ISERROR(VLOOKUP(CONCATENATE(B12,$U$4),'DATA ISIAN'!$D$3:$H$2076,4,0)),"",(VLOOKUP(CONCATENATE(B12,$U$4),'DATA ISIAN'!$D$3:$H$2076,4,0)))</f>
        <v/>
      </c>
      <c r="D12" s="17" t="str">
        <f t="shared" ref="D12:D57" si="1">CONCATENATE(B12,U5)</f>
        <v>2</v>
      </c>
      <c r="E12" s="309" t="str">
        <f>IF(ISERROR(VLOOKUP(CONCATENATE(B12,$U$4),'DATA ISIAN'!$D$3:$H$2076,5,0)),"",(VLOOKUP(CONCATENATE(B12,$U$4),'DATA ISIAN'!$D$3:$H$2076,5,0)))</f>
        <v/>
      </c>
      <c r="F12" s="1372" t="s">
        <v>322</v>
      </c>
      <c r="G12" s="1372" t="s">
        <v>322</v>
      </c>
      <c r="H12" s="1372" t="s">
        <v>322</v>
      </c>
      <c r="I12" s="1372" t="s">
        <v>322</v>
      </c>
      <c r="J12" s="1372" t="s">
        <v>322</v>
      </c>
      <c r="K12" s="1372" t="s">
        <v>322</v>
      </c>
      <c r="L12" s="1372" t="s">
        <v>322</v>
      </c>
      <c r="M12" s="1372" t="s">
        <v>322</v>
      </c>
      <c r="N12" s="1372" t="s">
        <v>322</v>
      </c>
      <c r="O12" s="1372" t="s">
        <v>322</v>
      </c>
      <c r="P12" s="1372" t="s">
        <v>322</v>
      </c>
      <c r="Q12" s="1372" t="s">
        <v>322</v>
      </c>
      <c r="R12" s="1372" t="s">
        <v>322</v>
      </c>
      <c r="S12" s="1372" t="s">
        <v>322</v>
      </c>
      <c r="T12" s="1372" t="s">
        <v>322</v>
      </c>
      <c r="U12" s="1372" t="s">
        <v>322</v>
      </c>
      <c r="V12" s="1372" t="s">
        <v>322</v>
      </c>
      <c r="W12" s="1372" t="s">
        <v>322</v>
      </c>
      <c r="X12" s="1372" t="s">
        <v>322</v>
      </c>
      <c r="Y12" s="1375" t="s">
        <v>322</v>
      </c>
    </row>
    <row r="13" spans="1:25" s="20" customFormat="1" ht="12.75" x14ac:dyDescent="0.2">
      <c r="B13" s="21">
        <v>3</v>
      </c>
      <c r="C13" s="1371" t="str">
        <f>IF(ISERROR(VLOOKUP(CONCATENATE(B13,$U$4),'DATA ISIAN'!$D$3:$H$2076,4,0)),"",(VLOOKUP(CONCATENATE(B13,$U$4),'DATA ISIAN'!$D$3:$H$2076,4,0)))</f>
        <v/>
      </c>
      <c r="D13" s="17" t="str">
        <f t="shared" si="1"/>
        <v>3</v>
      </c>
      <c r="E13" s="309" t="str">
        <f>IF(ISERROR(VLOOKUP(CONCATENATE(B13,$U$4),'DATA ISIAN'!$D$3:$H$2076,5,0)),"",(VLOOKUP(CONCATENATE(B13,$U$4),'DATA ISIAN'!$D$3:$H$2076,5,0)))</f>
        <v/>
      </c>
      <c r="F13" s="1372" t="s">
        <v>322</v>
      </c>
      <c r="G13" s="1372" t="s">
        <v>322</v>
      </c>
      <c r="H13" s="1372" t="s">
        <v>322</v>
      </c>
      <c r="I13" s="1372" t="s">
        <v>322</v>
      </c>
      <c r="J13" s="1372" t="s">
        <v>322</v>
      </c>
      <c r="K13" s="1372" t="s">
        <v>322</v>
      </c>
      <c r="L13" s="1372" t="s">
        <v>322</v>
      </c>
      <c r="M13" s="1372" t="s">
        <v>322</v>
      </c>
      <c r="N13" s="1372" t="s">
        <v>322</v>
      </c>
      <c r="O13" s="1372" t="s">
        <v>322</v>
      </c>
      <c r="P13" s="1372" t="s">
        <v>322</v>
      </c>
      <c r="Q13" s="1372" t="s">
        <v>322</v>
      </c>
      <c r="R13" s="1372" t="s">
        <v>322</v>
      </c>
      <c r="S13" s="1372" t="s">
        <v>322</v>
      </c>
      <c r="T13" s="1372" t="s">
        <v>322</v>
      </c>
      <c r="U13" s="1372" t="s">
        <v>322</v>
      </c>
      <c r="V13" s="1372" t="s">
        <v>322</v>
      </c>
      <c r="W13" s="1372" t="s">
        <v>322</v>
      </c>
      <c r="X13" s="1372" t="s">
        <v>322</v>
      </c>
      <c r="Y13" s="1375" t="s">
        <v>322</v>
      </c>
    </row>
    <row r="14" spans="1:25" s="20" customFormat="1" ht="12.75" x14ac:dyDescent="0.2">
      <c r="B14" s="21">
        <v>4</v>
      </c>
      <c r="C14" s="1371" t="str">
        <f>IF(ISERROR(VLOOKUP(CONCATENATE(B14,$U$4),'DATA ISIAN'!$D$3:$H$2076,4,0)),"",(VLOOKUP(CONCATENATE(B14,$U$4),'DATA ISIAN'!$D$3:$H$2076,4,0)))</f>
        <v/>
      </c>
      <c r="D14" s="17" t="str">
        <f t="shared" si="1"/>
        <v>416</v>
      </c>
      <c r="E14" s="309" t="str">
        <f>IF(ISERROR(VLOOKUP(CONCATENATE(B14,$U$4),'DATA ISIAN'!$D$3:$H$2076,5,0)),"",(VLOOKUP(CONCATENATE(B14,$U$4),'DATA ISIAN'!$D$3:$H$2076,5,0)))</f>
        <v/>
      </c>
      <c r="F14" s="1372" t="s">
        <v>322</v>
      </c>
      <c r="G14" s="1372" t="s">
        <v>322</v>
      </c>
      <c r="H14" s="1372" t="s">
        <v>322</v>
      </c>
      <c r="I14" s="1372" t="s">
        <v>322</v>
      </c>
      <c r="J14" s="1372" t="s">
        <v>322</v>
      </c>
      <c r="K14" s="1372" t="s">
        <v>322</v>
      </c>
      <c r="L14" s="1372" t="s">
        <v>322</v>
      </c>
      <c r="M14" s="1372" t="s">
        <v>322</v>
      </c>
      <c r="N14" s="1372" t="s">
        <v>322</v>
      </c>
      <c r="O14" s="1372" t="s">
        <v>322</v>
      </c>
      <c r="P14" s="1372" t="s">
        <v>322</v>
      </c>
      <c r="Q14" s="1372" t="s">
        <v>322</v>
      </c>
      <c r="R14" s="1372" t="s">
        <v>322</v>
      </c>
      <c r="S14" s="1372" t="s">
        <v>322</v>
      </c>
      <c r="T14" s="1372" t="s">
        <v>322</v>
      </c>
      <c r="U14" s="1372" t="s">
        <v>322</v>
      </c>
      <c r="V14" s="1372" t="s">
        <v>322</v>
      </c>
      <c r="W14" s="1372" t="s">
        <v>322</v>
      </c>
      <c r="X14" s="1372" t="s">
        <v>322</v>
      </c>
      <c r="Y14" s="1375" t="s">
        <v>322</v>
      </c>
    </row>
    <row r="15" spans="1:25" s="20" customFormat="1" ht="12.75" x14ac:dyDescent="0.2">
      <c r="B15" s="21">
        <v>5</v>
      </c>
      <c r="C15" s="1371" t="str">
        <f>IF(ISERROR(VLOOKUP(CONCATENATE(B15,$U$4),'DATA ISIAN'!$D$3:$H$2076,4,0)),"",(VLOOKUP(CONCATENATE(B15,$U$4),'DATA ISIAN'!$D$3:$H$2076,4,0)))</f>
        <v/>
      </c>
      <c r="D15" s="17" t="str">
        <f t="shared" si="1"/>
        <v>5</v>
      </c>
      <c r="E15" s="309" t="str">
        <f>IF(ISERROR(VLOOKUP(CONCATENATE(B15,$U$4),'DATA ISIAN'!$D$3:$H$2076,5,0)),"",(VLOOKUP(CONCATENATE(B15,$U$4),'DATA ISIAN'!$D$3:$H$2076,5,0)))</f>
        <v/>
      </c>
      <c r="F15" s="1372" t="s">
        <v>484</v>
      </c>
      <c r="G15" s="1372" t="s">
        <v>322</v>
      </c>
      <c r="H15" s="1372" t="s">
        <v>322</v>
      </c>
      <c r="I15" s="1372" t="s">
        <v>322</v>
      </c>
      <c r="J15" s="1372" t="s">
        <v>322</v>
      </c>
      <c r="K15" s="1372" t="s">
        <v>322</v>
      </c>
      <c r="L15" s="1372" t="s">
        <v>322</v>
      </c>
      <c r="M15" s="1372" t="s">
        <v>322</v>
      </c>
      <c r="N15" s="1372" t="s">
        <v>322</v>
      </c>
      <c r="O15" s="1372" t="s">
        <v>322</v>
      </c>
      <c r="P15" s="1372" t="s">
        <v>322</v>
      </c>
      <c r="Q15" s="1372" t="s">
        <v>322</v>
      </c>
      <c r="R15" s="1372" t="s">
        <v>322</v>
      </c>
      <c r="S15" s="1372" t="s">
        <v>322</v>
      </c>
      <c r="T15" s="1372" t="s">
        <v>322</v>
      </c>
      <c r="U15" s="1372" t="s">
        <v>322</v>
      </c>
      <c r="V15" s="1372" t="s">
        <v>322</v>
      </c>
      <c r="W15" s="1372" t="s">
        <v>322</v>
      </c>
      <c r="X15" s="1372" t="s">
        <v>322</v>
      </c>
      <c r="Y15" s="1375" t="s">
        <v>322</v>
      </c>
    </row>
    <row r="16" spans="1:25" s="20" customFormat="1" ht="12.75" x14ac:dyDescent="0.2">
      <c r="B16" s="21">
        <v>6</v>
      </c>
      <c r="C16" s="1371" t="str">
        <f>IF(ISERROR(VLOOKUP(CONCATENATE(B16,$U$4),'DATA ISIAN'!$D$3:$H$2076,4,0)),"",(VLOOKUP(CONCATENATE(B16,$U$4),'DATA ISIAN'!$D$3:$H$2076,4,0)))</f>
        <v/>
      </c>
      <c r="D16" s="17" t="str">
        <f t="shared" si="1"/>
        <v>60</v>
      </c>
      <c r="E16" s="309" t="str">
        <f>IF(ISERROR(VLOOKUP(CONCATENATE(B16,$U$4),'DATA ISIAN'!$D$3:$H$2076,5,0)),"",(VLOOKUP(CONCATENATE(B16,$U$4),'DATA ISIAN'!$D$3:$H$2076,5,0)))</f>
        <v/>
      </c>
      <c r="F16" s="1372" t="s">
        <v>322</v>
      </c>
      <c r="G16" s="1372" t="s">
        <v>322</v>
      </c>
      <c r="H16" s="1372" t="s">
        <v>322</v>
      </c>
      <c r="I16" s="1372" t="s">
        <v>322</v>
      </c>
      <c r="J16" s="1372" t="s">
        <v>322</v>
      </c>
      <c r="K16" s="1372" t="s">
        <v>322</v>
      </c>
      <c r="L16" s="1372" t="s">
        <v>322</v>
      </c>
      <c r="M16" s="1372" t="s">
        <v>322</v>
      </c>
      <c r="N16" s="1372" t="s">
        <v>322</v>
      </c>
      <c r="O16" s="1372" t="s">
        <v>322</v>
      </c>
      <c r="P16" s="1372" t="s">
        <v>322</v>
      </c>
      <c r="Q16" s="1372" t="s">
        <v>322</v>
      </c>
      <c r="R16" s="1372" t="s">
        <v>322</v>
      </c>
      <c r="S16" s="1372" t="s">
        <v>484</v>
      </c>
      <c r="T16" s="1372" t="s">
        <v>322</v>
      </c>
      <c r="U16" s="1372" t="s">
        <v>322</v>
      </c>
      <c r="V16" s="1372" t="s">
        <v>322</v>
      </c>
      <c r="W16" s="1372" t="s">
        <v>322</v>
      </c>
      <c r="X16" s="1372" t="s">
        <v>322</v>
      </c>
      <c r="Y16" s="1375" t="s">
        <v>322</v>
      </c>
    </row>
    <row r="17" spans="2:25" s="20" customFormat="1" ht="12.75" x14ac:dyDescent="0.2">
      <c r="B17" s="21">
        <v>7</v>
      </c>
      <c r="C17" s="1371" t="str">
        <f>IF(ISERROR(VLOOKUP(CONCATENATE(B17,$U$4),'DATA ISIAN'!$D$3:$H$2076,4,0)),"",(VLOOKUP(CONCATENATE(B17,$U$4),'DATA ISIAN'!$D$3:$H$2076,4,0)))</f>
        <v/>
      </c>
      <c r="D17" s="17" t="str">
        <f t="shared" si="1"/>
        <v>7</v>
      </c>
      <c r="E17" s="309" t="str">
        <f>IF(ISERROR(VLOOKUP(CONCATENATE(B17,$U$4),'DATA ISIAN'!$D$3:$H$2076,5,0)),"",(VLOOKUP(CONCATENATE(B17,$U$4),'DATA ISIAN'!$D$3:$H$2076,5,0)))</f>
        <v/>
      </c>
      <c r="F17" s="1372" t="s">
        <v>322</v>
      </c>
      <c r="G17" s="1372" t="s">
        <v>322</v>
      </c>
      <c r="H17" s="1372" t="s">
        <v>322</v>
      </c>
      <c r="I17" s="1372" t="s">
        <v>322</v>
      </c>
      <c r="J17" s="1372" t="s">
        <v>322</v>
      </c>
      <c r="K17" s="1372" t="s">
        <v>322</v>
      </c>
      <c r="L17" s="1372" t="s">
        <v>322</v>
      </c>
      <c r="M17" s="1372" t="s">
        <v>322</v>
      </c>
      <c r="N17" s="1372" t="s">
        <v>322</v>
      </c>
      <c r="O17" s="1372" t="s">
        <v>322</v>
      </c>
      <c r="P17" s="1372" t="s">
        <v>322</v>
      </c>
      <c r="Q17" s="1372" t="s">
        <v>322</v>
      </c>
      <c r="R17" s="1372" t="s">
        <v>322</v>
      </c>
      <c r="S17" s="1372" t="s">
        <v>322</v>
      </c>
      <c r="T17" s="1372" t="s">
        <v>322</v>
      </c>
      <c r="U17" s="1372" t="s">
        <v>322</v>
      </c>
      <c r="V17" s="1372" t="s">
        <v>322</v>
      </c>
      <c r="W17" s="1372" t="s">
        <v>322</v>
      </c>
      <c r="X17" s="1372" t="s">
        <v>322</v>
      </c>
      <c r="Y17" s="1375" t="s">
        <v>322</v>
      </c>
    </row>
    <row r="18" spans="2:25" s="20" customFormat="1" ht="12.75" x14ac:dyDescent="0.2">
      <c r="B18" s="21">
        <v>8</v>
      </c>
      <c r="C18" s="1371" t="str">
        <f>IF(ISERROR(VLOOKUP(CONCATENATE(B18,$U$4),'DATA ISIAN'!$D$3:$H$2076,4,0)),"",(VLOOKUP(CONCATENATE(B18,$U$4),'DATA ISIAN'!$D$3:$H$2076,4,0)))</f>
        <v/>
      </c>
      <c r="D18" s="17" t="str">
        <f t="shared" si="1"/>
        <v>8.</v>
      </c>
      <c r="E18" s="309" t="str">
        <f>IF(ISERROR(VLOOKUP(CONCATENATE(B18,$U$4),'DATA ISIAN'!$D$3:$H$2076,5,0)),"",(VLOOKUP(CONCATENATE(B18,$U$4),'DATA ISIAN'!$D$3:$H$2076,5,0)))</f>
        <v/>
      </c>
      <c r="F18" s="1372" t="s">
        <v>322</v>
      </c>
      <c r="G18" s="1372" t="s">
        <v>322</v>
      </c>
      <c r="H18" s="1372" t="s">
        <v>485</v>
      </c>
      <c r="I18" s="1372" t="s">
        <v>322</v>
      </c>
      <c r="J18" s="1372" t="s">
        <v>322</v>
      </c>
      <c r="K18" s="1372" t="s">
        <v>322</v>
      </c>
      <c r="L18" s="1372" t="s">
        <v>322</v>
      </c>
      <c r="M18" s="1372" t="s">
        <v>322</v>
      </c>
      <c r="N18" s="1372" t="s">
        <v>322</v>
      </c>
      <c r="O18" s="1372" t="s">
        <v>322</v>
      </c>
      <c r="P18" s="1372" t="s">
        <v>322</v>
      </c>
      <c r="Q18" s="1372" t="s">
        <v>322</v>
      </c>
      <c r="R18" s="1372" t="s">
        <v>322</v>
      </c>
      <c r="S18" s="1372" t="s">
        <v>322</v>
      </c>
      <c r="T18" s="1372" t="s">
        <v>322</v>
      </c>
      <c r="U18" s="1372" t="s">
        <v>322</v>
      </c>
      <c r="V18" s="1372" t="s">
        <v>322</v>
      </c>
      <c r="W18" s="1372" t="s">
        <v>322</v>
      </c>
      <c r="X18" s="1372" t="s">
        <v>322</v>
      </c>
      <c r="Y18" s="1375" t="s">
        <v>322</v>
      </c>
    </row>
    <row r="19" spans="2:25" s="20" customFormat="1" ht="12.75" x14ac:dyDescent="0.2">
      <c r="B19" s="21">
        <v>9</v>
      </c>
      <c r="C19" s="1371" t="str">
        <f>IF(ISERROR(VLOOKUP(CONCATENATE(B19,$U$4),'DATA ISIAN'!$D$3:$H$2076,4,0)),"",(VLOOKUP(CONCATENATE(B19,$U$4),'DATA ISIAN'!$D$3:$H$2076,4,0)))</f>
        <v/>
      </c>
      <c r="D19" s="17" t="str">
        <f t="shared" si="1"/>
        <v>9.</v>
      </c>
      <c r="E19" s="309" t="str">
        <f>IF(ISERROR(VLOOKUP(CONCATENATE(B19,$U$4),'DATA ISIAN'!$D$3:$H$2076,5,0)),"",(VLOOKUP(CONCATENATE(B19,$U$4),'DATA ISIAN'!$D$3:$H$2076,5,0)))</f>
        <v/>
      </c>
      <c r="F19" s="1372" t="s">
        <v>322</v>
      </c>
      <c r="G19" s="1372" t="s">
        <v>322</v>
      </c>
      <c r="H19" s="1372" t="s">
        <v>484</v>
      </c>
      <c r="I19" s="1372" t="s">
        <v>322</v>
      </c>
      <c r="J19" s="1372" t="s">
        <v>322</v>
      </c>
      <c r="K19" s="1372" t="s">
        <v>322</v>
      </c>
      <c r="L19" s="1372" t="s">
        <v>322</v>
      </c>
      <c r="M19" s="1372" t="s">
        <v>322</v>
      </c>
      <c r="N19" s="1372" t="s">
        <v>322</v>
      </c>
      <c r="O19" s="1372" t="s">
        <v>322</v>
      </c>
      <c r="P19" s="1372" t="s">
        <v>322</v>
      </c>
      <c r="Q19" s="1372" t="s">
        <v>322</v>
      </c>
      <c r="R19" s="1372" t="s">
        <v>322</v>
      </c>
      <c r="S19" s="1372" t="s">
        <v>484</v>
      </c>
      <c r="T19" s="1372" t="s">
        <v>322</v>
      </c>
      <c r="U19" s="1372" t="s">
        <v>322</v>
      </c>
      <c r="V19" s="1372" t="s">
        <v>322</v>
      </c>
      <c r="W19" s="1372" t="s">
        <v>322</v>
      </c>
      <c r="X19" s="1372" t="s">
        <v>322</v>
      </c>
      <c r="Y19" s="1375" t="s">
        <v>322</v>
      </c>
    </row>
    <row r="20" spans="2:25" s="20" customFormat="1" ht="12.75" x14ac:dyDescent="0.2">
      <c r="B20" s="21">
        <v>10</v>
      </c>
      <c r="C20" s="1371" t="str">
        <f>IF(ISERROR(VLOOKUP(CONCATENATE(B20,$U$4),'DATA ISIAN'!$D$3:$H$2076,4,0)),"",(VLOOKUP(CONCATENATE(B20,$U$4),'DATA ISIAN'!$D$3:$H$2076,4,0)))</f>
        <v/>
      </c>
      <c r="D20" s="17" t="str">
        <f t="shared" si="1"/>
        <v>10.</v>
      </c>
      <c r="E20" s="309" t="str">
        <f>IF(ISERROR(VLOOKUP(CONCATENATE(B20,$U$4),'DATA ISIAN'!$D$3:$H$2076,5,0)),"",(VLOOKUP(CONCATENATE(B20,$U$4),'DATA ISIAN'!$D$3:$H$2076,5,0)))</f>
        <v/>
      </c>
      <c r="F20" s="1372" t="s">
        <v>405</v>
      </c>
      <c r="G20" s="1372" t="s">
        <v>322</v>
      </c>
      <c r="H20" s="1372" t="s">
        <v>322</v>
      </c>
      <c r="I20" s="1372" t="s">
        <v>322</v>
      </c>
      <c r="J20" s="1372" t="s">
        <v>322</v>
      </c>
      <c r="K20" s="1372" t="s">
        <v>322</v>
      </c>
      <c r="L20" s="1372" t="s">
        <v>322</v>
      </c>
      <c r="M20" s="1372" t="s">
        <v>322</v>
      </c>
      <c r="N20" s="1372" t="s">
        <v>322</v>
      </c>
      <c r="O20" s="1372" t="s">
        <v>322</v>
      </c>
      <c r="P20" s="1372" t="s">
        <v>322</v>
      </c>
      <c r="Q20" s="1372" t="s">
        <v>322</v>
      </c>
      <c r="R20" s="1372" t="s">
        <v>322</v>
      </c>
      <c r="S20" s="1372" t="s">
        <v>322</v>
      </c>
      <c r="T20" s="1372" t="s">
        <v>322</v>
      </c>
      <c r="U20" s="1372" t="s">
        <v>322</v>
      </c>
      <c r="V20" s="1372" t="s">
        <v>322</v>
      </c>
      <c r="W20" s="1372" t="s">
        <v>322</v>
      </c>
      <c r="X20" s="1372" t="s">
        <v>322</v>
      </c>
      <c r="Y20" s="1375" t="s">
        <v>322</v>
      </c>
    </row>
    <row r="21" spans="2:25" s="20" customFormat="1" ht="12.75" x14ac:dyDescent="0.2">
      <c r="B21" s="21">
        <v>11</v>
      </c>
      <c r="C21" s="1371" t="str">
        <f>IF(ISERROR(VLOOKUP(CONCATENATE(B21,$U$4),'DATA ISIAN'!$D$3:$H$2076,4,0)),"",(VLOOKUP(CONCATENATE(B21,$U$4),'DATA ISIAN'!$D$3:$H$2076,4,0)))</f>
        <v/>
      </c>
      <c r="D21" s="17" t="str">
        <f t="shared" si="1"/>
        <v>11.</v>
      </c>
      <c r="E21" s="309" t="str">
        <f>IF(ISERROR(VLOOKUP(CONCATENATE(B21,$U$4),'DATA ISIAN'!$D$3:$H$2076,5,0)),"",(VLOOKUP(CONCATENATE(B21,$U$4),'DATA ISIAN'!$D$3:$H$2076,5,0)))</f>
        <v/>
      </c>
      <c r="F21" s="1372" t="s">
        <v>322</v>
      </c>
      <c r="G21" s="1372" t="s">
        <v>322</v>
      </c>
      <c r="H21" s="1372" t="s">
        <v>322</v>
      </c>
      <c r="I21" s="1372" t="s">
        <v>322</v>
      </c>
      <c r="J21" s="1372" t="s">
        <v>322</v>
      </c>
      <c r="K21" s="1372" t="s">
        <v>322</v>
      </c>
      <c r="L21" s="1372" t="s">
        <v>322</v>
      </c>
      <c r="M21" s="1372" t="s">
        <v>322</v>
      </c>
      <c r="N21" s="1372" t="s">
        <v>322</v>
      </c>
      <c r="O21" s="1372" t="s">
        <v>322</v>
      </c>
      <c r="P21" s="1372" t="s">
        <v>322</v>
      </c>
      <c r="Q21" s="1372" t="s">
        <v>322</v>
      </c>
      <c r="R21" s="1372" t="s">
        <v>322</v>
      </c>
      <c r="S21" s="1372" t="s">
        <v>322</v>
      </c>
      <c r="T21" s="1372" t="s">
        <v>322</v>
      </c>
      <c r="U21" s="1372" t="s">
        <v>322</v>
      </c>
      <c r="V21" s="1372" t="s">
        <v>322</v>
      </c>
      <c r="W21" s="1372" t="s">
        <v>322</v>
      </c>
      <c r="X21" s="1372" t="s">
        <v>322</v>
      </c>
      <c r="Y21" s="1375" t="s">
        <v>322</v>
      </c>
    </row>
    <row r="22" spans="2:25" s="20" customFormat="1" ht="12.75" x14ac:dyDescent="0.2">
      <c r="B22" s="21">
        <v>12</v>
      </c>
      <c r="C22" s="1371" t="str">
        <f>IF(ISERROR(VLOOKUP(CONCATENATE(B22,$U$4),'DATA ISIAN'!$D$3:$H$2076,4,0)),"",(VLOOKUP(CONCATENATE(B22,$U$4),'DATA ISIAN'!$D$3:$H$2076,4,0)))</f>
        <v/>
      </c>
      <c r="D22" s="17" t="str">
        <f t="shared" si="1"/>
        <v>12.</v>
      </c>
      <c r="E22" s="309" t="str">
        <f>IF(ISERROR(VLOOKUP(CONCATENATE(B22,$U$4),'DATA ISIAN'!$D$3:$H$2076,5,0)),"",(VLOOKUP(CONCATENATE(B22,$U$4),'DATA ISIAN'!$D$3:$H$2076,5,0)))</f>
        <v/>
      </c>
      <c r="F22" s="1372" t="s">
        <v>322</v>
      </c>
      <c r="G22" s="1372" t="s">
        <v>322</v>
      </c>
      <c r="H22" s="1372" t="s">
        <v>405</v>
      </c>
      <c r="I22" s="1372" t="s">
        <v>322</v>
      </c>
      <c r="J22" s="1372" t="s">
        <v>322</v>
      </c>
      <c r="K22" s="1372" t="s">
        <v>322</v>
      </c>
      <c r="L22" s="1372" t="s">
        <v>322</v>
      </c>
      <c r="M22" s="1372" t="s">
        <v>322</v>
      </c>
      <c r="N22" s="1372" t="s">
        <v>322</v>
      </c>
      <c r="O22" s="1372" t="s">
        <v>322</v>
      </c>
      <c r="P22" s="1372" t="s">
        <v>322</v>
      </c>
      <c r="Q22" s="1372" t="s">
        <v>322</v>
      </c>
      <c r="R22" s="1372" t="s">
        <v>322</v>
      </c>
      <c r="S22" s="1372" t="s">
        <v>322</v>
      </c>
      <c r="T22" s="1372" t="s">
        <v>322</v>
      </c>
      <c r="U22" s="1372" t="s">
        <v>322</v>
      </c>
      <c r="V22" s="1372" t="s">
        <v>322</v>
      </c>
      <c r="W22" s="1372" t="s">
        <v>322</v>
      </c>
      <c r="X22" s="1372" t="s">
        <v>322</v>
      </c>
      <c r="Y22" s="1375" t="s">
        <v>322</v>
      </c>
    </row>
    <row r="23" spans="2:25" s="20" customFormat="1" ht="12.75" x14ac:dyDescent="0.2">
      <c r="B23" s="21">
        <v>13</v>
      </c>
      <c r="C23" s="1371" t="str">
        <f>IF(ISERROR(VLOOKUP(CONCATENATE(B23,$U$4),'DATA ISIAN'!$D$3:$H$2076,4,0)),"",(VLOOKUP(CONCATENATE(B23,$U$4),'DATA ISIAN'!$D$3:$H$2076,4,0)))</f>
        <v/>
      </c>
      <c r="D23" s="17" t="str">
        <f t="shared" si="1"/>
        <v>13.</v>
      </c>
      <c r="E23" s="309" t="str">
        <f>IF(ISERROR(VLOOKUP(CONCATENATE(B23,$U$4),'DATA ISIAN'!$D$3:$H$2076,5,0)),"",(VLOOKUP(CONCATENATE(B23,$U$4),'DATA ISIAN'!$D$3:$H$2076,5,0)))</f>
        <v/>
      </c>
      <c r="F23" s="1372" t="s">
        <v>405</v>
      </c>
      <c r="G23" s="1372" t="s">
        <v>322</v>
      </c>
      <c r="H23" s="1372" t="s">
        <v>405</v>
      </c>
      <c r="I23" s="1372" t="s">
        <v>322</v>
      </c>
      <c r="J23" s="1372" t="s">
        <v>322</v>
      </c>
      <c r="K23" s="1372" t="s">
        <v>322</v>
      </c>
      <c r="L23" s="1372" t="s">
        <v>322</v>
      </c>
      <c r="M23" s="1372" t="s">
        <v>322</v>
      </c>
      <c r="N23" s="1372" t="s">
        <v>322</v>
      </c>
      <c r="O23" s="1372" t="s">
        <v>322</v>
      </c>
      <c r="P23" s="1372" t="s">
        <v>322</v>
      </c>
      <c r="Q23" s="1372" t="s">
        <v>322</v>
      </c>
      <c r="R23" s="1372" t="s">
        <v>322</v>
      </c>
      <c r="S23" s="1372" t="s">
        <v>322</v>
      </c>
      <c r="T23" s="1372" t="s">
        <v>322</v>
      </c>
      <c r="U23" s="1372" t="s">
        <v>322</v>
      </c>
      <c r="V23" s="1372" t="s">
        <v>322</v>
      </c>
      <c r="W23" s="1372" t="s">
        <v>322</v>
      </c>
      <c r="X23" s="1372" t="s">
        <v>322</v>
      </c>
      <c r="Y23" s="1375" t="s">
        <v>322</v>
      </c>
    </row>
    <row r="24" spans="2:25" s="20" customFormat="1" ht="12.75" x14ac:dyDescent="0.2">
      <c r="B24" s="21">
        <v>14</v>
      </c>
      <c r="C24" s="1371" t="str">
        <f>IF(ISERROR(VLOOKUP(CONCATENATE(B24,$U$4),'DATA ISIAN'!$D$3:$H$2076,4,0)),"",(VLOOKUP(CONCATENATE(B24,$U$4),'DATA ISIAN'!$D$3:$H$2076,4,0)))</f>
        <v/>
      </c>
      <c r="D24" s="17" t="str">
        <f t="shared" si="1"/>
        <v>14.</v>
      </c>
      <c r="E24" s="309" t="str">
        <f>IF(ISERROR(VLOOKUP(CONCATENATE(B24,$U$4),'DATA ISIAN'!$D$3:$H$2076,5,0)),"",(VLOOKUP(CONCATENATE(B24,$U$4),'DATA ISIAN'!$D$3:$H$2076,5,0)))</f>
        <v/>
      </c>
      <c r="F24" s="1372" t="s">
        <v>322</v>
      </c>
      <c r="G24" s="1372" t="s">
        <v>322</v>
      </c>
      <c r="H24" s="1372" t="s">
        <v>322</v>
      </c>
      <c r="I24" s="1372" t="s">
        <v>322</v>
      </c>
      <c r="J24" s="1372" t="s">
        <v>322</v>
      </c>
      <c r="K24" s="1372" t="s">
        <v>322</v>
      </c>
      <c r="L24" s="1372" t="s">
        <v>322</v>
      </c>
      <c r="M24" s="1372" t="s">
        <v>322</v>
      </c>
      <c r="N24" s="1372" t="s">
        <v>322</v>
      </c>
      <c r="O24" s="1372" t="s">
        <v>322</v>
      </c>
      <c r="P24" s="1372" t="s">
        <v>322</v>
      </c>
      <c r="Q24" s="1372" t="s">
        <v>322</v>
      </c>
      <c r="R24" s="1372" t="s">
        <v>322</v>
      </c>
      <c r="S24" s="1372" t="s">
        <v>322</v>
      </c>
      <c r="T24" s="1372" t="s">
        <v>322</v>
      </c>
      <c r="U24" s="1372" t="s">
        <v>322</v>
      </c>
      <c r="V24" s="1372" t="s">
        <v>322</v>
      </c>
      <c r="W24" s="1372" t="s">
        <v>322</v>
      </c>
      <c r="X24" s="1372" t="s">
        <v>322</v>
      </c>
      <c r="Y24" s="1375" t="s">
        <v>322</v>
      </c>
    </row>
    <row r="25" spans="2:25" s="20" customFormat="1" ht="12.75" x14ac:dyDescent="0.2">
      <c r="B25" s="21">
        <v>15</v>
      </c>
      <c r="C25" s="1371" t="str">
        <f>IF(ISERROR(VLOOKUP(CONCATENATE(B25,$U$4),'DATA ISIAN'!$D$3:$H$2076,4,0)),"",(VLOOKUP(CONCATENATE(B25,$U$4),'DATA ISIAN'!$D$3:$H$2076,4,0)))</f>
        <v/>
      </c>
      <c r="D25" s="17" t="str">
        <f t="shared" si="1"/>
        <v>15.</v>
      </c>
      <c r="E25" s="309" t="str">
        <f>IF(ISERROR(VLOOKUP(CONCATENATE(B25,$U$4),'DATA ISIAN'!$D$3:$H$2076,5,0)),"",(VLOOKUP(CONCATENATE(B25,$U$4),'DATA ISIAN'!$D$3:$H$2076,5,0)))</f>
        <v/>
      </c>
      <c r="F25" s="1372" t="s">
        <v>322</v>
      </c>
      <c r="G25" s="1372" t="s">
        <v>322</v>
      </c>
      <c r="H25" s="1372" t="s">
        <v>322</v>
      </c>
      <c r="I25" s="1372" t="s">
        <v>322</v>
      </c>
      <c r="J25" s="1372" t="s">
        <v>322</v>
      </c>
      <c r="K25" s="1372" t="s">
        <v>322</v>
      </c>
      <c r="L25" s="1372" t="s">
        <v>322</v>
      </c>
      <c r="M25" s="1372" t="s">
        <v>322</v>
      </c>
      <c r="N25" s="1372" t="s">
        <v>322</v>
      </c>
      <c r="O25" s="1372" t="s">
        <v>322</v>
      </c>
      <c r="P25" s="1372" t="s">
        <v>322</v>
      </c>
      <c r="Q25" s="1372" t="s">
        <v>322</v>
      </c>
      <c r="R25" s="1372" t="s">
        <v>322</v>
      </c>
      <c r="S25" s="1372" t="s">
        <v>322</v>
      </c>
      <c r="T25" s="1372" t="s">
        <v>322</v>
      </c>
      <c r="U25" s="1372" t="s">
        <v>322</v>
      </c>
      <c r="V25" s="1372" t="s">
        <v>322</v>
      </c>
      <c r="W25" s="1372" t="s">
        <v>322</v>
      </c>
      <c r="X25" s="1372" t="s">
        <v>322</v>
      </c>
      <c r="Y25" s="1375" t="s">
        <v>322</v>
      </c>
    </row>
    <row r="26" spans="2:25" s="20" customFormat="1" ht="12.75" x14ac:dyDescent="0.2">
      <c r="B26" s="21">
        <v>16</v>
      </c>
      <c r="C26" s="1371" t="str">
        <f>IF(ISERROR(VLOOKUP(CONCATENATE(B26,$U$4),'DATA ISIAN'!$D$3:$H$2076,4,0)),"",(VLOOKUP(CONCATENATE(B26,$U$4),'DATA ISIAN'!$D$3:$H$2076,4,0)))</f>
        <v/>
      </c>
      <c r="D26" s="17" t="str">
        <f t="shared" si="1"/>
        <v>16.</v>
      </c>
      <c r="E26" s="309" t="str">
        <f>IF(ISERROR(VLOOKUP(CONCATENATE(B26,$U$4),'DATA ISIAN'!$D$3:$H$2076,5,0)),"",(VLOOKUP(CONCATENATE(B26,$U$4),'DATA ISIAN'!$D$3:$H$2076,5,0)))</f>
        <v/>
      </c>
      <c r="F26" s="1372" t="s">
        <v>322</v>
      </c>
      <c r="G26" s="1372" t="s">
        <v>322</v>
      </c>
      <c r="H26" s="1372" t="s">
        <v>322</v>
      </c>
      <c r="I26" s="1372" t="s">
        <v>322</v>
      </c>
      <c r="J26" s="1372" t="s">
        <v>322</v>
      </c>
      <c r="K26" s="1372" t="s">
        <v>322</v>
      </c>
      <c r="L26" s="1372" t="s">
        <v>322</v>
      </c>
      <c r="M26" s="1372" t="s">
        <v>322</v>
      </c>
      <c r="N26" s="1372" t="s">
        <v>322</v>
      </c>
      <c r="O26" s="1372" t="s">
        <v>322</v>
      </c>
      <c r="P26" s="1372" t="s">
        <v>322</v>
      </c>
      <c r="Q26" s="1372" t="s">
        <v>322</v>
      </c>
      <c r="R26" s="1372" t="s">
        <v>322</v>
      </c>
      <c r="S26" s="1372" t="s">
        <v>322</v>
      </c>
      <c r="T26" s="1372" t="s">
        <v>322</v>
      </c>
      <c r="U26" s="1372" t="s">
        <v>322</v>
      </c>
      <c r="V26" s="1372" t="s">
        <v>322</v>
      </c>
      <c r="W26" s="1372" t="s">
        <v>322</v>
      </c>
      <c r="X26" s="1372" t="s">
        <v>322</v>
      </c>
      <c r="Y26" s="1375" t="s">
        <v>322</v>
      </c>
    </row>
    <row r="27" spans="2:25" s="20" customFormat="1" ht="12.75" x14ac:dyDescent="0.2">
      <c r="B27" s="21">
        <v>17</v>
      </c>
      <c r="C27" s="1371" t="str">
        <f>IF(ISERROR(VLOOKUP(CONCATENATE(B27,$U$4),'DATA ISIAN'!$D$3:$H$2076,4,0)),"",(VLOOKUP(CONCATENATE(B27,$U$4),'DATA ISIAN'!$D$3:$H$2076,4,0)))</f>
        <v/>
      </c>
      <c r="D27" s="17" t="str">
        <f t="shared" si="1"/>
        <v>17.</v>
      </c>
      <c r="E27" s="309" t="str">
        <f>IF(ISERROR(VLOOKUP(CONCATENATE(B27,$U$4),'DATA ISIAN'!$D$3:$H$2076,5,0)),"",(VLOOKUP(CONCATENATE(B27,$U$4),'DATA ISIAN'!$D$3:$H$2076,5,0)))</f>
        <v/>
      </c>
      <c r="F27" s="1372" t="s">
        <v>322</v>
      </c>
      <c r="G27" s="1372" t="s">
        <v>322</v>
      </c>
      <c r="H27" s="1372" t="s">
        <v>322</v>
      </c>
      <c r="I27" s="1372" t="s">
        <v>322</v>
      </c>
      <c r="J27" s="1372" t="s">
        <v>322</v>
      </c>
      <c r="K27" s="1372" t="s">
        <v>322</v>
      </c>
      <c r="L27" s="1372" t="s">
        <v>322</v>
      </c>
      <c r="M27" s="1372" t="s">
        <v>322</v>
      </c>
      <c r="N27" s="1372" t="s">
        <v>322</v>
      </c>
      <c r="O27" s="1372" t="s">
        <v>322</v>
      </c>
      <c r="P27" s="1372" t="s">
        <v>322</v>
      </c>
      <c r="Q27" s="1372" t="s">
        <v>322</v>
      </c>
      <c r="R27" s="1372" t="s">
        <v>322</v>
      </c>
      <c r="S27" s="1372" t="s">
        <v>484</v>
      </c>
      <c r="T27" s="1372" t="s">
        <v>322</v>
      </c>
      <c r="U27" s="1372" t="s">
        <v>322</v>
      </c>
      <c r="V27" s="1372" t="s">
        <v>322</v>
      </c>
      <c r="W27" s="1372" t="s">
        <v>322</v>
      </c>
      <c r="X27" s="1372" t="s">
        <v>322</v>
      </c>
      <c r="Y27" s="1375" t="s">
        <v>322</v>
      </c>
    </row>
    <row r="28" spans="2:25" s="20" customFormat="1" ht="12.75" x14ac:dyDescent="0.2">
      <c r="B28" s="21">
        <v>18</v>
      </c>
      <c r="C28" s="1371" t="str">
        <f>IF(ISERROR(VLOOKUP(CONCATENATE(B28,$U$4),'DATA ISIAN'!$D$3:$H$2076,4,0)),"",(VLOOKUP(CONCATENATE(B28,$U$4),'DATA ISIAN'!$D$3:$H$2076,4,0)))</f>
        <v/>
      </c>
      <c r="D28" s="17" t="str">
        <f t="shared" si="1"/>
        <v>18.</v>
      </c>
      <c r="E28" s="309" t="str">
        <f>IF(ISERROR(VLOOKUP(CONCATENATE(B28,$U$4),'DATA ISIAN'!$D$3:$H$2076,5,0)),"",(VLOOKUP(CONCATENATE(B28,$U$4),'DATA ISIAN'!$D$3:$H$2076,5,0)))</f>
        <v/>
      </c>
      <c r="F28" s="1372" t="s">
        <v>322</v>
      </c>
      <c r="G28" s="1372" t="s">
        <v>322</v>
      </c>
      <c r="H28" s="1372" t="s">
        <v>322</v>
      </c>
      <c r="I28" s="1372" t="s">
        <v>322</v>
      </c>
      <c r="J28" s="1372" t="s">
        <v>322</v>
      </c>
      <c r="K28" s="1372" t="s">
        <v>322</v>
      </c>
      <c r="L28" s="1372" t="s">
        <v>322</v>
      </c>
      <c r="M28" s="1372" t="s">
        <v>322</v>
      </c>
      <c r="N28" s="1372" t="s">
        <v>322</v>
      </c>
      <c r="O28" s="1372" t="s">
        <v>322</v>
      </c>
      <c r="P28" s="1372" t="s">
        <v>322</v>
      </c>
      <c r="Q28" s="1372" t="s">
        <v>322</v>
      </c>
      <c r="R28" s="1372" t="s">
        <v>322</v>
      </c>
      <c r="S28" s="1372" t="s">
        <v>322</v>
      </c>
      <c r="T28" s="1372" t="s">
        <v>322</v>
      </c>
      <c r="U28" s="1372" t="s">
        <v>322</v>
      </c>
      <c r="V28" s="1372" t="s">
        <v>322</v>
      </c>
      <c r="W28" s="1372" t="s">
        <v>322</v>
      </c>
      <c r="X28" s="1372" t="s">
        <v>322</v>
      </c>
      <c r="Y28" s="1375" t="s">
        <v>322</v>
      </c>
    </row>
    <row r="29" spans="2:25" s="20" customFormat="1" ht="12.75" x14ac:dyDescent="0.2">
      <c r="B29" s="21">
        <v>19</v>
      </c>
      <c r="C29" s="1371" t="str">
        <f>IF(ISERROR(VLOOKUP(CONCATENATE(B29,$U$4),'DATA ISIAN'!$D$3:$H$2076,4,0)),"",(VLOOKUP(CONCATENATE(B29,$U$4),'DATA ISIAN'!$D$3:$H$2076,4,0)))</f>
        <v/>
      </c>
      <c r="D29" s="17" t="str">
        <f t="shared" si="1"/>
        <v>19.</v>
      </c>
      <c r="E29" s="309" t="str">
        <f>IF(ISERROR(VLOOKUP(CONCATENATE(B29,$U$4),'DATA ISIAN'!$D$3:$H$2076,5,0)),"",(VLOOKUP(CONCATENATE(B29,$U$4),'DATA ISIAN'!$D$3:$H$2076,5,0)))</f>
        <v/>
      </c>
      <c r="F29" s="1372" t="s">
        <v>322</v>
      </c>
      <c r="G29" s="1372" t="s">
        <v>322</v>
      </c>
      <c r="H29" s="1372" t="s">
        <v>322</v>
      </c>
      <c r="I29" s="1372" t="s">
        <v>322</v>
      </c>
      <c r="J29" s="1372" t="s">
        <v>322</v>
      </c>
      <c r="K29" s="1372" t="s">
        <v>322</v>
      </c>
      <c r="L29" s="1372" t="s">
        <v>322</v>
      </c>
      <c r="M29" s="1372" t="s">
        <v>322</v>
      </c>
      <c r="N29" s="1372" t="s">
        <v>322</v>
      </c>
      <c r="O29" s="1372" t="s">
        <v>322</v>
      </c>
      <c r="P29" s="1372" t="s">
        <v>322</v>
      </c>
      <c r="Q29" s="1372" t="s">
        <v>322</v>
      </c>
      <c r="R29" s="1372" t="s">
        <v>322</v>
      </c>
      <c r="S29" s="1372" t="s">
        <v>322</v>
      </c>
      <c r="T29" s="1372" t="s">
        <v>322</v>
      </c>
      <c r="U29" s="1372" t="s">
        <v>322</v>
      </c>
      <c r="V29" s="1372" t="s">
        <v>322</v>
      </c>
      <c r="W29" s="1372" t="s">
        <v>322</v>
      </c>
      <c r="X29" s="1372" t="s">
        <v>322</v>
      </c>
      <c r="Y29" s="1375" t="s">
        <v>322</v>
      </c>
    </row>
    <row r="30" spans="2:25" s="20" customFormat="1" ht="12.75" x14ac:dyDescent="0.2">
      <c r="B30" s="21">
        <v>20</v>
      </c>
      <c r="C30" s="1371" t="str">
        <f>IF(ISERROR(VLOOKUP(CONCATENATE(B30,$U$4),'DATA ISIAN'!$D$3:$H$2076,4,0)),"",(VLOOKUP(CONCATENATE(B30,$U$4),'DATA ISIAN'!$D$3:$H$2076,4,0)))</f>
        <v/>
      </c>
      <c r="D30" s="17" t="str">
        <f t="shared" si="1"/>
        <v>20.</v>
      </c>
      <c r="E30" s="309" t="str">
        <f>IF(ISERROR(VLOOKUP(CONCATENATE(B30,$U$4),'DATA ISIAN'!$D$3:$H$2076,5,0)),"",(VLOOKUP(CONCATENATE(B30,$U$4),'DATA ISIAN'!$D$3:$H$2076,5,0)))</f>
        <v/>
      </c>
      <c r="F30" s="1372" t="s">
        <v>322</v>
      </c>
      <c r="G30" s="1372" t="s">
        <v>322</v>
      </c>
      <c r="H30" s="1372" t="s">
        <v>322</v>
      </c>
      <c r="I30" s="1372" t="s">
        <v>322</v>
      </c>
      <c r="J30" s="1372" t="s">
        <v>322</v>
      </c>
      <c r="K30" s="1372" t="s">
        <v>322</v>
      </c>
      <c r="L30" s="1372" t="s">
        <v>322</v>
      </c>
      <c r="M30" s="1372" t="s">
        <v>322</v>
      </c>
      <c r="N30" s="1372" t="s">
        <v>322</v>
      </c>
      <c r="O30" s="1372" t="s">
        <v>322</v>
      </c>
      <c r="P30" s="1372" t="s">
        <v>322</v>
      </c>
      <c r="Q30" s="1372" t="s">
        <v>322</v>
      </c>
      <c r="R30" s="1372" t="s">
        <v>322</v>
      </c>
      <c r="S30" s="1372" t="s">
        <v>322</v>
      </c>
      <c r="T30" s="1372" t="s">
        <v>322</v>
      </c>
      <c r="U30" s="1372" t="s">
        <v>322</v>
      </c>
      <c r="V30" s="1372" t="s">
        <v>322</v>
      </c>
      <c r="W30" s="1372" t="s">
        <v>322</v>
      </c>
      <c r="X30" s="1372" t="s">
        <v>322</v>
      </c>
      <c r="Y30" s="1375" t="s">
        <v>322</v>
      </c>
    </row>
    <row r="31" spans="2:25" s="20" customFormat="1" ht="12.75" x14ac:dyDescent="0.2">
      <c r="B31" s="21">
        <v>21</v>
      </c>
      <c r="C31" s="1371" t="str">
        <f>IF(ISERROR(VLOOKUP(CONCATENATE(B31,$U$4),'DATA ISIAN'!$D$3:$H$2076,4,0)),"",(VLOOKUP(CONCATENATE(B31,$U$4),'DATA ISIAN'!$D$3:$H$2076,4,0)))</f>
        <v/>
      </c>
      <c r="D31" s="17" t="str">
        <f t="shared" si="1"/>
        <v>21.</v>
      </c>
      <c r="E31" s="309" t="str">
        <f>IF(ISERROR(VLOOKUP(CONCATENATE(B31,$U$4),'DATA ISIAN'!$D$3:$H$2076,5,0)),"",(VLOOKUP(CONCATENATE(B31,$U$4),'DATA ISIAN'!$D$3:$H$2076,5,0)))</f>
        <v/>
      </c>
      <c r="F31" s="1372" t="s">
        <v>322</v>
      </c>
      <c r="G31" s="1372" t="s">
        <v>322</v>
      </c>
      <c r="H31" s="1372" t="s">
        <v>322</v>
      </c>
      <c r="I31" s="1372" t="s">
        <v>322</v>
      </c>
      <c r="J31" s="1372" t="s">
        <v>322</v>
      </c>
      <c r="K31" s="1372" t="s">
        <v>322</v>
      </c>
      <c r="L31" s="1372" t="s">
        <v>322</v>
      </c>
      <c r="M31" s="1372" t="s">
        <v>322</v>
      </c>
      <c r="N31" s="1372" t="s">
        <v>322</v>
      </c>
      <c r="O31" s="1372" t="s">
        <v>322</v>
      </c>
      <c r="P31" s="1372" t="s">
        <v>322</v>
      </c>
      <c r="Q31" s="1372" t="s">
        <v>322</v>
      </c>
      <c r="R31" s="1372" t="s">
        <v>322</v>
      </c>
      <c r="S31" s="1372" t="s">
        <v>322</v>
      </c>
      <c r="T31" s="1372" t="s">
        <v>322</v>
      </c>
      <c r="U31" s="1372" t="s">
        <v>322</v>
      </c>
      <c r="V31" s="1372" t="s">
        <v>322</v>
      </c>
      <c r="W31" s="1372" t="s">
        <v>322</v>
      </c>
      <c r="X31" s="1372" t="s">
        <v>322</v>
      </c>
      <c r="Y31" s="1375" t="s">
        <v>322</v>
      </c>
    </row>
    <row r="32" spans="2:25" s="20" customFormat="1" ht="12.75" x14ac:dyDescent="0.2">
      <c r="B32" s="21">
        <v>22</v>
      </c>
      <c r="C32" s="1371" t="str">
        <f>IF(ISERROR(VLOOKUP(CONCATENATE(B32,$U$4),'DATA ISIAN'!$D$3:$H$2076,4,0)),"",(VLOOKUP(CONCATENATE(B32,$U$4),'DATA ISIAN'!$D$3:$H$2076,4,0)))</f>
        <v/>
      </c>
      <c r="D32" s="17" t="str">
        <f t="shared" si="1"/>
        <v>22.</v>
      </c>
      <c r="E32" s="309" t="str">
        <f>IF(ISERROR(VLOOKUP(CONCATENATE(B32,$U$4),'DATA ISIAN'!$D$3:$H$2076,5,0)),"",(VLOOKUP(CONCATENATE(B32,$U$4),'DATA ISIAN'!$D$3:$H$2076,5,0)))</f>
        <v/>
      </c>
      <c r="F32" s="1372" t="s">
        <v>322</v>
      </c>
      <c r="G32" s="1372" t="s">
        <v>322</v>
      </c>
      <c r="H32" s="1372" t="s">
        <v>322</v>
      </c>
      <c r="I32" s="1372" t="s">
        <v>322</v>
      </c>
      <c r="J32" s="1372" t="s">
        <v>322</v>
      </c>
      <c r="K32" s="1372" t="s">
        <v>322</v>
      </c>
      <c r="L32" s="1372" t="s">
        <v>322</v>
      </c>
      <c r="M32" s="1372" t="s">
        <v>322</v>
      </c>
      <c r="N32" s="1372" t="s">
        <v>322</v>
      </c>
      <c r="O32" s="1372" t="s">
        <v>322</v>
      </c>
      <c r="P32" s="1372" t="s">
        <v>322</v>
      </c>
      <c r="Q32" s="1372" t="s">
        <v>322</v>
      </c>
      <c r="R32" s="1372" t="s">
        <v>322</v>
      </c>
      <c r="S32" s="1372" t="s">
        <v>322</v>
      </c>
      <c r="T32" s="1372" t="s">
        <v>322</v>
      </c>
      <c r="U32" s="1372" t="s">
        <v>322</v>
      </c>
      <c r="V32" s="1372" t="s">
        <v>322</v>
      </c>
      <c r="W32" s="1372" t="s">
        <v>322</v>
      </c>
      <c r="X32" s="1372" t="s">
        <v>322</v>
      </c>
      <c r="Y32" s="1375" t="s">
        <v>322</v>
      </c>
    </row>
    <row r="33" spans="2:25" s="20" customFormat="1" ht="12.75" x14ac:dyDescent="0.2">
      <c r="B33" s="21">
        <v>23</v>
      </c>
      <c r="C33" s="1371" t="str">
        <f>IF(ISERROR(VLOOKUP(CONCATENATE(B33,$U$4),'DATA ISIAN'!$D$3:$H$2076,4,0)),"",(VLOOKUP(CONCATENATE(B33,$U$4),'DATA ISIAN'!$D$3:$H$2076,4,0)))</f>
        <v/>
      </c>
      <c r="D33" s="17" t="str">
        <f t="shared" si="1"/>
        <v>23.</v>
      </c>
      <c r="E33" s="309" t="str">
        <f>IF(ISERROR(VLOOKUP(CONCATENATE(B33,$U$4),'DATA ISIAN'!$D$3:$H$2076,5,0)),"",(VLOOKUP(CONCATENATE(B33,$U$4),'DATA ISIAN'!$D$3:$H$2076,5,0)))</f>
        <v/>
      </c>
      <c r="F33" s="1372" t="s">
        <v>322</v>
      </c>
      <c r="G33" s="1372" t="s">
        <v>322</v>
      </c>
      <c r="H33" s="1372" t="s">
        <v>322</v>
      </c>
      <c r="I33" s="1372" t="s">
        <v>322</v>
      </c>
      <c r="J33" s="1372" t="s">
        <v>322</v>
      </c>
      <c r="K33" s="1372" t="s">
        <v>322</v>
      </c>
      <c r="L33" s="1372" t="s">
        <v>322</v>
      </c>
      <c r="M33" s="1372" t="s">
        <v>322</v>
      </c>
      <c r="N33" s="1372" t="s">
        <v>322</v>
      </c>
      <c r="O33" s="1372" t="s">
        <v>322</v>
      </c>
      <c r="P33" s="1372" t="s">
        <v>322</v>
      </c>
      <c r="Q33" s="1372" t="s">
        <v>322</v>
      </c>
      <c r="R33" s="1372" t="s">
        <v>322</v>
      </c>
      <c r="S33" s="1372" t="s">
        <v>322</v>
      </c>
      <c r="T33" s="1372" t="s">
        <v>322</v>
      </c>
      <c r="U33" s="1372" t="s">
        <v>322</v>
      </c>
      <c r="V33" s="1372" t="s">
        <v>322</v>
      </c>
      <c r="W33" s="1372" t="s">
        <v>322</v>
      </c>
      <c r="X33" s="1372" t="s">
        <v>322</v>
      </c>
      <c r="Y33" s="1375" t="s">
        <v>322</v>
      </c>
    </row>
    <row r="34" spans="2:25" s="20" customFormat="1" ht="12.75" x14ac:dyDescent="0.2">
      <c r="B34" s="21">
        <v>24</v>
      </c>
      <c r="C34" s="1371" t="str">
        <f>IF(ISERROR(VLOOKUP(CONCATENATE(B34,$U$4),'DATA ISIAN'!$D$3:$H$2076,4,0)),"",(VLOOKUP(CONCATENATE(B34,$U$4),'DATA ISIAN'!$D$3:$H$2076,4,0)))</f>
        <v/>
      </c>
      <c r="D34" s="17" t="str">
        <f t="shared" si="1"/>
        <v>24.</v>
      </c>
      <c r="E34" s="309" t="str">
        <f>IF(ISERROR(VLOOKUP(CONCATENATE(B34,$U$4),'DATA ISIAN'!$D$3:$H$2076,5,0)),"",(VLOOKUP(CONCATENATE(B34,$U$4),'DATA ISIAN'!$D$3:$H$2076,5,0)))</f>
        <v/>
      </c>
      <c r="F34" s="1372" t="s">
        <v>322</v>
      </c>
      <c r="G34" s="1372" t="s">
        <v>322</v>
      </c>
      <c r="H34" s="1372" t="s">
        <v>322</v>
      </c>
      <c r="I34" s="1372" t="s">
        <v>322</v>
      </c>
      <c r="J34" s="1372" t="s">
        <v>322</v>
      </c>
      <c r="K34" s="1372" t="s">
        <v>322</v>
      </c>
      <c r="L34" s="1372" t="s">
        <v>322</v>
      </c>
      <c r="M34" s="1372" t="s">
        <v>322</v>
      </c>
      <c r="N34" s="1372" t="s">
        <v>322</v>
      </c>
      <c r="O34" s="1372" t="s">
        <v>322</v>
      </c>
      <c r="P34" s="1372" t="s">
        <v>322</v>
      </c>
      <c r="Q34" s="1372" t="s">
        <v>322</v>
      </c>
      <c r="R34" s="1372" t="s">
        <v>322</v>
      </c>
      <c r="S34" s="1372" t="s">
        <v>322</v>
      </c>
      <c r="T34" s="1372" t="s">
        <v>322</v>
      </c>
      <c r="U34" s="1372" t="s">
        <v>322</v>
      </c>
      <c r="V34" s="1372" t="s">
        <v>322</v>
      </c>
      <c r="W34" s="1372" t="s">
        <v>322</v>
      </c>
      <c r="X34" s="1372" t="s">
        <v>322</v>
      </c>
      <c r="Y34" s="1375" t="s">
        <v>322</v>
      </c>
    </row>
    <row r="35" spans="2:25" s="20" customFormat="1" ht="12.75" x14ac:dyDescent="0.2">
      <c r="B35" s="21">
        <v>25</v>
      </c>
      <c r="C35" s="1371" t="str">
        <f>IF(ISERROR(VLOOKUP(CONCATENATE(B35,$U$4),'DATA ISIAN'!$D$3:$H$2076,4,0)),"",(VLOOKUP(CONCATENATE(B35,$U$4),'DATA ISIAN'!$D$3:$H$2076,4,0)))</f>
        <v/>
      </c>
      <c r="D35" s="17" t="str">
        <f t="shared" si="1"/>
        <v>25.</v>
      </c>
      <c r="E35" s="309" t="str">
        <f>IF(ISERROR(VLOOKUP(CONCATENATE(B35,$U$4),'DATA ISIAN'!$D$3:$H$2076,5,0)),"",(VLOOKUP(CONCATENATE(B35,$U$4),'DATA ISIAN'!$D$3:$H$2076,5,0)))</f>
        <v/>
      </c>
      <c r="F35" s="1372" t="s">
        <v>322</v>
      </c>
      <c r="G35" s="1372" t="s">
        <v>322</v>
      </c>
      <c r="H35" s="1372" t="s">
        <v>322</v>
      </c>
      <c r="I35" s="1372" t="s">
        <v>322</v>
      </c>
      <c r="J35" s="1372" t="s">
        <v>322</v>
      </c>
      <c r="K35" s="1372" t="s">
        <v>322</v>
      </c>
      <c r="L35" s="1372" t="s">
        <v>322</v>
      </c>
      <c r="M35" s="1372" t="s">
        <v>322</v>
      </c>
      <c r="N35" s="1372" t="s">
        <v>322</v>
      </c>
      <c r="O35" s="1372" t="s">
        <v>322</v>
      </c>
      <c r="P35" s="1372" t="s">
        <v>322</v>
      </c>
      <c r="Q35" s="1372" t="s">
        <v>322</v>
      </c>
      <c r="R35" s="1372" t="s">
        <v>322</v>
      </c>
      <c r="S35" s="1372" t="s">
        <v>322</v>
      </c>
      <c r="T35" s="1372" t="s">
        <v>322</v>
      </c>
      <c r="U35" s="1372" t="s">
        <v>322</v>
      </c>
      <c r="V35" s="1372" t="s">
        <v>322</v>
      </c>
      <c r="W35" s="1372" t="s">
        <v>322</v>
      </c>
      <c r="X35" s="1372" t="s">
        <v>322</v>
      </c>
      <c r="Y35" s="1375" t="s">
        <v>322</v>
      </c>
    </row>
    <row r="36" spans="2:25" s="20" customFormat="1" ht="12.75" x14ac:dyDescent="0.2">
      <c r="B36" s="21">
        <v>26</v>
      </c>
      <c r="C36" s="1371" t="str">
        <f>IF(ISERROR(VLOOKUP(CONCATENATE(B36,$U$4),'DATA ISIAN'!$D$3:$H$2076,4,0)),"",(VLOOKUP(CONCATENATE(B36,$U$4),'DATA ISIAN'!$D$3:$H$2076,4,0)))</f>
        <v/>
      </c>
      <c r="D36" s="17" t="str">
        <f t="shared" si="1"/>
        <v>26.</v>
      </c>
      <c r="E36" s="309" t="str">
        <f>IF(ISERROR(VLOOKUP(CONCATENATE(B36,$U$4),'DATA ISIAN'!$D$3:$H$2076,5,0)),"",(VLOOKUP(CONCATENATE(B36,$U$4),'DATA ISIAN'!$D$3:$H$2076,5,0)))</f>
        <v/>
      </c>
      <c r="F36" s="1372" t="s">
        <v>322</v>
      </c>
      <c r="G36" s="1372" t="s">
        <v>322</v>
      </c>
      <c r="H36" s="1372" t="s">
        <v>322</v>
      </c>
      <c r="I36" s="1372" t="s">
        <v>322</v>
      </c>
      <c r="J36" s="1372" t="s">
        <v>322</v>
      </c>
      <c r="K36" s="1372" t="s">
        <v>322</v>
      </c>
      <c r="L36" s="1372" t="s">
        <v>322</v>
      </c>
      <c r="M36" s="1372" t="s">
        <v>322</v>
      </c>
      <c r="N36" s="1372" t="s">
        <v>322</v>
      </c>
      <c r="O36" s="1372" t="s">
        <v>322</v>
      </c>
      <c r="P36" s="1372" t="s">
        <v>322</v>
      </c>
      <c r="Q36" s="1372" t="s">
        <v>322</v>
      </c>
      <c r="R36" s="1372" t="s">
        <v>322</v>
      </c>
      <c r="S36" s="1372" t="s">
        <v>322</v>
      </c>
      <c r="T36" s="1372" t="s">
        <v>322</v>
      </c>
      <c r="U36" s="1372" t="s">
        <v>322</v>
      </c>
      <c r="V36" s="1372" t="s">
        <v>322</v>
      </c>
      <c r="W36" s="1372" t="s">
        <v>322</v>
      </c>
      <c r="X36" s="1372" t="s">
        <v>322</v>
      </c>
      <c r="Y36" s="1375" t="s">
        <v>322</v>
      </c>
    </row>
    <row r="37" spans="2:25" s="20" customFormat="1" ht="12.75" x14ac:dyDescent="0.2">
      <c r="B37" s="21">
        <v>27</v>
      </c>
      <c r="C37" s="1371" t="str">
        <f>IF(ISERROR(VLOOKUP(CONCATENATE(B37,$U$4),'DATA ISIAN'!$D$3:$H$2076,4,0)),"",(VLOOKUP(CONCATENATE(B37,$U$4),'DATA ISIAN'!$D$3:$H$2076,4,0)))</f>
        <v/>
      </c>
      <c r="D37" s="17" t="str">
        <f t="shared" si="1"/>
        <v>27.</v>
      </c>
      <c r="E37" s="309" t="str">
        <f>IF(ISERROR(VLOOKUP(CONCATENATE(B37,$U$4),'DATA ISIAN'!$D$3:$H$2076,5,0)),"",(VLOOKUP(CONCATENATE(B37,$U$4),'DATA ISIAN'!$D$3:$H$2076,5,0)))</f>
        <v/>
      </c>
      <c r="F37" s="1372" t="s">
        <v>322</v>
      </c>
      <c r="G37" s="1372" t="s">
        <v>322</v>
      </c>
      <c r="H37" s="1372" t="s">
        <v>322</v>
      </c>
      <c r="I37" s="1372" t="s">
        <v>322</v>
      </c>
      <c r="J37" s="1372" t="s">
        <v>322</v>
      </c>
      <c r="K37" s="1372" t="s">
        <v>322</v>
      </c>
      <c r="L37" s="1372" t="s">
        <v>322</v>
      </c>
      <c r="M37" s="1372" t="s">
        <v>322</v>
      </c>
      <c r="N37" s="1372" t="s">
        <v>322</v>
      </c>
      <c r="O37" s="1372" t="s">
        <v>322</v>
      </c>
      <c r="P37" s="1372" t="s">
        <v>322</v>
      </c>
      <c r="Q37" s="1372" t="s">
        <v>322</v>
      </c>
      <c r="R37" s="1372" t="s">
        <v>322</v>
      </c>
      <c r="S37" s="1372" t="s">
        <v>322</v>
      </c>
      <c r="T37" s="1372" t="s">
        <v>322</v>
      </c>
      <c r="U37" s="1372" t="s">
        <v>322</v>
      </c>
      <c r="V37" s="1372" t="s">
        <v>322</v>
      </c>
      <c r="W37" s="1372" t="s">
        <v>322</v>
      </c>
      <c r="X37" s="1372" t="s">
        <v>322</v>
      </c>
      <c r="Y37" s="1375" t="s">
        <v>322</v>
      </c>
    </row>
    <row r="38" spans="2:25" s="20" customFormat="1" ht="12.75" x14ac:dyDescent="0.2">
      <c r="B38" s="21">
        <v>28</v>
      </c>
      <c r="C38" s="1371" t="str">
        <f>IF(ISERROR(VLOOKUP(CONCATENATE(B38,$U$4),'DATA ISIAN'!$D$3:$H$2076,4,0)),"",(VLOOKUP(CONCATENATE(B38,$U$4),'DATA ISIAN'!$D$3:$H$2076,4,0)))</f>
        <v/>
      </c>
      <c r="D38" s="17" t="str">
        <f t="shared" si="1"/>
        <v>28.</v>
      </c>
      <c r="E38" s="309" t="str">
        <f>IF(ISERROR(VLOOKUP(CONCATENATE(B38,$U$4),'DATA ISIAN'!$D$3:$H$2076,5,0)),"",(VLOOKUP(CONCATENATE(B38,$U$4),'DATA ISIAN'!$D$3:$H$2076,5,0)))</f>
        <v/>
      </c>
      <c r="F38" s="1372" t="s">
        <v>322</v>
      </c>
      <c r="G38" s="1372" t="s">
        <v>322</v>
      </c>
      <c r="H38" s="1372" t="s">
        <v>322</v>
      </c>
      <c r="I38" s="1372" t="s">
        <v>322</v>
      </c>
      <c r="J38" s="1372" t="s">
        <v>322</v>
      </c>
      <c r="K38" s="1372" t="s">
        <v>322</v>
      </c>
      <c r="L38" s="1372" t="s">
        <v>322</v>
      </c>
      <c r="M38" s="1372" t="s">
        <v>322</v>
      </c>
      <c r="N38" s="1372" t="s">
        <v>322</v>
      </c>
      <c r="O38" s="1372" t="s">
        <v>322</v>
      </c>
      <c r="P38" s="1372" t="s">
        <v>322</v>
      </c>
      <c r="Q38" s="1372" t="s">
        <v>322</v>
      </c>
      <c r="R38" s="1372" t="s">
        <v>322</v>
      </c>
      <c r="S38" s="1372" t="s">
        <v>322</v>
      </c>
      <c r="T38" s="1372" t="s">
        <v>322</v>
      </c>
      <c r="U38" s="1372" t="s">
        <v>322</v>
      </c>
      <c r="V38" s="1372" t="s">
        <v>322</v>
      </c>
      <c r="W38" s="1372" t="s">
        <v>322</v>
      </c>
      <c r="X38" s="1372" t="s">
        <v>322</v>
      </c>
      <c r="Y38" s="1375" t="s">
        <v>322</v>
      </c>
    </row>
    <row r="39" spans="2:25" s="20" customFormat="1" ht="12.75" x14ac:dyDescent="0.2">
      <c r="B39" s="21">
        <v>29</v>
      </c>
      <c r="C39" s="1371" t="str">
        <f>IF(ISERROR(VLOOKUP(CONCATENATE(B39,$U$4),'DATA ISIAN'!$D$3:$H$2076,4,0)),"",(VLOOKUP(CONCATENATE(B39,$U$4),'DATA ISIAN'!$D$3:$H$2076,4,0)))</f>
        <v/>
      </c>
      <c r="D39" s="17" t="str">
        <f t="shared" si="1"/>
        <v>29.</v>
      </c>
      <c r="E39" s="309" t="str">
        <f>IF(ISERROR(VLOOKUP(CONCATENATE(B39,$U$4),'DATA ISIAN'!$D$3:$H$2076,5,0)),"",(VLOOKUP(CONCATENATE(B39,$U$4),'DATA ISIAN'!$D$3:$H$2076,5,0)))</f>
        <v/>
      </c>
      <c r="F39" s="1372" t="s">
        <v>322</v>
      </c>
      <c r="G39" s="1372" t="s">
        <v>322</v>
      </c>
      <c r="H39" s="1372" t="s">
        <v>322</v>
      </c>
      <c r="I39" s="1372" t="s">
        <v>322</v>
      </c>
      <c r="J39" s="1372" t="s">
        <v>322</v>
      </c>
      <c r="K39" s="1372" t="s">
        <v>322</v>
      </c>
      <c r="L39" s="1372" t="s">
        <v>322</v>
      </c>
      <c r="M39" s="1372" t="s">
        <v>322</v>
      </c>
      <c r="N39" s="1372" t="s">
        <v>322</v>
      </c>
      <c r="O39" s="1372" t="s">
        <v>322</v>
      </c>
      <c r="P39" s="1372" t="s">
        <v>322</v>
      </c>
      <c r="Q39" s="1372" t="s">
        <v>322</v>
      </c>
      <c r="R39" s="1372" t="s">
        <v>322</v>
      </c>
      <c r="S39" s="1372" t="s">
        <v>322</v>
      </c>
      <c r="T39" s="1372" t="s">
        <v>322</v>
      </c>
      <c r="U39" s="1372" t="s">
        <v>322</v>
      </c>
      <c r="V39" s="1372" t="s">
        <v>322</v>
      </c>
      <c r="W39" s="1372" t="s">
        <v>322</v>
      </c>
      <c r="X39" s="1372" t="s">
        <v>322</v>
      </c>
      <c r="Y39" s="1375" t="s">
        <v>322</v>
      </c>
    </row>
    <row r="40" spans="2:25" s="20" customFormat="1" ht="12.75" x14ac:dyDescent="0.2">
      <c r="B40" s="21">
        <v>30</v>
      </c>
      <c r="C40" s="1371" t="str">
        <f>IF(ISERROR(VLOOKUP(CONCATENATE(B40,$U$4),'DATA ISIAN'!$D$3:$H$2076,4,0)),"",(VLOOKUP(CONCATENATE(B40,$U$4),'DATA ISIAN'!$D$3:$H$2076,4,0)))</f>
        <v/>
      </c>
      <c r="D40" s="17" t="str">
        <f t="shared" si="1"/>
        <v>30.</v>
      </c>
      <c r="E40" s="309" t="str">
        <f>IF(ISERROR(VLOOKUP(CONCATENATE(B40,$U$4),'DATA ISIAN'!$D$3:$H$2076,5,0)),"",(VLOOKUP(CONCATENATE(B40,$U$4),'DATA ISIAN'!$D$3:$H$2076,5,0)))</f>
        <v/>
      </c>
      <c r="F40" s="1372" t="s">
        <v>322</v>
      </c>
      <c r="G40" s="1372" t="s">
        <v>322</v>
      </c>
      <c r="H40" s="1372" t="s">
        <v>322</v>
      </c>
      <c r="I40" s="1372" t="s">
        <v>322</v>
      </c>
      <c r="J40" s="1372" t="s">
        <v>322</v>
      </c>
      <c r="K40" s="1372" t="s">
        <v>322</v>
      </c>
      <c r="L40" s="1372" t="s">
        <v>322</v>
      </c>
      <c r="M40" s="1372" t="s">
        <v>322</v>
      </c>
      <c r="N40" s="1372" t="s">
        <v>322</v>
      </c>
      <c r="O40" s="1372" t="s">
        <v>322</v>
      </c>
      <c r="P40" s="1372" t="s">
        <v>322</v>
      </c>
      <c r="Q40" s="1372" t="s">
        <v>322</v>
      </c>
      <c r="R40" s="1372" t="s">
        <v>322</v>
      </c>
      <c r="S40" s="1372" t="s">
        <v>322</v>
      </c>
      <c r="T40" s="1372" t="s">
        <v>322</v>
      </c>
      <c r="U40" s="1372" t="s">
        <v>322</v>
      </c>
      <c r="V40" s="1372" t="s">
        <v>322</v>
      </c>
      <c r="W40" s="1372" t="s">
        <v>322</v>
      </c>
      <c r="X40" s="1372" t="s">
        <v>322</v>
      </c>
      <c r="Y40" s="1375" t="s">
        <v>322</v>
      </c>
    </row>
    <row r="41" spans="2:25" s="20" customFormat="1" ht="12.75" x14ac:dyDescent="0.2">
      <c r="B41" s="21">
        <v>31</v>
      </c>
      <c r="C41" s="1371" t="str">
        <f>IF(ISERROR(VLOOKUP(CONCATENATE(B41,$U$4),'DATA ISIAN'!$D$3:$H$2076,4,0)),"",(VLOOKUP(CONCATENATE(B41,$U$4),'DATA ISIAN'!$D$3:$H$2076,4,0)))</f>
        <v/>
      </c>
      <c r="D41" s="17" t="str">
        <f t="shared" si="1"/>
        <v>31.</v>
      </c>
      <c r="E41" s="309" t="str">
        <f>IF(ISERROR(VLOOKUP(CONCATENATE(B41,$U$4),'DATA ISIAN'!$D$3:$H$2076,5,0)),"",(VLOOKUP(CONCATENATE(B41,$U$4),'DATA ISIAN'!$D$3:$H$2076,5,0)))</f>
        <v/>
      </c>
      <c r="F41" s="1372" t="s">
        <v>322</v>
      </c>
      <c r="G41" s="1372" t="s">
        <v>322</v>
      </c>
      <c r="H41" s="1372" t="s">
        <v>322</v>
      </c>
      <c r="I41" s="1372" t="s">
        <v>322</v>
      </c>
      <c r="J41" s="1372" t="s">
        <v>322</v>
      </c>
      <c r="K41" s="1372" t="s">
        <v>322</v>
      </c>
      <c r="L41" s="1372" t="s">
        <v>322</v>
      </c>
      <c r="M41" s="1372" t="s">
        <v>322</v>
      </c>
      <c r="N41" s="1372" t="s">
        <v>322</v>
      </c>
      <c r="O41" s="1372" t="s">
        <v>322</v>
      </c>
      <c r="P41" s="1372" t="s">
        <v>322</v>
      </c>
      <c r="Q41" s="1372" t="s">
        <v>322</v>
      </c>
      <c r="R41" s="1372" t="s">
        <v>322</v>
      </c>
      <c r="S41" s="1372" t="s">
        <v>322</v>
      </c>
      <c r="T41" s="1372" t="s">
        <v>322</v>
      </c>
      <c r="U41" s="1372" t="s">
        <v>322</v>
      </c>
      <c r="V41" s="1372" t="s">
        <v>322</v>
      </c>
      <c r="W41" s="1372" t="s">
        <v>322</v>
      </c>
      <c r="X41" s="1372" t="s">
        <v>322</v>
      </c>
      <c r="Y41" s="1375" t="s">
        <v>322</v>
      </c>
    </row>
    <row r="42" spans="2:25" s="20" customFormat="1" ht="12.75" x14ac:dyDescent="0.2">
      <c r="B42" s="21">
        <v>32</v>
      </c>
      <c r="C42" s="1371" t="str">
        <f>IF(ISERROR(VLOOKUP(CONCATENATE(B42,$U$4),'DATA ISIAN'!$D$3:$H$2076,4,0)),"",(VLOOKUP(CONCATENATE(B42,$U$4),'DATA ISIAN'!$D$3:$H$2076,4,0)))</f>
        <v/>
      </c>
      <c r="D42" s="17" t="str">
        <f t="shared" si="1"/>
        <v>32.</v>
      </c>
      <c r="E42" s="309" t="str">
        <f>IF(ISERROR(VLOOKUP(CONCATENATE(B42,$U$4),'DATA ISIAN'!$D$3:$H$2076,5,0)),"",(VLOOKUP(CONCATENATE(B42,$U$4),'DATA ISIAN'!$D$3:$H$2076,5,0)))</f>
        <v/>
      </c>
      <c r="F42" s="1372" t="s">
        <v>322</v>
      </c>
      <c r="G42" s="1372" t="s">
        <v>322</v>
      </c>
      <c r="H42" s="1372" t="s">
        <v>322</v>
      </c>
      <c r="I42" s="1372" t="s">
        <v>322</v>
      </c>
      <c r="J42" s="1372" t="s">
        <v>322</v>
      </c>
      <c r="K42" s="1372" t="s">
        <v>322</v>
      </c>
      <c r="L42" s="1372" t="s">
        <v>322</v>
      </c>
      <c r="M42" s="1372" t="s">
        <v>322</v>
      </c>
      <c r="N42" s="1372" t="s">
        <v>322</v>
      </c>
      <c r="O42" s="1372" t="s">
        <v>322</v>
      </c>
      <c r="P42" s="1372" t="s">
        <v>322</v>
      </c>
      <c r="Q42" s="1372" t="s">
        <v>322</v>
      </c>
      <c r="R42" s="1372" t="s">
        <v>322</v>
      </c>
      <c r="S42" s="1372" t="s">
        <v>322</v>
      </c>
      <c r="T42" s="1372" t="s">
        <v>322</v>
      </c>
      <c r="U42" s="1372" t="s">
        <v>322</v>
      </c>
      <c r="V42" s="1372" t="s">
        <v>322</v>
      </c>
      <c r="W42" s="1372" t="s">
        <v>322</v>
      </c>
      <c r="X42" s="1372" t="s">
        <v>322</v>
      </c>
      <c r="Y42" s="1375" t="s">
        <v>322</v>
      </c>
    </row>
    <row r="43" spans="2:25" s="20" customFormat="1" ht="12.75" x14ac:dyDescent="0.2">
      <c r="B43" s="21">
        <v>33</v>
      </c>
      <c r="C43" s="1371" t="str">
        <f>IF(ISERROR(VLOOKUP(CONCATENATE(B43,$U$4),'DATA ISIAN'!$D$3:$H$2076,4,0)),"",(VLOOKUP(CONCATENATE(B43,$U$4),'DATA ISIAN'!$D$3:$H$2076,4,0)))</f>
        <v/>
      </c>
      <c r="D43" s="17" t="str">
        <f t="shared" si="1"/>
        <v>33.</v>
      </c>
      <c r="E43" s="309" t="str">
        <f>IF(ISERROR(VLOOKUP(CONCATENATE(B43,$U$4),'DATA ISIAN'!$D$3:$H$2076,5,0)),"",(VLOOKUP(CONCATENATE(B43,$U$4),'DATA ISIAN'!$D$3:$H$2076,5,0)))</f>
        <v/>
      </c>
      <c r="F43" s="1372" t="s">
        <v>322</v>
      </c>
      <c r="G43" s="1372" t="s">
        <v>322</v>
      </c>
      <c r="H43" s="1372" t="s">
        <v>322</v>
      </c>
      <c r="I43" s="1372" t="s">
        <v>322</v>
      </c>
      <c r="J43" s="1372" t="s">
        <v>322</v>
      </c>
      <c r="K43" s="1372" t="s">
        <v>322</v>
      </c>
      <c r="L43" s="1372" t="s">
        <v>322</v>
      </c>
      <c r="M43" s="1372" t="s">
        <v>322</v>
      </c>
      <c r="N43" s="1372" t="s">
        <v>322</v>
      </c>
      <c r="O43" s="1372" t="s">
        <v>322</v>
      </c>
      <c r="P43" s="1372" t="s">
        <v>322</v>
      </c>
      <c r="Q43" s="1372" t="s">
        <v>322</v>
      </c>
      <c r="R43" s="1372" t="s">
        <v>322</v>
      </c>
      <c r="S43" s="1372" t="s">
        <v>322</v>
      </c>
      <c r="T43" s="1372" t="s">
        <v>322</v>
      </c>
      <c r="U43" s="1372" t="s">
        <v>322</v>
      </c>
      <c r="V43" s="1372" t="s">
        <v>322</v>
      </c>
      <c r="W43" s="1372" t="s">
        <v>322</v>
      </c>
      <c r="X43" s="1372" t="s">
        <v>322</v>
      </c>
      <c r="Y43" s="1375" t="s">
        <v>322</v>
      </c>
    </row>
    <row r="44" spans="2:25" s="20" customFormat="1" ht="12.75" x14ac:dyDescent="0.2">
      <c r="B44" s="21">
        <v>34</v>
      </c>
      <c r="C44" s="1371" t="str">
        <f>IF(ISERROR(VLOOKUP(CONCATENATE(B44,$U$4),'DATA ISIAN'!$D$3:$H$2076,4,0)),"",(VLOOKUP(CONCATENATE(B44,$U$4),'DATA ISIAN'!$D$3:$H$2076,4,0)))</f>
        <v/>
      </c>
      <c r="D44" s="17" t="str">
        <f t="shared" si="1"/>
        <v>34.</v>
      </c>
      <c r="E44" s="309" t="str">
        <f>IF(ISERROR(VLOOKUP(CONCATENATE(B44,$U$4),'DATA ISIAN'!$D$3:$H$2076,5,0)),"",(VLOOKUP(CONCATENATE(B44,$U$4),'DATA ISIAN'!$D$3:$H$2076,5,0)))</f>
        <v/>
      </c>
      <c r="F44" s="1372" t="s">
        <v>322</v>
      </c>
      <c r="G44" s="1372" t="s">
        <v>322</v>
      </c>
      <c r="H44" s="1372" t="s">
        <v>322</v>
      </c>
      <c r="I44" s="1372" t="s">
        <v>322</v>
      </c>
      <c r="J44" s="1372" t="s">
        <v>322</v>
      </c>
      <c r="K44" s="1372" t="s">
        <v>322</v>
      </c>
      <c r="L44" s="1372" t="s">
        <v>322</v>
      </c>
      <c r="M44" s="1372" t="s">
        <v>322</v>
      </c>
      <c r="N44" s="1372" t="s">
        <v>322</v>
      </c>
      <c r="O44" s="1372" t="s">
        <v>322</v>
      </c>
      <c r="P44" s="1372" t="s">
        <v>322</v>
      </c>
      <c r="Q44" s="1372" t="s">
        <v>322</v>
      </c>
      <c r="R44" s="1372" t="s">
        <v>322</v>
      </c>
      <c r="S44" s="1372" t="s">
        <v>322</v>
      </c>
      <c r="T44" s="1372" t="s">
        <v>322</v>
      </c>
      <c r="U44" s="1372" t="s">
        <v>322</v>
      </c>
      <c r="V44" s="1372" t="s">
        <v>322</v>
      </c>
      <c r="W44" s="1372" t="s">
        <v>322</v>
      </c>
      <c r="X44" s="1372" t="s">
        <v>322</v>
      </c>
      <c r="Y44" s="1375" t="s">
        <v>322</v>
      </c>
    </row>
    <row r="45" spans="2:25" s="20" customFormat="1" ht="12.75" x14ac:dyDescent="0.2">
      <c r="B45" s="21">
        <v>35</v>
      </c>
      <c r="C45" s="1371" t="str">
        <f>IF(ISERROR(VLOOKUP(CONCATENATE(B45,$U$4),'DATA ISIAN'!$D$3:$H$2076,4,0)),"",(VLOOKUP(CONCATENATE(B45,$U$4),'DATA ISIAN'!$D$3:$H$2076,4,0)))</f>
        <v/>
      </c>
      <c r="D45" s="17" t="str">
        <f t="shared" si="1"/>
        <v>35.</v>
      </c>
      <c r="E45" s="309" t="str">
        <f>IF(ISERROR(VLOOKUP(CONCATENATE(B45,$U$4),'DATA ISIAN'!$D$3:$H$2076,5,0)),"",(VLOOKUP(CONCATENATE(B45,$U$4),'DATA ISIAN'!$D$3:$H$2076,5,0)))</f>
        <v/>
      </c>
      <c r="F45" s="1372" t="s">
        <v>322</v>
      </c>
      <c r="G45" s="1372" t="s">
        <v>322</v>
      </c>
      <c r="H45" s="1372" t="s">
        <v>322</v>
      </c>
      <c r="I45" s="1372" t="s">
        <v>322</v>
      </c>
      <c r="J45" s="1372" t="s">
        <v>322</v>
      </c>
      <c r="K45" s="1372" t="s">
        <v>322</v>
      </c>
      <c r="L45" s="1372" t="s">
        <v>322</v>
      </c>
      <c r="M45" s="1372" t="s">
        <v>322</v>
      </c>
      <c r="N45" s="1372" t="s">
        <v>322</v>
      </c>
      <c r="O45" s="1372" t="s">
        <v>322</v>
      </c>
      <c r="P45" s="1372" t="s">
        <v>322</v>
      </c>
      <c r="Q45" s="1372" t="s">
        <v>322</v>
      </c>
      <c r="R45" s="1372" t="s">
        <v>322</v>
      </c>
      <c r="S45" s="1372" t="s">
        <v>322</v>
      </c>
      <c r="T45" s="1372" t="s">
        <v>322</v>
      </c>
      <c r="U45" s="1372" t="s">
        <v>322</v>
      </c>
      <c r="V45" s="1372" t="s">
        <v>322</v>
      </c>
      <c r="W45" s="1372" t="s">
        <v>322</v>
      </c>
      <c r="X45" s="1372" t="s">
        <v>322</v>
      </c>
      <c r="Y45" s="1375" t="s">
        <v>322</v>
      </c>
    </row>
    <row r="46" spans="2:25" s="20" customFormat="1" ht="12.75" x14ac:dyDescent="0.2">
      <c r="B46" s="21">
        <v>36</v>
      </c>
      <c r="C46" s="1371" t="str">
        <f>IF(ISERROR(VLOOKUP(CONCATENATE(B46,$U$4),'DATA ISIAN'!$D$3:$H$2076,4,0)),"",(VLOOKUP(CONCATENATE(B46,$U$4),'DATA ISIAN'!$D$3:$H$2076,4,0)))</f>
        <v/>
      </c>
      <c r="D46" s="17" t="str">
        <f t="shared" si="1"/>
        <v>36.</v>
      </c>
      <c r="E46" s="309" t="str">
        <f>IF(ISERROR(VLOOKUP(CONCATENATE(B46,$U$4),'DATA ISIAN'!$D$3:$H$2076,5,0)),"",(VLOOKUP(CONCATENATE(B46,$U$4),'DATA ISIAN'!$D$3:$H$2076,5,0)))</f>
        <v/>
      </c>
      <c r="F46" s="1372" t="s">
        <v>322</v>
      </c>
      <c r="G46" s="1372" t="s">
        <v>322</v>
      </c>
      <c r="H46" s="1372" t="s">
        <v>322</v>
      </c>
      <c r="I46" s="1372" t="s">
        <v>322</v>
      </c>
      <c r="J46" s="1372" t="s">
        <v>322</v>
      </c>
      <c r="K46" s="1372" t="s">
        <v>322</v>
      </c>
      <c r="L46" s="1372" t="s">
        <v>322</v>
      </c>
      <c r="M46" s="1372" t="s">
        <v>322</v>
      </c>
      <c r="N46" s="1372" t="s">
        <v>322</v>
      </c>
      <c r="O46" s="1372" t="s">
        <v>322</v>
      </c>
      <c r="P46" s="1372" t="s">
        <v>322</v>
      </c>
      <c r="Q46" s="1372" t="s">
        <v>322</v>
      </c>
      <c r="R46" s="1372" t="s">
        <v>322</v>
      </c>
      <c r="S46" s="1372" t="s">
        <v>322</v>
      </c>
      <c r="T46" s="1372" t="s">
        <v>322</v>
      </c>
      <c r="U46" s="1372" t="s">
        <v>322</v>
      </c>
      <c r="V46" s="1372" t="s">
        <v>322</v>
      </c>
      <c r="W46" s="1372" t="s">
        <v>322</v>
      </c>
      <c r="X46" s="1372" t="s">
        <v>322</v>
      </c>
      <c r="Y46" s="1375" t="s">
        <v>322</v>
      </c>
    </row>
    <row r="47" spans="2:25" s="20" customFormat="1" ht="12.75" x14ac:dyDescent="0.2">
      <c r="B47" s="21">
        <v>37</v>
      </c>
      <c r="C47" s="571" t="str">
        <f>IF(ISERROR(VLOOKUP(CONCATENATE(B47,$U$4),'DATA ISIAN'!$D$3:$H$2076,4,0)),"",(VLOOKUP(CONCATENATE(B47,$U$4),'DATA ISIAN'!$D$3:$H$2076,4,0)))</f>
        <v/>
      </c>
      <c r="D47" s="17" t="str">
        <f t="shared" si="1"/>
        <v>37.</v>
      </c>
      <c r="E47" s="309" t="str">
        <f>IF(ISERROR(VLOOKUP(CONCATENATE(B47,$U$4),'DATA ISIAN'!$D$3:$H$2076,5,0)),"",(VLOOKUP(CONCATENATE(B47,$U$4),'DATA ISIAN'!$D$3:$H$2076,5,0)))</f>
        <v/>
      </c>
      <c r="F47" s="1373"/>
      <c r="G47" s="1373"/>
      <c r="H47" s="1373"/>
      <c r="I47" s="1373"/>
      <c r="J47" s="1373"/>
      <c r="K47" s="1373"/>
      <c r="L47" s="1373"/>
      <c r="M47" s="1373"/>
      <c r="N47" s="1373"/>
      <c r="O47" s="1373"/>
      <c r="P47" s="1373"/>
      <c r="Q47" s="1373"/>
      <c r="R47" s="1373"/>
      <c r="S47" s="1373"/>
      <c r="T47" s="1373"/>
      <c r="U47" s="1373"/>
      <c r="V47" s="1373"/>
      <c r="W47" s="1373"/>
      <c r="X47" s="1373"/>
      <c r="Y47" s="1376"/>
    </row>
    <row r="48" spans="2:25" s="20" customFormat="1" ht="12.75" hidden="1" x14ac:dyDescent="0.2">
      <c r="B48" s="21">
        <v>38</v>
      </c>
      <c r="C48" s="571" t="str">
        <f>IF(ISERROR(VLOOKUP(CONCATENATE(B48,$U$4),'DATA ISIAN'!$D$3:$H$2076,4,0)),"",(VLOOKUP(CONCATENATE(B48,$U$4),'DATA ISIAN'!$D$3:$H$2076,4,0)))</f>
        <v/>
      </c>
      <c r="D48" s="17" t="str">
        <f t="shared" si="1"/>
        <v>38.</v>
      </c>
      <c r="E48" s="309" t="str">
        <f>IF(ISERROR(VLOOKUP(CONCATENATE(B48,$U$4),'DATA ISIAN'!$D$3:$H$2076,5,0)),"",(VLOOKUP(CONCATENATE(B48,$U$4),'DATA ISIAN'!$D$3:$H$2076,5,0)))</f>
        <v/>
      </c>
      <c r="F48" s="1373"/>
      <c r="G48" s="1373"/>
      <c r="H48" s="1373"/>
      <c r="I48" s="1373"/>
      <c r="J48" s="1373"/>
      <c r="K48" s="1373"/>
      <c r="L48" s="1373"/>
      <c r="M48" s="1373"/>
      <c r="N48" s="1373"/>
      <c r="O48" s="1373"/>
      <c r="P48" s="1373"/>
      <c r="Q48" s="1373"/>
      <c r="R48" s="1373"/>
      <c r="S48" s="1373"/>
      <c r="T48" s="1373"/>
      <c r="U48" s="1373"/>
      <c r="V48" s="1373"/>
      <c r="W48" s="1373"/>
      <c r="X48" s="1373"/>
      <c r="Y48" s="1376"/>
    </row>
    <row r="49" spans="2:25" s="20" customFormat="1" ht="12.75" hidden="1" x14ac:dyDescent="0.2">
      <c r="B49" s="21">
        <v>39</v>
      </c>
      <c r="C49" s="571" t="str">
        <f>IF(ISERROR(VLOOKUP(CONCATENATE(B49,$U$4),'DATA ISIAN'!$D$3:$H$2076,4,0)),"",(VLOOKUP(CONCATENATE(B49,$U$4),'DATA ISIAN'!$D$3:$H$2076,4,0)))</f>
        <v/>
      </c>
      <c r="D49" s="17" t="str">
        <f t="shared" si="1"/>
        <v>39.</v>
      </c>
      <c r="E49" s="309" t="str">
        <f>IF(ISERROR(VLOOKUP(CONCATENATE(B49,$U$4),'DATA ISIAN'!$D$3:$H$2076,5,0)),"",(VLOOKUP(CONCATENATE(B49,$U$4),'DATA ISIAN'!$D$3:$H$2076,5,0)))</f>
        <v/>
      </c>
      <c r="F49" s="1373"/>
      <c r="G49" s="1373"/>
      <c r="H49" s="1373"/>
      <c r="I49" s="1373"/>
      <c r="J49" s="1373"/>
      <c r="K49" s="1373"/>
      <c r="L49" s="1373"/>
      <c r="M49" s="1373"/>
      <c r="N49" s="1373"/>
      <c r="O49" s="1373"/>
      <c r="P49" s="1373"/>
      <c r="Q49" s="1373"/>
      <c r="R49" s="1373"/>
      <c r="S49" s="1373"/>
      <c r="T49" s="1373"/>
      <c r="U49" s="1373"/>
      <c r="V49" s="1373"/>
      <c r="W49" s="1373"/>
      <c r="X49" s="1373"/>
      <c r="Y49" s="1376"/>
    </row>
    <row r="50" spans="2:25" s="20" customFormat="1" ht="12.75" hidden="1" x14ac:dyDescent="0.2">
      <c r="B50" s="21">
        <v>40</v>
      </c>
      <c r="C50" s="571" t="str">
        <f>IF(ISERROR(VLOOKUP(CONCATENATE(B50,$U$4),'DATA ISIAN'!$D$3:$H$2076,4,0)),"",(VLOOKUP(CONCATENATE(B50,$U$4),'DATA ISIAN'!$D$3:$H$2076,4,0)))</f>
        <v/>
      </c>
      <c r="D50" s="17" t="str">
        <f t="shared" si="1"/>
        <v>40.</v>
      </c>
      <c r="E50" s="309" t="str">
        <f>IF(ISERROR(VLOOKUP(CONCATENATE(B50,$U$4),'DATA ISIAN'!$D$3:$H$2076,5,0)),"",(VLOOKUP(CONCATENATE(B50,$U$4),'DATA ISIAN'!$D$3:$H$2076,5,0)))</f>
        <v/>
      </c>
      <c r="F50" s="1373"/>
      <c r="G50" s="1373"/>
      <c r="H50" s="1373"/>
      <c r="I50" s="1373"/>
      <c r="J50" s="1373"/>
      <c r="K50" s="1373"/>
      <c r="L50" s="1373"/>
      <c r="M50" s="1373"/>
      <c r="N50" s="1373"/>
      <c r="O50" s="1373"/>
      <c r="P50" s="1373"/>
      <c r="Q50" s="1373"/>
      <c r="R50" s="1373"/>
      <c r="S50" s="1373"/>
      <c r="T50" s="1373"/>
      <c r="U50" s="1373"/>
      <c r="V50" s="1373"/>
      <c r="W50" s="1373"/>
      <c r="X50" s="1373"/>
      <c r="Y50" s="1376"/>
    </row>
    <row r="51" spans="2:25" s="20" customFormat="1" ht="12.75" hidden="1" x14ac:dyDescent="0.2">
      <c r="B51" s="21">
        <v>41</v>
      </c>
      <c r="C51" s="571" t="str">
        <f>IF(ISERROR(VLOOKUP(CONCATENATE(B51,$U$4),'DATA ISIAN'!$D$3:$H$2076,4,0)),"",(VLOOKUP(CONCATENATE(B51,$U$4),'DATA ISIAN'!$D$3:$H$2076,4,0)))</f>
        <v/>
      </c>
      <c r="D51" s="17" t="str">
        <f t="shared" si="1"/>
        <v>41.</v>
      </c>
      <c r="E51" s="309" t="str">
        <f>IF(ISERROR(VLOOKUP(CONCATENATE(B51,$U$4),'DATA ISIAN'!$D$3:$H$2076,5,0)),"",(VLOOKUP(CONCATENATE(B51,$U$4),'DATA ISIAN'!$D$3:$H$2076,5,0)))</f>
        <v/>
      </c>
      <c r="F51" s="1373"/>
      <c r="G51" s="1373"/>
      <c r="H51" s="1373"/>
      <c r="I51" s="1373"/>
      <c r="J51" s="1373"/>
      <c r="K51" s="1373"/>
      <c r="L51" s="1373"/>
      <c r="M51" s="1373"/>
      <c r="N51" s="1373"/>
      <c r="O51" s="1373"/>
      <c r="P51" s="1373"/>
      <c r="Q51" s="1373"/>
      <c r="R51" s="1373"/>
      <c r="S51" s="1373"/>
      <c r="T51" s="1373"/>
      <c r="U51" s="1373"/>
      <c r="V51" s="1373"/>
      <c r="W51" s="1373"/>
      <c r="X51" s="1373"/>
      <c r="Y51" s="1376"/>
    </row>
    <row r="52" spans="2:25" s="20" customFormat="1" ht="12.75" hidden="1" x14ac:dyDescent="0.2">
      <c r="B52" s="21">
        <v>42</v>
      </c>
      <c r="C52" s="571" t="str">
        <f>IF(ISERROR(VLOOKUP(CONCATENATE(B52,$U$4),'DATA ISIAN'!$D$3:$H$2076,4,0)),"",(VLOOKUP(CONCATENATE(B52,$U$4),'DATA ISIAN'!$D$3:$H$2076,4,0)))</f>
        <v/>
      </c>
      <c r="D52" s="17" t="str">
        <f t="shared" si="1"/>
        <v>42.</v>
      </c>
      <c r="E52" s="309" t="str">
        <f>IF(ISERROR(VLOOKUP(CONCATENATE(B52,$U$4),'DATA ISIAN'!$D$3:$H$2076,5,0)),"",(VLOOKUP(CONCATENATE(B52,$U$4),'DATA ISIAN'!$D$3:$H$2076,5,0)))</f>
        <v/>
      </c>
      <c r="F52" s="1373"/>
      <c r="G52" s="1373"/>
      <c r="H52" s="1373"/>
      <c r="I52" s="1373"/>
      <c r="J52" s="1373"/>
      <c r="K52" s="1373"/>
      <c r="L52" s="1373"/>
      <c r="M52" s="1373"/>
      <c r="N52" s="1373"/>
      <c r="O52" s="1373"/>
      <c r="P52" s="1373"/>
      <c r="Q52" s="1373"/>
      <c r="R52" s="1373"/>
      <c r="S52" s="1373"/>
      <c r="T52" s="1373"/>
      <c r="U52" s="1373"/>
      <c r="V52" s="1373"/>
      <c r="W52" s="1373"/>
      <c r="X52" s="1373"/>
      <c r="Y52" s="1376"/>
    </row>
    <row r="53" spans="2:25" s="20" customFormat="1" ht="12.75" hidden="1" x14ac:dyDescent="0.2">
      <c r="B53" s="21">
        <v>43</v>
      </c>
      <c r="C53" s="571" t="str">
        <f>IF(ISERROR(VLOOKUP(CONCATENATE(B53,$U$4),'DATA ISIAN'!$D$3:$H$2076,4,0)),"",(VLOOKUP(CONCATENATE(B53,$U$4),'DATA ISIAN'!$D$3:$H$2076,4,0)))</f>
        <v/>
      </c>
      <c r="D53" s="17" t="str">
        <f t="shared" si="1"/>
        <v>43.</v>
      </c>
      <c r="E53" s="309" t="str">
        <f>IF(ISERROR(VLOOKUP(CONCATENATE(B53,$U$4),'DATA ISIAN'!$D$3:$H$2076,5,0)),"",(VLOOKUP(CONCATENATE(B53,$U$4),'DATA ISIAN'!$D$3:$H$2076,5,0)))</f>
        <v/>
      </c>
      <c r="F53" s="1373"/>
      <c r="G53" s="1373"/>
      <c r="H53" s="1373"/>
      <c r="I53" s="1373"/>
      <c r="J53" s="1373"/>
      <c r="K53" s="1373"/>
      <c r="L53" s="1373"/>
      <c r="M53" s="1373"/>
      <c r="N53" s="1373"/>
      <c r="O53" s="1373"/>
      <c r="P53" s="1373"/>
      <c r="Q53" s="1373"/>
      <c r="R53" s="1373"/>
      <c r="S53" s="1373"/>
      <c r="T53" s="1373"/>
      <c r="U53" s="1373"/>
      <c r="V53" s="1373"/>
      <c r="W53" s="1373"/>
      <c r="X53" s="1373"/>
      <c r="Y53" s="1376"/>
    </row>
    <row r="54" spans="2:25" s="20" customFormat="1" ht="12.75" hidden="1" x14ac:dyDescent="0.2">
      <c r="B54" s="21">
        <v>44</v>
      </c>
      <c r="C54" s="571" t="str">
        <f>IF(ISERROR(VLOOKUP(CONCATENATE(B54,$U$4),'DATA ISIAN'!$D$3:$H$2076,4,0)),"",(VLOOKUP(CONCATENATE(B54,$U$4),'DATA ISIAN'!$D$3:$H$2076,4,0)))</f>
        <v/>
      </c>
      <c r="D54" s="17" t="str">
        <f t="shared" si="1"/>
        <v>44</v>
      </c>
      <c r="E54" s="309" t="str">
        <f>IF(ISERROR(VLOOKUP(CONCATENATE(B54,$U$4),'DATA ISIAN'!$D$3:$H$2076,5,0)),"",(VLOOKUP(CONCATENATE(B54,$U$4),'DATA ISIAN'!$D$3:$H$2076,5,0)))</f>
        <v/>
      </c>
      <c r="F54" s="1373"/>
      <c r="G54" s="1373"/>
      <c r="H54" s="1373"/>
      <c r="I54" s="1373"/>
      <c r="J54" s="1373"/>
      <c r="K54" s="1373"/>
      <c r="L54" s="1373"/>
      <c r="M54" s="1373"/>
      <c r="N54" s="1373"/>
      <c r="O54" s="1373"/>
      <c r="P54" s="1373"/>
      <c r="Q54" s="1373"/>
      <c r="R54" s="1373"/>
      <c r="S54" s="1373"/>
      <c r="T54" s="1373"/>
      <c r="U54" s="1373"/>
      <c r="V54" s="1373"/>
      <c r="W54" s="1373"/>
      <c r="X54" s="1373"/>
      <c r="Y54" s="1376"/>
    </row>
    <row r="55" spans="2:25" s="20" customFormat="1" ht="12.75" hidden="1" x14ac:dyDescent="0.2">
      <c r="B55" s="21">
        <v>45</v>
      </c>
      <c r="C55" s="571" t="str">
        <f>IF(ISERROR(VLOOKUP(CONCATENATE(B55,$U$4),'DATA ISIAN'!$D$3:$H$2076,4,0)),"",(VLOOKUP(CONCATENATE(B55,$U$4),'DATA ISIAN'!$D$3:$H$2076,4,0)))</f>
        <v/>
      </c>
      <c r="D55" s="17" t="str">
        <f t="shared" si="1"/>
        <v>45</v>
      </c>
      <c r="E55" s="309" t="str">
        <f>IF(ISERROR(VLOOKUP(CONCATENATE(B55,$U$4),'DATA ISIAN'!$D$3:$H$2076,5,0)),"",(VLOOKUP(CONCATENATE(B55,$U$4),'DATA ISIAN'!$D$3:$H$2076,5,0)))</f>
        <v/>
      </c>
      <c r="F55" s="1373"/>
      <c r="G55" s="1373"/>
      <c r="H55" s="1373"/>
      <c r="I55" s="1373"/>
      <c r="J55" s="1373"/>
      <c r="K55" s="1373"/>
      <c r="L55" s="1373"/>
      <c r="M55" s="1373"/>
      <c r="N55" s="1373"/>
      <c r="O55" s="1373"/>
      <c r="P55" s="1373"/>
      <c r="Q55" s="1373"/>
      <c r="R55" s="1373"/>
      <c r="S55" s="1373"/>
      <c r="T55" s="1373"/>
      <c r="U55" s="1373"/>
      <c r="V55" s="1373"/>
      <c r="W55" s="1373"/>
      <c r="X55" s="1373"/>
      <c r="Y55" s="1376"/>
    </row>
    <row r="56" spans="2:25" s="20" customFormat="1" ht="12.75" hidden="1" x14ac:dyDescent="0.2">
      <c r="B56" s="21">
        <v>46</v>
      </c>
      <c r="C56" s="571" t="str">
        <f>IF(ISERROR(VLOOKUP(CONCATENATE(B56,$U$4),'DATA ISIAN'!$D$3:$H$2076,4,0)),"",(VLOOKUP(CONCATENATE(B56,$U$4),'DATA ISIAN'!$D$3:$H$2076,4,0)))</f>
        <v/>
      </c>
      <c r="D56" s="17" t="str">
        <f t="shared" si="1"/>
        <v>46</v>
      </c>
      <c r="E56" s="309" t="str">
        <f>IF(ISERROR(VLOOKUP(CONCATENATE(B56,$U$4),'DATA ISIAN'!$D$3:$H$2076,5,0)),"",(VLOOKUP(CONCATENATE(B56,$U$4),'DATA ISIAN'!$D$3:$H$2076,5,0)))</f>
        <v/>
      </c>
      <c r="F56" s="1373"/>
      <c r="G56" s="1373"/>
      <c r="H56" s="1373"/>
      <c r="I56" s="1373"/>
      <c r="J56" s="1373"/>
      <c r="K56" s="1373"/>
      <c r="L56" s="1373"/>
      <c r="M56" s="1373"/>
      <c r="N56" s="1373"/>
      <c r="O56" s="1373"/>
      <c r="P56" s="1373"/>
      <c r="Q56" s="1373"/>
      <c r="R56" s="1373"/>
      <c r="S56" s="1373"/>
      <c r="T56" s="1373"/>
      <c r="U56" s="1373"/>
      <c r="V56" s="1373"/>
      <c r="W56" s="1373"/>
      <c r="X56" s="1373"/>
      <c r="Y56" s="1376"/>
    </row>
    <row r="57" spans="2:25" s="20" customFormat="1" ht="12.75" x14ac:dyDescent="0.2">
      <c r="B57" s="23">
        <v>38</v>
      </c>
      <c r="C57" s="587" t="str">
        <f>IF(ISERROR(VLOOKUP(CONCATENATE(B57,$U$4),'DATA ISIAN'!$D$3:$H$2076,4,0)),"",(VLOOKUP(CONCATENATE(B57,$U$4),'DATA ISIAN'!$D$3:$H$2076,4,0)))</f>
        <v/>
      </c>
      <c r="D57" s="24" t="str">
        <f t="shared" si="1"/>
        <v>38</v>
      </c>
      <c r="E57" s="588" t="str">
        <f>IF(ISERROR(VLOOKUP(CONCATENATE(B57,$U$4),'DATA ISIAN'!$D$3:$H$2076,5,0)),"",(VLOOKUP(CONCATENATE(B57,$U$4),'DATA ISIAN'!$D$3:$H$2076,5,0)))</f>
        <v/>
      </c>
      <c r="F57" s="1374"/>
      <c r="G57" s="1374"/>
      <c r="H57" s="1374"/>
      <c r="I57" s="1374"/>
      <c r="J57" s="1374"/>
      <c r="K57" s="1374"/>
      <c r="L57" s="1374"/>
      <c r="M57" s="1374"/>
      <c r="N57" s="1374"/>
      <c r="O57" s="1374"/>
      <c r="P57" s="1374"/>
      <c r="Q57" s="1374"/>
      <c r="R57" s="1374"/>
      <c r="S57" s="1374"/>
      <c r="T57" s="1374"/>
      <c r="U57" s="1374"/>
      <c r="V57" s="1374"/>
      <c r="W57" s="1374"/>
      <c r="X57" s="1374"/>
      <c r="Y57" s="1377"/>
    </row>
    <row r="58" spans="2:25" s="746" customFormat="1" ht="12.75" customHeight="1" x14ac:dyDescent="0.2">
      <c r="B58" s="744"/>
      <c r="C58" s="27"/>
      <c r="D58" s="27"/>
      <c r="E58" s="745">
        <f>47-COUNTBLANK(E11:E57)</f>
        <v>0</v>
      </c>
      <c r="F58" s="744">
        <f>COUNTIF(F11:F57,".")</f>
        <v>32</v>
      </c>
      <c r="G58" s="744">
        <f t="shared" ref="G58:Y58" si="2">COUNTIF(G11:G57,".")</f>
        <v>36</v>
      </c>
      <c r="H58" s="744">
        <f t="shared" si="2"/>
        <v>32</v>
      </c>
      <c r="I58" s="744">
        <f t="shared" si="2"/>
        <v>36</v>
      </c>
      <c r="J58" s="744">
        <f t="shared" si="2"/>
        <v>36</v>
      </c>
      <c r="K58" s="744">
        <f t="shared" si="2"/>
        <v>36</v>
      </c>
      <c r="L58" s="744">
        <f t="shared" si="2"/>
        <v>36</v>
      </c>
      <c r="M58" s="744">
        <f t="shared" si="2"/>
        <v>36</v>
      </c>
      <c r="N58" s="744">
        <f t="shared" si="2"/>
        <v>36</v>
      </c>
      <c r="O58" s="744">
        <f t="shared" si="2"/>
        <v>36</v>
      </c>
      <c r="P58" s="744">
        <f t="shared" si="2"/>
        <v>36</v>
      </c>
      <c r="Q58" s="744">
        <f t="shared" si="2"/>
        <v>36</v>
      </c>
      <c r="R58" s="744">
        <f t="shared" si="2"/>
        <v>36</v>
      </c>
      <c r="S58" s="744">
        <f t="shared" si="2"/>
        <v>33</v>
      </c>
      <c r="T58" s="744">
        <f t="shared" si="2"/>
        <v>36</v>
      </c>
      <c r="U58" s="744">
        <f t="shared" si="2"/>
        <v>36</v>
      </c>
      <c r="V58" s="744">
        <f t="shared" si="2"/>
        <v>36</v>
      </c>
      <c r="W58" s="744">
        <f t="shared" si="2"/>
        <v>36</v>
      </c>
      <c r="X58" s="744">
        <f t="shared" si="2"/>
        <v>36</v>
      </c>
      <c r="Y58" s="744">
        <f t="shared" si="2"/>
        <v>36</v>
      </c>
    </row>
    <row r="59" spans="2:25" x14ac:dyDescent="0.2">
      <c r="B59" s="33"/>
      <c r="C59" s="47"/>
      <c r="D59" s="34"/>
      <c r="E59" s="26" t="s">
        <v>21</v>
      </c>
      <c r="F59" s="33"/>
      <c r="G59" s="33"/>
      <c r="H59" s="33"/>
      <c r="I59" s="33"/>
      <c r="J59" s="33"/>
      <c r="K59" s="33" t="s">
        <v>75</v>
      </c>
      <c r="L59" s="33"/>
      <c r="M59" s="33"/>
      <c r="N59" s="33"/>
      <c r="O59" s="1898"/>
      <c r="P59" s="1898"/>
      <c r="Q59" s="1898"/>
      <c r="R59" s="1898"/>
      <c r="S59" s="1898"/>
      <c r="T59" s="1898"/>
      <c r="U59" s="1898"/>
      <c r="V59" s="33"/>
      <c r="W59" s="33"/>
      <c r="X59" s="33"/>
      <c r="Y59" s="33"/>
    </row>
    <row r="60" spans="2:25" x14ac:dyDescent="0.2">
      <c r="B60" s="33"/>
      <c r="C60" s="47"/>
      <c r="D60" s="34"/>
      <c r="E60" s="26" t="s">
        <v>23</v>
      </c>
      <c r="F60" s="33"/>
      <c r="G60" s="33"/>
      <c r="H60" s="33"/>
      <c r="I60" s="33"/>
      <c r="J60" s="33"/>
      <c r="K60" s="1898" t="s">
        <v>24</v>
      </c>
      <c r="L60" s="1898"/>
      <c r="M60" s="1898"/>
      <c r="N60" s="1898"/>
      <c r="O60" s="1898"/>
      <c r="P60" s="1898"/>
      <c r="Q60" s="1898"/>
      <c r="R60" s="1898"/>
      <c r="S60" s="1898"/>
      <c r="T60" s="1898"/>
      <c r="U60" s="1898"/>
      <c r="V60" s="33"/>
      <c r="W60" s="33"/>
      <c r="X60" s="33"/>
      <c r="Y60" s="33"/>
    </row>
    <row r="61" spans="2:25" x14ac:dyDescent="0.2">
      <c r="B61" s="33"/>
      <c r="C61" s="47"/>
      <c r="D61" s="34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33"/>
      <c r="Y61" s="33"/>
    </row>
    <row r="62" spans="2:25" x14ac:dyDescent="0.2">
      <c r="B62" s="33"/>
      <c r="C62" s="47"/>
      <c r="D62" s="34"/>
      <c r="E62" s="35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</row>
    <row r="63" spans="2:25" x14ac:dyDescent="0.2">
      <c r="B63" s="33"/>
      <c r="C63" s="47"/>
      <c r="D63" s="34"/>
      <c r="E63" s="26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</row>
    <row r="64" spans="2:25" s="50" customFormat="1" ht="15" x14ac:dyDescent="0.25">
      <c r="B64" s="130"/>
      <c r="C64" s="808"/>
      <c r="D64" s="131"/>
      <c r="E64" s="887" t="str">
        <f>KKM!B56</f>
        <v>MARLINA, M.Pd</v>
      </c>
      <c r="F64" s="130"/>
      <c r="G64" s="130"/>
      <c r="H64" s="130"/>
      <c r="I64" s="130"/>
      <c r="J64" s="130"/>
      <c r="K64" s="1899">
        <f>PROSEM!AA31</f>
        <v>0</v>
      </c>
      <c r="L64" s="1899"/>
      <c r="M64" s="1899"/>
      <c r="N64" s="1899"/>
      <c r="O64" s="1899"/>
      <c r="P64" s="1899"/>
      <c r="Q64" s="1899"/>
      <c r="R64" s="1899"/>
      <c r="S64" s="1899"/>
      <c r="T64" s="1899"/>
      <c r="U64" s="1899"/>
      <c r="V64" s="130"/>
      <c r="W64" s="130"/>
      <c r="X64" s="130"/>
      <c r="Y64" s="130"/>
    </row>
    <row r="65" spans="2:25" x14ac:dyDescent="0.2">
      <c r="B65" s="33"/>
      <c r="C65" s="47"/>
      <c r="D65" s="34"/>
      <c r="E65" s="26" t="str">
        <f>KKM!B57</f>
        <v>NIP. -</v>
      </c>
      <c r="F65" s="33"/>
      <c r="G65" s="33"/>
      <c r="H65" s="33"/>
      <c r="I65" s="33"/>
      <c r="J65" s="33"/>
      <c r="K65" s="1898" t="str">
        <f>PROSEM!AA32</f>
        <v>NIP. 0</v>
      </c>
      <c r="L65" s="1898"/>
      <c r="M65" s="1898"/>
      <c r="N65" s="1898"/>
      <c r="O65" s="1898"/>
      <c r="P65" s="1898"/>
      <c r="Q65" s="1898"/>
      <c r="R65" s="1898"/>
      <c r="S65" s="1898"/>
      <c r="T65" s="1898"/>
      <c r="U65" s="1898"/>
      <c r="V65" s="33"/>
      <c r="W65" s="33"/>
      <c r="X65" s="33"/>
      <c r="Y65" s="33"/>
    </row>
    <row r="66" spans="2:25" x14ac:dyDescent="0.2">
      <c r="B66" s="3"/>
      <c r="C66" s="44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</row>
    <row r="67" spans="2:25" x14ac:dyDescent="0.2">
      <c r="B67" s="3"/>
      <c r="C67" s="44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</row>
    <row r="68" spans="2:25" hidden="1" x14ac:dyDescent="0.2">
      <c r="F68" s="2" t="str">
        <f>IF(F11=".","",$E11)</f>
        <v/>
      </c>
      <c r="G68" s="2" t="str">
        <f t="shared" ref="G68:Y82" si="3">IF(G11=".","",$E11)</f>
        <v/>
      </c>
      <c r="H68" s="2" t="str">
        <f t="shared" si="3"/>
        <v/>
      </c>
      <c r="I68" s="2" t="str">
        <f t="shared" si="3"/>
        <v/>
      </c>
      <c r="J68" s="2" t="str">
        <f t="shared" si="3"/>
        <v/>
      </c>
      <c r="K68" s="2" t="str">
        <f t="shared" si="3"/>
        <v/>
      </c>
      <c r="L68" s="2" t="str">
        <f t="shared" si="3"/>
        <v/>
      </c>
      <c r="M68" s="2" t="str">
        <f t="shared" si="3"/>
        <v/>
      </c>
      <c r="N68" s="2" t="str">
        <f t="shared" si="3"/>
        <v/>
      </c>
      <c r="O68" s="2" t="str">
        <f t="shared" si="3"/>
        <v/>
      </c>
      <c r="P68" s="2" t="str">
        <f t="shared" si="3"/>
        <v/>
      </c>
      <c r="Q68" s="2" t="str">
        <f t="shared" si="3"/>
        <v/>
      </c>
      <c r="R68" s="2" t="str">
        <f t="shared" si="3"/>
        <v/>
      </c>
      <c r="S68" s="2" t="str">
        <f t="shared" si="3"/>
        <v/>
      </c>
      <c r="T68" s="2" t="str">
        <f t="shared" si="3"/>
        <v/>
      </c>
      <c r="U68" s="2" t="str">
        <f t="shared" si="3"/>
        <v/>
      </c>
      <c r="V68" s="2" t="str">
        <f t="shared" si="3"/>
        <v/>
      </c>
      <c r="W68" s="2" t="str">
        <f t="shared" si="3"/>
        <v/>
      </c>
      <c r="X68" s="2" t="str">
        <f t="shared" si="3"/>
        <v/>
      </c>
      <c r="Y68" s="2" t="str">
        <f t="shared" si="3"/>
        <v/>
      </c>
    </row>
    <row r="69" spans="2:25" hidden="1" x14ac:dyDescent="0.2">
      <c r="F69" s="2" t="str">
        <f t="shared" ref="F69:U112" si="4">IF(F12=".","",$E12)</f>
        <v/>
      </c>
      <c r="G69" s="2" t="str">
        <f t="shared" si="4"/>
        <v/>
      </c>
      <c r="H69" s="2" t="str">
        <f t="shared" si="4"/>
        <v/>
      </c>
      <c r="I69" s="2" t="str">
        <f t="shared" si="4"/>
        <v/>
      </c>
      <c r="J69" s="2" t="str">
        <f t="shared" si="4"/>
        <v/>
      </c>
      <c r="K69" s="2" t="str">
        <f t="shared" si="4"/>
        <v/>
      </c>
      <c r="L69" s="2" t="str">
        <f t="shared" si="4"/>
        <v/>
      </c>
      <c r="M69" s="2" t="str">
        <f t="shared" si="4"/>
        <v/>
      </c>
      <c r="N69" s="2" t="str">
        <f t="shared" si="4"/>
        <v/>
      </c>
      <c r="O69" s="2" t="str">
        <f t="shared" si="4"/>
        <v/>
      </c>
      <c r="P69" s="2" t="str">
        <f t="shared" si="4"/>
        <v/>
      </c>
      <c r="Q69" s="2" t="str">
        <f t="shared" si="4"/>
        <v/>
      </c>
      <c r="R69" s="2" t="str">
        <f t="shared" si="4"/>
        <v/>
      </c>
      <c r="S69" s="2" t="str">
        <f t="shared" si="4"/>
        <v/>
      </c>
      <c r="T69" s="2" t="str">
        <f t="shared" si="4"/>
        <v/>
      </c>
      <c r="U69" s="2" t="str">
        <f t="shared" si="4"/>
        <v/>
      </c>
      <c r="V69" s="2" t="str">
        <f t="shared" si="3"/>
        <v/>
      </c>
      <c r="W69" s="2" t="str">
        <f t="shared" si="3"/>
        <v/>
      </c>
      <c r="X69" s="2" t="str">
        <f t="shared" si="3"/>
        <v/>
      </c>
      <c r="Y69" s="2" t="str">
        <f t="shared" si="3"/>
        <v/>
      </c>
    </row>
    <row r="70" spans="2:25" hidden="1" x14ac:dyDescent="0.2">
      <c r="F70" s="2" t="str">
        <f t="shared" si="4"/>
        <v/>
      </c>
      <c r="G70" s="2" t="str">
        <f t="shared" si="3"/>
        <v/>
      </c>
      <c r="H70" s="2" t="str">
        <f t="shared" si="3"/>
        <v/>
      </c>
      <c r="I70" s="2" t="str">
        <f t="shared" si="3"/>
        <v/>
      </c>
      <c r="J70" s="2" t="str">
        <f t="shared" si="3"/>
        <v/>
      </c>
      <c r="K70" s="2" t="str">
        <f t="shared" si="3"/>
        <v/>
      </c>
      <c r="L70" s="2" t="str">
        <f t="shared" si="3"/>
        <v/>
      </c>
      <c r="M70" s="2" t="str">
        <f t="shared" si="3"/>
        <v/>
      </c>
      <c r="N70" s="2" t="str">
        <f t="shared" si="3"/>
        <v/>
      </c>
      <c r="O70" s="2" t="str">
        <f t="shared" si="3"/>
        <v/>
      </c>
      <c r="P70" s="2" t="str">
        <f t="shared" si="3"/>
        <v/>
      </c>
      <c r="Q70" s="2" t="str">
        <f t="shared" si="3"/>
        <v/>
      </c>
      <c r="R70" s="2" t="str">
        <f t="shared" si="3"/>
        <v/>
      </c>
      <c r="S70" s="2" t="str">
        <f t="shared" si="3"/>
        <v/>
      </c>
      <c r="T70" s="2" t="str">
        <f t="shared" si="3"/>
        <v/>
      </c>
      <c r="U70" s="2" t="str">
        <f t="shared" si="3"/>
        <v/>
      </c>
      <c r="V70" s="2" t="str">
        <f t="shared" si="3"/>
        <v/>
      </c>
      <c r="W70" s="2" t="str">
        <f t="shared" si="3"/>
        <v/>
      </c>
      <c r="X70" s="2" t="str">
        <f t="shared" si="3"/>
        <v/>
      </c>
      <c r="Y70" s="2" t="str">
        <f t="shared" si="3"/>
        <v/>
      </c>
    </row>
    <row r="71" spans="2:25" hidden="1" x14ac:dyDescent="0.2">
      <c r="F71" s="2" t="str">
        <f t="shared" si="4"/>
        <v/>
      </c>
      <c r="G71" s="2" t="str">
        <f t="shared" si="3"/>
        <v/>
      </c>
      <c r="H71" s="2" t="str">
        <f t="shared" si="3"/>
        <v/>
      </c>
      <c r="I71" s="2" t="str">
        <f t="shared" si="3"/>
        <v/>
      </c>
      <c r="J71" s="2" t="str">
        <f t="shared" si="3"/>
        <v/>
      </c>
      <c r="K71" s="2" t="str">
        <f t="shared" si="3"/>
        <v/>
      </c>
      <c r="L71" s="2" t="str">
        <f t="shared" si="3"/>
        <v/>
      </c>
      <c r="M71" s="2" t="str">
        <f t="shared" si="3"/>
        <v/>
      </c>
      <c r="N71" s="2" t="str">
        <f t="shared" si="3"/>
        <v/>
      </c>
      <c r="O71" s="2" t="str">
        <f t="shared" si="3"/>
        <v/>
      </c>
      <c r="P71" s="2" t="str">
        <f t="shared" si="3"/>
        <v/>
      </c>
      <c r="Q71" s="2" t="str">
        <f t="shared" si="3"/>
        <v/>
      </c>
      <c r="R71" s="2" t="str">
        <f t="shared" si="3"/>
        <v/>
      </c>
      <c r="S71" s="2" t="str">
        <f t="shared" si="3"/>
        <v/>
      </c>
      <c r="T71" s="2" t="str">
        <f t="shared" si="3"/>
        <v/>
      </c>
      <c r="U71" s="2" t="str">
        <f t="shared" si="3"/>
        <v/>
      </c>
      <c r="V71" s="2" t="str">
        <f t="shared" si="3"/>
        <v/>
      </c>
      <c r="W71" s="2" t="str">
        <f t="shared" si="3"/>
        <v/>
      </c>
      <c r="X71" s="2" t="str">
        <f t="shared" si="3"/>
        <v/>
      </c>
      <c r="Y71" s="2" t="str">
        <f t="shared" si="3"/>
        <v/>
      </c>
    </row>
    <row r="72" spans="2:25" hidden="1" x14ac:dyDescent="0.2">
      <c r="F72" s="2" t="str">
        <f t="shared" si="4"/>
        <v/>
      </c>
      <c r="G72" s="2" t="str">
        <f t="shared" si="3"/>
        <v/>
      </c>
      <c r="H72" s="2" t="str">
        <f t="shared" si="3"/>
        <v/>
      </c>
      <c r="I72" s="2" t="str">
        <f t="shared" si="3"/>
        <v/>
      </c>
      <c r="J72" s="2" t="str">
        <f t="shared" si="3"/>
        <v/>
      </c>
      <c r="K72" s="2" t="str">
        <f t="shared" si="3"/>
        <v/>
      </c>
      <c r="L72" s="2" t="str">
        <f t="shared" si="3"/>
        <v/>
      </c>
      <c r="M72" s="2" t="str">
        <f t="shared" si="3"/>
        <v/>
      </c>
      <c r="N72" s="2" t="str">
        <f t="shared" si="3"/>
        <v/>
      </c>
      <c r="O72" s="2" t="str">
        <f t="shared" si="3"/>
        <v/>
      </c>
      <c r="P72" s="2" t="str">
        <f t="shared" si="3"/>
        <v/>
      </c>
      <c r="Q72" s="2" t="str">
        <f t="shared" si="3"/>
        <v/>
      </c>
      <c r="R72" s="2" t="str">
        <f t="shared" si="3"/>
        <v/>
      </c>
      <c r="S72" s="2" t="str">
        <f t="shared" si="3"/>
        <v/>
      </c>
      <c r="T72" s="2" t="str">
        <f t="shared" si="3"/>
        <v/>
      </c>
      <c r="U72" s="2" t="str">
        <f t="shared" si="3"/>
        <v/>
      </c>
      <c r="V72" s="2" t="str">
        <f t="shared" si="3"/>
        <v/>
      </c>
      <c r="W72" s="2" t="str">
        <f t="shared" si="3"/>
        <v/>
      </c>
      <c r="X72" s="2" t="str">
        <f t="shared" si="3"/>
        <v/>
      </c>
      <c r="Y72" s="2" t="str">
        <f t="shared" si="3"/>
        <v/>
      </c>
    </row>
    <row r="73" spans="2:25" hidden="1" x14ac:dyDescent="0.2">
      <c r="F73" s="2" t="str">
        <f t="shared" si="4"/>
        <v/>
      </c>
      <c r="G73" s="2" t="str">
        <f t="shared" si="3"/>
        <v/>
      </c>
      <c r="H73" s="2" t="str">
        <f t="shared" si="3"/>
        <v/>
      </c>
      <c r="I73" s="2" t="str">
        <f t="shared" si="3"/>
        <v/>
      </c>
      <c r="J73" s="2" t="str">
        <f t="shared" si="3"/>
        <v/>
      </c>
      <c r="K73" s="2" t="str">
        <f t="shared" si="3"/>
        <v/>
      </c>
      <c r="L73" s="2" t="str">
        <f t="shared" si="3"/>
        <v/>
      </c>
      <c r="M73" s="2" t="str">
        <f t="shared" si="3"/>
        <v/>
      </c>
      <c r="N73" s="2" t="str">
        <f t="shared" si="3"/>
        <v/>
      </c>
      <c r="O73" s="2" t="str">
        <f t="shared" si="3"/>
        <v/>
      </c>
      <c r="P73" s="2" t="str">
        <f t="shared" si="3"/>
        <v/>
      </c>
      <c r="Q73" s="2" t="str">
        <f t="shared" si="3"/>
        <v/>
      </c>
      <c r="R73" s="2" t="str">
        <f t="shared" si="3"/>
        <v/>
      </c>
      <c r="S73" s="2" t="str">
        <f t="shared" si="3"/>
        <v/>
      </c>
      <c r="T73" s="2" t="str">
        <f t="shared" si="3"/>
        <v/>
      </c>
      <c r="U73" s="2" t="str">
        <f t="shared" si="3"/>
        <v/>
      </c>
      <c r="V73" s="2" t="str">
        <f t="shared" si="3"/>
        <v/>
      </c>
      <c r="W73" s="2" t="str">
        <f t="shared" si="3"/>
        <v/>
      </c>
      <c r="X73" s="2" t="str">
        <f t="shared" si="3"/>
        <v/>
      </c>
      <c r="Y73" s="2" t="str">
        <f t="shared" si="3"/>
        <v/>
      </c>
    </row>
    <row r="74" spans="2:25" hidden="1" x14ac:dyDescent="0.2">
      <c r="F74" s="2" t="str">
        <f t="shared" si="4"/>
        <v/>
      </c>
      <c r="G74" s="2" t="str">
        <f t="shared" si="3"/>
        <v/>
      </c>
      <c r="H74" s="2" t="str">
        <f t="shared" si="3"/>
        <v/>
      </c>
      <c r="I74" s="2" t="str">
        <f t="shared" si="3"/>
        <v/>
      </c>
      <c r="J74" s="2" t="str">
        <f t="shared" si="3"/>
        <v/>
      </c>
      <c r="K74" s="2" t="str">
        <f t="shared" si="3"/>
        <v/>
      </c>
      <c r="L74" s="2" t="str">
        <f t="shared" si="3"/>
        <v/>
      </c>
      <c r="M74" s="2" t="str">
        <f t="shared" si="3"/>
        <v/>
      </c>
      <c r="N74" s="2" t="str">
        <f t="shared" si="3"/>
        <v/>
      </c>
      <c r="O74" s="2" t="str">
        <f t="shared" si="3"/>
        <v/>
      </c>
      <c r="P74" s="2" t="str">
        <f t="shared" si="3"/>
        <v/>
      </c>
      <c r="Q74" s="2" t="str">
        <f t="shared" si="3"/>
        <v/>
      </c>
      <c r="R74" s="2" t="str">
        <f t="shared" si="3"/>
        <v/>
      </c>
      <c r="S74" s="2" t="str">
        <f t="shared" si="3"/>
        <v/>
      </c>
      <c r="T74" s="2" t="str">
        <f t="shared" si="3"/>
        <v/>
      </c>
      <c r="U74" s="2" t="str">
        <f t="shared" si="3"/>
        <v/>
      </c>
      <c r="V74" s="2" t="str">
        <f t="shared" si="3"/>
        <v/>
      </c>
      <c r="W74" s="2" t="str">
        <f t="shared" si="3"/>
        <v/>
      </c>
      <c r="X74" s="2" t="str">
        <f t="shared" si="3"/>
        <v/>
      </c>
      <c r="Y74" s="2" t="str">
        <f t="shared" si="3"/>
        <v/>
      </c>
    </row>
    <row r="75" spans="2:25" hidden="1" x14ac:dyDescent="0.2">
      <c r="F75" s="2" t="str">
        <f t="shared" si="4"/>
        <v/>
      </c>
      <c r="G75" s="2" t="str">
        <f t="shared" si="3"/>
        <v/>
      </c>
      <c r="H75" s="2" t="str">
        <f t="shared" si="3"/>
        <v/>
      </c>
      <c r="I75" s="2" t="str">
        <f t="shared" si="3"/>
        <v/>
      </c>
      <c r="J75" s="2" t="str">
        <f t="shared" si="3"/>
        <v/>
      </c>
      <c r="K75" s="2" t="str">
        <f t="shared" si="3"/>
        <v/>
      </c>
      <c r="L75" s="2" t="str">
        <f t="shared" si="3"/>
        <v/>
      </c>
      <c r="M75" s="2" t="str">
        <f t="shared" si="3"/>
        <v/>
      </c>
      <c r="N75" s="2" t="str">
        <f t="shared" si="3"/>
        <v/>
      </c>
      <c r="O75" s="2" t="str">
        <f t="shared" si="3"/>
        <v/>
      </c>
      <c r="P75" s="2" t="str">
        <f t="shared" si="3"/>
        <v/>
      </c>
      <c r="Q75" s="2" t="str">
        <f t="shared" si="3"/>
        <v/>
      </c>
      <c r="R75" s="2" t="str">
        <f t="shared" si="3"/>
        <v/>
      </c>
      <c r="S75" s="2" t="str">
        <f t="shared" si="3"/>
        <v/>
      </c>
      <c r="T75" s="2" t="str">
        <f t="shared" si="3"/>
        <v/>
      </c>
      <c r="U75" s="2" t="str">
        <f t="shared" si="3"/>
        <v/>
      </c>
      <c r="V75" s="2" t="str">
        <f t="shared" si="3"/>
        <v/>
      </c>
      <c r="W75" s="2" t="str">
        <f t="shared" si="3"/>
        <v/>
      </c>
      <c r="X75" s="2" t="str">
        <f t="shared" si="3"/>
        <v/>
      </c>
      <c r="Y75" s="2" t="str">
        <f t="shared" si="3"/>
        <v/>
      </c>
    </row>
    <row r="76" spans="2:25" hidden="1" x14ac:dyDescent="0.2">
      <c r="F76" s="2" t="str">
        <f t="shared" si="4"/>
        <v/>
      </c>
      <c r="G76" s="2" t="str">
        <f t="shared" si="3"/>
        <v/>
      </c>
      <c r="H76" s="2" t="str">
        <f t="shared" si="3"/>
        <v/>
      </c>
      <c r="I76" s="2" t="str">
        <f t="shared" si="3"/>
        <v/>
      </c>
      <c r="J76" s="2" t="str">
        <f t="shared" si="3"/>
        <v/>
      </c>
      <c r="K76" s="2" t="str">
        <f t="shared" si="3"/>
        <v/>
      </c>
      <c r="L76" s="2" t="str">
        <f t="shared" si="3"/>
        <v/>
      </c>
      <c r="M76" s="2" t="str">
        <f t="shared" si="3"/>
        <v/>
      </c>
      <c r="N76" s="2" t="str">
        <f t="shared" si="3"/>
        <v/>
      </c>
      <c r="O76" s="2" t="str">
        <f t="shared" si="3"/>
        <v/>
      </c>
      <c r="P76" s="2" t="str">
        <f t="shared" si="3"/>
        <v/>
      </c>
      <c r="Q76" s="2" t="str">
        <f t="shared" si="3"/>
        <v/>
      </c>
      <c r="R76" s="2" t="str">
        <f t="shared" si="3"/>
        <v/>
      </c>
      <c r="S76" s="2" t="str">
        <f t="shared" si="3"/>
        <v/>
      </c>
      <c r="T76" s="2" t="str">
        <f t="shared" si="3"/>
        <v/>
      </c>
      <c r="U76" s="2" t="str">
        <f t="shared" si="3"/>
        <v/>
      </c>
      <c r="V76" s="2" t="str">
        <f t="shared" si="3"/>
        <v/>
      </c>
      <c r="W76" s="2" t="str">
        <f t="shared" si="3"/>
        <v/>
      </c>
      <c r="X76" s="2" t="str">
        <f t="shared" si="3"/>
        <v/>
      </c>
      <c r="Y76" s="2" t="str">
        <f t="shared" si="3"/>
        <v/>
      </c>
    </row>
    <row r="77" spans="2:25" hidden="1" x14ac:dyDescent="0.2">
      <c r="F77" s="2" t="str">
        <f t="shared" si="4"/>
        <v/>
      </c>
      <c r="G77" s="2" t="str">
        <f t="shared" si="3"/>
        <v/>
      </c>
      <c r="H77" s="2" t="str">
        <f t="shared" si="3"/>
        <v/>
      </c>
      <c r="I77" s="2" t="str">
        <f t="shared" si="3"/>
        <v/>
      </c>
      <c r="J77" s="2" t="str">
        <f t="shared" si="3"/>
        <v/>
      </c>
      <c r="K77" s="2" t="str">
        <f t="shared" si="3"/>
        <v/>
      </c>
      <c r="L77" s="2" t="str">
        <f t="shared" si="3"/>
        <v/>
      </c>
      <c r="M77" s="2" t="str">
        <f t="shared" si="3"/>
        <v/>
      </c>
      <c r="N77" s="2" t="str">
        <f t="shared" si="3"/>
        <v/>
      </c>
      <c r="O77" s="2" t="str">
        <f t="shared" si="3"/>
        <v/>
      </c>
      <c r="P77" s="2" t="str">
        <f t="shared" si="3"/>
        <v/>
      </c>
      <c r="Q77" s="2" t="str">
        <f t="shared" si="3"/>
        <v/>
      </c>
      <c r="R77" s="2" t="str">
        <f t="shared" si="3"/>
        <v/>
      </c>
      <c r="S77" s="2" t="str">
        <f t="shared" si="3"/>
        <v/>
      </c>
      <c r="T77" s="2" t="str">
        <f t="shared" si="3"/>
        <v/>
      </c>
      <c r="U77" s="2" t="str">
        <f t="shared" si="3"/>
        <v/>
      </c>
      <c r="V77" s="2" t="str">
        <f t="shared" si="3"/>
        <v/>
      </c>
      <c r="W77" s="2" t="str">
        <f t="shared" si="3"/>
        <v/>
      </c>
      <c r="X77" s="2" t="str">
        <f t="shared" si="3"/>
        <v/>
      </c>
      <c r="Y77" s="2" t="str">
        <f t="shared" si="3"/>
        <v/>
      </c>
    </row>
    <row r="78" spans="2:25" hidden="1" x14ac:dyDescent="0.2">
      <c r="F78" s="2" t="str">
        <f t="shared" si="4"/>
        <v/>
      </c>
      <c r="G78" s="2" t="str">
        <f t="shared" si="3"/>
        <v/>
      </c>
      <c r="H78" s="2" t="str">
        <f t="shared" si="3"/>
        <v/>
      </c>
      <c r="I78" s="2" t="str">
        <f t="shared" si="3"/>
        <v/>
      </c>
      <c r="J78" s="2" t="str">
        <f t="shared" si="3"/>
        <v/>
      </c>
      <c r="K78" s="2" t="str">
        <f t="shared" si="3"/>
        <v/>
      </c>
      <c r="L78" s="2" t="str">
        <f t="shared" si="3"/>
        <v/>
      </c>
      <c r="M78" s="2" t="str">
        <f t="shared" si="3"/>
        <v/>
      </c>
      <c r="N78" s="2" t="str">
        <f t="shared" si="3"/>
        <v/>
      </c>
      <c r="O78" s="2" t="str">
        <f t="shared" si="3"/>
        <v/>
      </c>
      <c r="P78" s="2" t="str">
        <f t="shared" si="3"/>
        <v/>
      </c>
      <c r="Q78" s="2" t="str">
        <f t="shared" si="3"/>
        <v/>
      </c>
      <c r="R78" s="2" t="str">
        <f t="shared" si="3"/>
        <v/>
      </c>
      <c r="S78" s="2" t="str">
        <f t="shared" si="3"/>
        <v/>
      </c>
      <c r="T78" s="2" t="str">
        <f t="shared" si="3"/>
        <v/>
      </c>
      <c r="U78" s="2" t="str">
        <f t="shared" si="3"/>
        <v/>
      </c>
      <c r="V78" s="2" t="str">
        <f t="shared" si="3"/>
        <v/>
      </c>
      <c r="W78" s="2" t="str">
        <f t="shared" si="3"/>
        <v/>
      </c>
      <c r="X78" s="2" t="str">
        <f t="shared" si="3"/>
        <v/>
      </c>
      <c r="Y78" s="2" t="str">
        <f t="shared" si="3"/>
        <v/>
      </c>
    </row>
    <row r="79" spans="2:25" hidden="1" x14ac:dyDescent="0.2">
      <c r="F79" s="2" t="str">
        <f t="shared" si="4"/>
        <v/>
      </c>
      <c r="G79" s="2" t="str">
        <f t="shared" si="3"/>
        <v/>
      </c>
      <c r="H79" s="2" t="str">
        <f t="shared" si="3"/>
        <v/>
      </c>
      <c r="I79" s="2" t="str">
        <f t="shared" si="3"/>
        <v/>
      </c>
      <c r="J79" s="2" t="str">
        <f t="shared" si="3"/>
        <v/>
      </c>
      <c r="K79" s="2" t="str">
        <f t="shared" si="3"/>
        <v/>
      </c>
      <c r="L79" s="2" t="str">
        <f t="shared" si="3"/>
        <v/>
      </c>
      <c r="M79" s="2" t="str">
        <f t="shared" si="3"/>
        <v/>
      </c>
      <c r="N79" s="2" t="str">
        <f t="shared" si="3"/>
        <v/>
      </c>
      <c r="O79" s="2" t="str">
        <f t="shared" si="3"/>
        <v/>
      </c>
      <c r="P79" s="2" t="str">
        <f t="shared" si="3"/>
        <v/>
      </c>
      <c r="Q79" s="2" t="str">
        <f t="shared" si="3"/>
        <v/>
      </c>
      <c r="R79" s="2" t="str">
        <f t="shared" si="3"/>
        <v/>
      </c>
      <c r="S79" s="2" t="str">
        <f t="shared" si="3"/>
        <v/>
      </c>
      <c r="T79" s="2" t="str">
        <f t="shared" si="3"/>
        <v/>
      </c>
      <c r="U79" s="2" t="str">
        <f t="shared" si="3"/>
        <v/>
      </c>
      <c r="V79" s="2" t="str">
        <f t="shared" si="3"/>
        <v/>
      </c>
      <c r="W79" s="2" t="str">
        <f t="shared" si="3"/>
        <v/>
      </c>
      <c r="X79" s="2" t="str">
        <f t="shared" si="3"/>
        <v/>
      </c>
      <c r="Y79" s="2" t="str">
        <f t="shared" si="3"/>
        <v/>
      </c>
    </row>
    <row r="80" spans="2:25" hidden="1" x14ac:dyDescent="0.2">
      <c r="F80" s="2" t="str">
        <f t="shared" si="4"/>
        <v/>
      </c>
      <c r="G80" s="2" t="str">
        <f t="shared" si="3"/>
        <v/>
      </c>
      <c r="H80" s="2" t="str">
        <f t="shared" si="3"/>
        <v/>
      </c>
      <c r="I80" s="2" t="str">
        <f t="shared" si="3"/>
        <v/>
      </c>
      <c r="J80" s="2" t="str">
        <f t="shared" si="3"/>
        <v/>
      </c>
      <c r="K80" s="2" t="str">
        <f t="shared" si="3"/>
        <v/>
      </c>
      <c r="L80" s="2" t="str">
        <f t="shared" si="3"/>
        <v/>
      </c>
      <c r="M80" s="2" t="str">
        <f t="shared" si="3"/>
        <v/>
      </c>
      <c r="N80" s="2" t="str">
        <f t="shared" si="3"/>
        <v/>
      </c>
      <c r="O80" s="2" t="str">
        <f t="shared" si="3"/>
        <v/>
      </c>
      <c r="P80" s="2" t="str">
        <f t="shared" si="3"/>
        <v/>
      </c>
      <c r="Q80" s="2" t="str">
        <f t="shared" si="3"/>
        <v/>
      </c>
      <c r="R80" s="2" t="str">
        <f t="shared" si="3"/>
        <v/>
      </c>
      <c r="S80" s="2" t="str">
        <f t="shared" si="3"/>
        <v/>
      </c>
      <c r="T80" s="2" t="str">
        <f t="shared" si="3"/>
        <v/>
      </c>
      <c r="U80" s="2" t="str">
        <f t="shared" si="3"/>
        <v/>
      </c>
      <c r="V80" s="2" t="str">
        <f t="shared" si="3"/>
        <v/>
      </c>
      <c r="W80" s="2" t="str">
        <f t="shared" si="3"/>
        <v/>
      </c>
      <c r="X80" s="2" t="str">
        <f t="shared" si="3"/>
        <v/>
      </c>
      <c r="Y80" s="2" t="str">
        <f t="shared" si="3"/>
        <v/>
      </c>
    </row>
    <row r="81" spans="6:25" hidden="1" x14ac:dyDescent="0.2">
      <c r="F81" s="2" t="str">
        <f t="shared" si="4"/>
        <v/>
      </c>
      <c r="G81" s="2" t="str">
        <f t="shared" si="3"/>
        <v/>
      </c>
      <c r="H81" s="2" t="str">
        <f t="shared" si="3"/>
        <v/>
      </c>
      <c r="I81" s="2" t="str">
        <f t="shared" si="3"/>
        <v/>
      </c>
      <c r="J81" s="2" t="str">
        <f t="shared" si="3"/>
        <v/>
      </c>
      <c r="K81" s="2" t="str">
        <f t="shared" si="3"/>
        <v/>
      </c>
      <c r="L81" s="2" t="str">
        <f t="shared" si="3"/>
        <v/>
      </c>
      <c r="M81" s="2" t="str">
        <f t="shared" si="3"/>
        <v/>
      </c>
      <c r="N81" s="2" t="str">
        <f t="shared" si="3"/>
        <v/>
      </c>
      <c r="O81" s="2" t="str">
        <f t="shared" si="3"/>
        <v/>
      </c>
      <c r="P81" s="2" t="str">
        <f t="shared" si="3"/>
        <v/>
      </c>
      <c r="Q81" s="2" t="str">
        <f t="shared" si="3"/>
        <v/>
      </c>
      <c r="R81" s="2" t="str">
        <f t="shared" si="3"/>
        <v/>
      </c>
      <c r="S81" s="2" t="str">
        <f t="shared" si="3"/>
        <v/>
      </c>
      <c r="T81" s="2" t="str">
        <f t="shared" si="3"/>
        <v/>
      </c>
      <c r="U81" s="2" t="str">
        <f t="shared" si="3"/>
        <v/>
      </c>
      <c r="V81" s="2" t="str">
        <f t="shared" si="3"/>
        <v/>
      </c>
      <c r="W81" s="2" t="str">
        <f t="shared" si="3"/>
        <v/>
      </c>
      <c r="X81" s="2" t="str">
        <f t="shared" si="3"/>
        <v/>
      </c>
      <c r="Y81" s="2" t="str">
        <f t="shared" si="3"/>
        <v/>
      </c>
    </row>
    <row r="82" spans="6:25" hidden="1" x14ac:dyDescent="0.2">
      <c r="F82" s="2" t="str">
        <f t="shared" si="4"/>
        <v/>
      </c>
      <c r="G82" s="2" t="str">
        <f t="shared" si="3"/>
        <v/>
      </c>
      <c r="H82" s="2" t="str">
        <f t="shared" si="3"/>
        <v/>
      </c>
      <c r="I82" s="2" t="str">
        <f t="shared" si="3"/>
        <v/>
      </c>
      <c r="J82" s="2" t="str">
        <f t="shared" si="3"/>
        <v/>
      </c>
      <c r="K82" s="2" t="str">
        <f t="shared" ref="G82:Y95" si="5">IF(K25=".","",$E25)</f>
        <v/>
      </c>
      <c r="L82" s="2" t="str">
        <f t="shared" si="5"/>
        <v/>
      </c>
      <c r="M82" s="2" t="str">
        <f t="shared" si="5"/>
        <v/>
      </c>
      <c r="N82" s="2" t="str">
        <f t="shared" si="5"/>
        <v/>
      </c>
      <c r="O82" s="2" t="str">
        <f t="shared" si="5"/>
        <v/>
      </c>
      <c r="P82" s="2" t="str">
        <f t="shared" si="5"/>
        <v/>
      </c>
      <c r="Q82" s="2" t="str">
        <f t="shared" si="5"/>
        <v/>
      </c>
      <c r="R82" s="2" t="str">
        <f t="shared" si="5"/>
        <v/>
      </c>
      <c r="S82" s="2" t="str">
        <f t="shared" si="5"/>
        <v/>
      </c>
      <c r="T82" s="2" t="str">
        <f t="shared" si="5"/>
        <v/>
      </c>
      <c r="U82" s="2" t="str">
        <f t="shared" si="5"/>
        <v/>
      </c>
      <c r="V82" s="2" t="str">
        <f t="shared" si="5"/>
        <v/>
      </c>
      <c r="W82" s="2" t="str">
        <f t="shared" si="5"/>
        <v/>
      </c>
      <c r="X82" s="2" t="str">
        <f t="shared" si="5"/>
        <v/>
      </c>
      <c r="Y82" s="2" t="str">
        <f t="shared" si="5"/>
        <v/>
      </c>
    </row>
    <row r="83" spans="6:25" hidden="1" x14ac:dyDescent="0.2">
      <c r="F83" s="2" t="str">
        <f t="shared" si="4"/>
        <v/>
      </c>
      <c r="G83" s="2" t="str">
        <f t="shared" si="5"/>
        <v/>
      </c>
      <c r="H83" s="2" t="str">
        <f t="shared" si="5"/>
        <v/>
      </c>
      <c r="I83" s="2" t="str">
        <f t="shared" si="5"/>
        <v/>
      </c>
      <c r="J83" s="2" t="str">
        <f t="shared" si="5"/>
        <v/>
      </c>
      <c r="K83" s="2" t="str">
        <f t="shared" si="5"/>
        <v/>
      </c>
      <c r="L83" s="2" t="str">
        <f t="shared" si="5"/>
        <v/>
      </c>
      <c r="M83" s="2" t="str">
        <f t="shared" si="5"/>
        <v/>
      </c>
      <c r="N83" s="2" t="str">
        <f t="shared" si="5"/>
        <v/>
      </c>
      <c r="O83" s="2" t="str">
        <f t="shared" si="5"/>
        <v/>
      </c>
      <c r="P83" s="2" t="str">
        <f t="shared" si="5"/>
        <v/>
      </c>
      <c r="Q83" s="2" t="str">
        <f t="shared" si="5"/>
        <v/>
      </c>
      <c r="R83" s="2" t="str">
        <f t="shared" si="5"/>
        <v/>
      </c>
      <c r="S83" s="2" t="str">
        <f t="shared" si="5"/>
        <v/>
      </c>
      <c r="T83" s="2" t="str">
        <f t="shared" si="5"/>
        <v/>
      </c>
      <c r="U83" s="2" t="str">
        <f t="shared" si="5"/>
        <v/>
      </c>
      <c r="V83" s="2" t="str">
        <f t="shared" si="5"/>
        <v/>
      </c>
      <c r="W83" s="2" t="str">
        <f t="shared" si="5"/>
        <v/>
      </c>
      <c r="X83" s="2" t="str">
        <f t="shared" si="5"/>
        <v/>
      </c>
      <c r="Y83" s="2" t="str">
        <f t="shared" si="5"/>
        <v/>
      </c>
    </row>
    <row r="84" spans="6:25" hidden="1" x14ac:dyDescent="0.2">
      <c r="F84" s="2" t="str">
        <f t="shared" si="4"/>
        <v/>
      </c>
      <c r="G84" s="2" t="str">
        <f t="shared" si="5"/>
        <v/>
      </c>
      <c r="H84" s="2" t="str">
        <f t="shared" si="5"/>
        <v/>
      </c>
      <c r="I84" s="2" t="str">
        <f t="shared" si="5"/>
        <v/>
      </c>
      <c r="J84" s="2" t="str">
        <f t="shared" si="5"/>
        <v/>
      </c>
      <c r="K84" s="2" t="str">
        <f t="shared" si="5"/>
        <v/>
      </c>
      <c r="L84" s="2" t="str">
        <f t="shared" si="5"/>
        <v/>
      </c>
      <c r="M84" s="2" t="str">
        <f t="shared" si="5"/>
        <v/>
      </c>
      <c r="N84" s="2" t="str">
        <f t="shared" si="5"/>
        <v/>
      </c>
      <c r="O84" s="2" t="str">
        <f t="shared" si="5"/>
        <v/>
      </c>
      <c r="P84" s="2" t="str">
        <f t="shared" si="5"/>
        <v/>
      </c>
      <c r="Q84" s="2" t="str">
        <f t="shared" si="5"/>
        <v/>
      </c>
      <c r="R84" s="2" t="str">
        <f t="shared" si="5"/>
        <v/>
      </c>
      <c r="S84" s="2" t="str">
        <f t="shared" si="5"/>
        <v/>
      </c>
      <c r="T84" s="2" t="str">
        <f t="shared" si="5"/>
        <v/>
      </c>
      <c r="U84" s="2" t="str">
        <f t="shared" si="5"/>
        <v/>
      </c>
      <c r="V84" s="2" t="str">
        <f t="shared" si="5"/>
        <v/>
      </c>
      <c r="W84" s="2" t="str">
        <f t="shared" si="5"/>
        <v/>
      </c>
      <c r="X84" s="2" t="str">
        <f t="shared" si="5"/>
        <v/>
      </c>
      <c r="Y84" s="2" t="str">
        <f t="shared" si="5"/>
        <v/>
      </c>
    </row>
    <row r="85" spans="6:25" hidden="1" x14ac:dyDescent="0.2">
      <c r="F85" s="2" t="str">
        <f t="shared" si="4"/>
        <v/>
      </c>
      <c r="G85" s="2" t="str">
        <f t="shared" si="5"/>
        <v/>
      </c>
      <c r="H85" s="2" t="str">
        <f t="shared" si="5"/>
        <v/>
      </c>
      <c r="I85" s="2" t="str">
        <f t="shared" si="5"/>
        <v/>
      </c>
      <c r="J85" s="2" t="str">
        <f t="shared" si="5"/>
        <v/>
      </c>
      <c r="K85" s="2" t="str">
        <f t="shared" si="5"/>
        <v/>
      </c>
      <c r="L85" s="2" t="str">
        <f t="shared" si="5"/>
        <v/>
      </c>
      <c r="M85" s="2" t="str">
        <f t="shared" si="5"/>
        <v/>
      </c>
      <c r="N85" s="2" t="str">
        <f t="shared" si="5"/>
        <v/>
      </c>
      <c r="O85" s="2" t="str">
        <f t="shared" si="5"/>
        <v/>
      </c>
      <c r="P85" s="2" t="str">
        <f t="shared" si="5"/>
        <v/>
      </c>
      <c r="Q85" s="2" t="str">
        <f t="shared" si="5"/>
        <v/>
      </c>
      <c r="R85" s="2" t="str">
        <f t="shared" si="5"/>
        <v/>
      </c>
      <c r="S85" s="2" t="str">
        <f t="shared" si="5"/>
        <v/>
      </c>
      <c r="T85" s="2" t="str">
        <f t="shared" si="5"/>
        <v/>
      </c>
      <c r="U85" s="2" t="str">
        <f t="shared" si="5"/>
        <v/>
      </c>
      <c r="V85" s="2" t="str">
        <f t="shared" si="5"/>
        <v/>
      </c>
      <c r="W85" s="2" t="str">
        <f t="shared" si="5"/>
        <v/>
      </c>
      <c r="X85" s="2" t="str">
        <f t="shared" si="5"/>
        <v/>
      </c>
      <c r="Y85" s="2" t="str">
        <f t="shared" si="5"/>
        <v/>
      </c>
    </row>
    <row r="86" spans="6:25" hidden="1" x14ac:dyDescent="0.2">
      <c r="F86" s="2" t="str">
        <f t="shared" si="4"/>
        <v/>
      </c>
      <c r="G86" s="2" t="str">
        <f t="shared" si="5"/>
        <v/>
      </c>
      <c r="H86" s="2" t="str">
        <f t="shared" si="5"/>
        <v/>
      </c>
      <c r="I86" s="2" t="str">
        <f t="shared" si="5"/>
        <v/>
      </c>
      <c r="J86" s="2" t="str">
        <f t="shared" si="5"/>
        <v/>
      </c>
      <c r="K86" s="2" t="str">
        <f t="shared" si="5"/>
        <v/>
      </c>
      <c r="L86" s="2" t="str">
        <f t="shared" si="5"/>
        <v/>
      </c>
      <c r="M86" s="2" t="str">
        <f t="shared" si="5"/>
        <v/>
      </c>
      <c r="N86" s="2" t="str">
        <f t="shared" si="5"/>
        <v/>
      </c>
      <c r="O86" s="2" t="str">
        <f t="shared" si="5"/>
        <v/>
      </c>
      <c r="P86" s="2" t="str">
        <f t="shared" si="5"/>
        <v/>
      </c>
      <c r="Q86" s="2" t="str">
        <f t="shared" si="5"/>
        <v/>
      </c>
      <c r="R86" s="2" t="str">
        <f t="shared" si="5"/>
        <v/>
      </c>
      <c r="S86" s="2" t="str">
        <f t="shared" si="5"/>
        <v/>
      </c>
      <c r="T86" s="2" t="str">
        <f t="shared" si="5"/>
        <v/>
      </c>
      <c r="U86" s="2" t="str">
        <f t="shared" si="5"/>
        <v/>
      </c>
      <c r="V86" s="2" t="str">
        <f t="shared" si="5"/>
        <v/>
      </c>
      <c r="W86" s="2" t="str">
        <f t="shared" si="5"/>
        <v/>
      </c>
      <c r="X86" s="2" t="str">
        <f t="shared" si="5"/>
        <v/>
      </c>
      <c r="Y86" s="2" t="str">
        <f t="shared" si="5"/>
        <v/>
      </c>
    </row>
    <row r="87" spans="6:25" hidden="1" x14ac:dyDescent="0.2">
      <c r="F87" s="2" t="str">
        <f t="shared" si="4"/>
        <v/>
      </c>
      <c r="G87" s="2" t="str">
        <f t="shared" si="5"/>
        <v/>
      </c>
      <c r="H87" s="2" t="str">
        <f t="shared" si="5"/>
        <v/>
      </c>
      <c r="I87" s="2" t="str">
        <f t="shared" si="5"/>
        <v/>
      </c>
      <c r="J87" s="2" t="str">
        <f t="shared" si="5"/>
        <v/>
      </c>
      <c r="K87" s="2" t="str">
        <f t="shared" si="5"/>
        <v/>
      </c>
      <c r="L87" s="2" t="str">
        <f t="shared" si="5"/>
        <v/>
      </c>
      <c r="M87" s="2" t="str">
        <f t="shared" si="5"/>
        <v/>
      </c>
      <c r="N87" s="2" t="str">
        <f t="shared" si="5"/>
        <v/>
      </c>
      <c r="O87" s="2" t="str">
        <f t="shared" si="5"/>
        <v/>
      </c>
      <c r="P87" s="2" t="str">
        <f t="shared" si="5"/>
        <v/>
      </c>
      <c r="Q87" s="2" t="str">
        <f t="shared" si="5"/>
        <v/>
      </c>
      <c r="R87" s="2" t="str">
        <f t="shared" si="5"/>
        <v/>
      </c>
      <c r="S87" s="2" t="str">
        <f t="shared" si="5"/>
        <v/>
      </c>
      <c r="T87" s="2" t="str">
        <f t="shared" si="5"/>
        <v/>
      </c>
      <c r="U87" s="2" t="str">
        <f t="shared" si="5"/>
        <v/>
      </c>
      <c r="V87" s="2" t="str">
        <f t="shared" si="5"/>
        <v/>
      </c>
      <c r="W87" s="2" t="str">
        <f t="shared" si="5"/>
        <v/>
      </c>
      <c r="X87" s="2" t="str">
        <f t="shared" si="5"/>
        <v/>
      </c>
      <c r="Y87" s="2" t="str">
        <f t="shared" si="5"/>
        <v/>
      </c>
    </row>
    <row r="88" spans="6:25" hidden="1" x14ac:dyDescent="0.2">
      <c r="F88" s="2" t="str">
        <f t="shared" si="4"/>
        <v/>
      </c>
      <c r="G88" s="2" t="str">
        <f t="shared" si="5"/>
        <v/>
      </c>
      <c r="H88" s="2" t="str">
        <f t="shared" si="5"/>
        <v/>
      </c>
      <c r="I88" s="2" t="str">
        <f t="shared" si="5"/>
        <v/>
      </c>
      <c r="J88" s="2" t="str">
        <f t="shared" si="5"/>
        <v/>
      </c>
      <c r="K88" s="2" t="str">
        <f t="shared" si="5"/>
        <v/>
      </c>
      <c r="L88" s="2" t="str">
        <f t="shared" si="5"/>
        <v/>
      </c>
      <c r="M88" s="2" t="str">
        <f t="shared" si="5"/>
        <v/>
      </c>
      <c r="N88" s="2" t="str">
        <f t="shared" si="5"/>
        <v/>
      </c>
      <c r="O88" s="2" t="str">
        <f t="shared" si="5"/>
        <v/>
      </c>
      <c r="P88" s="2" t="str">
        <f t="shared" si="5"/>
        <v/>
      </c>
      <c r="Q88" s="2" t="str">
        <f t="shared" si="5"/>
        <v/>
      </c>
      <c r="R88" s="2" t="str">
        <f t="shared" si="5"/>
        <v/>
      </c>
      <c r="S88" s="2" t="str">
        <f t="shared" si="5"/>
        <v/>
      </c>
      <c r="T88" s="2" t="str">
        <f t="shared" si="5"/>
        <v/>
      </c>
      <c r="U88" s="2" t="str">
        <f t="shared" si="5"/>
        <v/>
      </c>
      <c r="V88" s="2" t="str">
        <f t="shared" si="5"/>
        <v/>
      </c>
      <c r="W88" s="2" t="str">
        <f t="shared" si="5"/>
        <v/>
      </c>
      <c r="X88" s="2" t="str">
        <f t="shared" si="5"/>
        <v/>
      </c>
      <c r="Y88" s="2" t="str">
        <f t="shared" si="5"/>
        <v/>
      </c>
    </row>
    <row r="89" spans="6:25" hidden="1" x14ac:dyDescent="0.2">
      <c r="F89" s="2" t="str">
        <f t="shared" si="4"/>
        <v/>
      </c>
      <c r="G89" s="2" t="str">
        <f t="shared" si="5"/>
        <v/>
      </c>
      <c r="H89" s="2" t="str">
        <f t="shared" si="5"/>
        <v/>
      </c>
      <c r="I89" s="2" t="str">
        <f t="shared" si="5"/>
        <v/>
      </c>
      <c r="J89" s="2" t="str">
        <f t="shared" si="5"/>
        <v/>
      </c>
      <c r="K89" s="2" t="str">
        <f t="shared" si="5"/>
        <v/>
      </c>
      <c r="L89" s="2" t="str">
        <f t="shared" si="5"/>
        <v/>
      </c>
      <c r="M89" s="2" t="str">
        <f t="shared" si="5"/>
        <v/>
      </c>
      <c r="N89" s="2" t="str">
        <f t="shared" si="5"/>
        <v/>
      </c>
      <c r="O89" s="2" t="str">
        <f t="shared" si="5"/>
        <v/>
      </c>
      <c r="P89" s="2" t="str">
        <f t="shared" si="5"/>
        <v/>
      </c>
      <c r="Q89" s="2" t="str">
        <f t="shared" si="5"/>
        <v/>
      </c>
      <c r="R89" s="2" t="str">
        <f t="shared" si="5"/>
        <v/>
      </c>
      <c r="S89" s="2" t="str">
        <f t="shared" si="5"/>
        <v/>
      </c>
      <c r="T89" s="2" t="str">
        <f t="shared" si="5"/>
        <v/>
      </c>
      <c r="U89" s="2" t="str">
        <f t="shared" si="5"/>
        <v/>
      </c>
      <c r="V89" s="2" t="str">
        <f t="shared" si="5"/>
        <v/>
      </c>
      <c r="W89" s="2" t="str">
        <f t="shared" si="5"/>
        <v/>
      </c>
      <c r="X89" s="2" t="str">
        <f t="shared" si="5"/>
        <v/>
      </c>
      <c r="Y89" s="2" t="str">
        <f t="shared" si="5"/>
        <v/>
      </c>
    </row>
    <row r="90" spans="6:25" hidden="1" x14ac:dyDescent="0.2">
      <c r="F90" s="2" t="str">
        <f t="shared" si="4"/>
        <v/>
      </c>
      <c r="G90" s="2" t="str">
        <f t="shared" si="5"/>
        <v/>
      </c>
      <c r="H90" s="2" t="str">
        <f t="shared" si="5"/>
        <v/>
      </c>
      <c r="I90" s="2" t="str">
        <f t="shared" si="5"/>
        <v/>
      </c>
      <c r="J90" s="2" t="str">
        <f t="shared" si="5"/>
        <v/>
      </c>
      <c r="K90" s="2" t="str">
        <f t="shared" si="5"/>
        <v/>
      </c>
      <c r="L90" s="2" t="str">
        <f t="shared" si="5"/>
        <v/>
      </c>
      <c r="M90" s="2" t="str">
        <f t="shared" si="5"/>
        <v/>
      </c>
      <c r="N90" s="2" t="str">
        <f t="shared" si="5"/>
        <v/>
      </c>
      <c r="O90" s="2" t="str">
        <f t="shared" si="5"/>
        <v/>
      </c>
      <c r="P90" s="2" t="str">
        <f t="shared" si="5"/>
        <v/>
      </c>
      <c r="Q90" s="2" t="str">
        <f t="shared" si="5"/>
        <v/>
      </c>
      <c r="R90" s="2" t="str">
        <f t="shared" si="5"/>
        <v/>
      </c>
      <c r="S90" s="2" t="str">
        <f t="shared" si="5"/>
        <v/>
      </c>
      <c r="T90" s="2" t="str">
        <f t="shared" si="5"/>
        <v/>
      </c>
      <c r="U90" s="2" t="str">
        <f t="shared" si="5"/>
        <v/>
      </c>
      <c r="V90" s="2" t="str">
        <f t="shared" si="5"/>
        <v/>
      </c>
      <c r="W90" s="2" t="str">
        <f t="shared" si="5"/>
        <v/>
      </c>
      <c r="X90" s="2" t="str">
        <f t="shared" si="5"/>
        <v/>
      </c>
      <c r="Y90" s="2" t="str">
        <f t="shared" si="5"/>
        <v/>
      </c>
    </row>
    <row r="91" spans="6:25" hidden="1" x14ac:dyDescent="0.2">
      <c r="F91" s="2" t="str">
        <f t="shared" si="4"/>
        <v/>
      </c>
      <c r="G91" s="2" t="str">
        <f t="shared" si="5"/>
        <v/>
      </c>
      <c r="H91" s="2" t="str">
        <f t="shared" si="5"/>
        <v/>
      </c>
      <c r="I91" s="2" t="str">
        <f t="shared" si="5"/>
        <v/>
      </c>
      <c r="J91" s="2" t="str">
        <f t="shared" si="5"/>
        <v/>
      </c>
      <c r="K91" s="2" t="str">
        <f t="shared" si="5"/>
        <v/>
      </c>
      <c r="L91" s="2" t="str">
        <f t="shared" si="5"/>
        <v/>
      </c>
      <c r="M91" s="2" t="str">
        <f t="shared" si="5"/>
        <v/>
      </c>
      <c r="N91" s="2" t="str">
        <f t="shared" si="5"/>
        <v/>
      </c>
      <c r="O91" s="2" t="str">
        <f t="shared" si="5"/>
        <v/>
      </c>
      <c r="P91" s="2" t="str">
        <f t="shared" si="5"/>
        <v/>
      </c>
      <c r="Q91" s="2" t="str">
        <f t="shared" si="5"/>
        <v/>
      </c>
      <c r="R91" s="2" t="str">
        <f t="shared" si="5"/>
        <v/>
      </c>
      <c r="S91" s="2" t="str">
        <f t="shared" si="5"/>
        <v/>
      </c>
      <c r="T91" s="2" t="str">
        <f t="shared" si="5"/>
        <v/>
      </c>
      <c r="U91" s="2" t="str">
        <f t="shared" si="5"/>
        <v/>
      </c>
      <c r="V91" s="2" t="str">
        <f t="shared" si="5"/>
        <v/>
      </c>
      <c r="W91" s="2" t="str">
        <f t="shared" si="5"/>
        <v/>
      </c>
      <c r="X91" s="2" t="str">
        <f t="shared" si="5"/>
        <v/>
      </c>
      <c r="Y91" s="2" t="str">
        <f t="shared" si="5"/>
        <v/>
      </c>
    </row>
    <row r="92" spans="6:25" hidden="1" x14ac:dyDescent="0.2">
      <c r="F92" s="2" t="str">
        <f t="shared" si="4"/>
        <v/>
      </c>
      <c r="G92" s="2" t="str">
        <f t="shared" si="5"/>
        <v/>
      </c>
      <c r="H92" s="2" t="str">
        <f t="shared" si="5"/>
        <v/>
      </c>
      <c r="I92" s="2" t="str">
        <f t="shared" si="5"/>
        <v/>
      </c>
      <c r="J92" s="2" t="str">
        <f t="shared" si="5"/>
        <v/>
      </c>
      <c r="K92" s="2" t="str">
        <f t="shared" si="5"/>
        <v/>
      </c>
      <c r="L92" s="2" t="str">
        <f t="shared" si="5"/>
        <v/>
      </c>
      <c r="M92" s="2" t="str">
        <f t="shared" si="5"/>
        <v/>
      </c>
      <c r="N92" s="2" t="str">
        <f t="shared" si="5"/>
        <v/>
      </c>
      <c r="O92" s="2" t="str">
        <f t="shared" si="5"/>
        <v/>
      </c>
      <c r="P92" s="2" t="str">
        <f t="shared" si="5"/>
        <v/>
      </c>
      <c r="Q92" s="2" t="str">
        <f t="shared" si="5"/>
        <v/>
      </c>
      <c r="R92" s="2" t="str">
        <f t="shared" si="5"/>
        <v/>
      </c>
      <c r="S92" s="2" t="str">
        <f t="shared" si="5"/>
        <v/>
      </c>
      <c r="T92" s="2" t="str">
        <f t="shared" si="5"/>
        <v/>
      </c>
      <c r="U92" s="2" t="str">
        <f t="shared" si="5"/>
        <v/>
      </c>
      <c r="V92" s="2" t="str">
        <f t="shared" si="5"/>
        <v/>
      </c>
      <c r="W92" s="2" t="str">
        <f t="shared" si="5"/>
        <v/>
      </c>
      <c r="X92" s="2" t="str">
        <f t="shared" si="5"/>
        <v/>
      </c>
      <c r="Y92" s="2" t="str">
        <f t="shared" si="5"/>
        <v/>
      </c>
    </row>
    <row r="93" spans="6:25" hidden="1" x14ac:dyDescent="0.2">
      <c r="F93" s="2" t="str">
        <f t="shared" si="4"/>
        <v/>
      </c>
      <c r="G93" s="2" t="str">
        <f t="shared" si="5"/>
        <v/>
      </c>
      <c r="H93" s="2" t="str">
        <f t="shared" si="5"/>
        <v/>
      </c>
      <c r="I93" s="2" t="str">
        <f t="shared" si="5"/>
        <v/>
      </c>
      <c r="J93" s="2" t="str">
        <f t="shared" si="5"/>
        <v/>
      </c>
      <c r="K93" s="2" t="str">
        <f t="shared" si="5"/>
        <v/>
      </c>
      <c r="L93" s="2" t="str">
        <f t="shared" si="5"/>
        <v/>
      </c>
      <c r="M93" s="2" t="str">
        <f t="shared" si="5"/>
        <v/>
      </c>
      <c r="N93" s="2" t="str">
        <f t="shared" si="5"/>
        <v/>
      </c>
      <c r="O93" s="2" t="str">
        <f t="shared" si="5"/>
        <v/>
      </c>
      <c r="P93" s="2" t="str">
        <f t="shared" si="5"/>
        <v/>
      </c>
      <c r="Q93" s="2" t="str">
        <f t="shared" si="5"/>
        <v/>
      </c>
      <c r="R93" s="2" t="str">
        <f t="shared" si="5"/>
        <v/>
      </c>
      <c r="S93" s="2" t="str">
        <f t="shared" si="5"/>
        <v/>
      </c>
      <c r="T93" s="2" t="str">
        <f t="shared" si="5"/>
        <v/>
      </c>
      <c r="U93" s="2" t="str">
        <f t="shared" si="5"/>
        <v/>
      </c>
      <c r="V93" s="2" t="str">
        <f t="shared" si="5"/>
        <v/>
      </c>
      <c r="W93" s="2" t="str">
        <f t="shared" si="5"/>
        <v/>
      </c>
      <c r="X93" s="2" t="str">
        <f t="shared" si="5"/>
        <v/>
      </c>
      <c r="Y93" s="2" t="str">
        <f t="shared" si="5"/>
        <v/>
      </c>
    </row>
    <row r="94" spans="6:25" hidden="1" x14ac:dyDescent="0.2">
      <c r="F94" s="2" t="str">
        <f t="shared" si="4"/>
        <v/>
      </c>
      <c r="G94" s="2" t="str">
        <f t="shared" si="5"/>
        <v/>
      </c>
      <c r="H94" s="2" t="str">
        <f t="shared" si="5"/>
        <v/>
      </c>
      <c r="I94" s="2" t="str">
        <f t="shared" si="5"/>
        <v/>
      </c>
      <c r="J94" s="2" t="str">
        <f t="shared" si="5"/>
        <v/>
      </c>
      <c r="K94" s="2" t="str">
        <f t="shared" si="5"/>
        <v/>
      </c>
      <c r="L94" s="2" t="str">
        <f t="shared" si="5"/>
        <v/>
      </c>
      <c r="M94" s="2" t="str">
        <f t="shared" si="5"/>
        <v/>
      </c>
      <c r="N94" s="2" t="str">
        <f t="shared" si="5"/>
        <v/>
      </c>
      <c r="O94" s="2" t="str">
        <f t="shared" si="5"/>
        <v/>
      </c>
      <c r="P94" s="2" t="str">
        <f t="shared" si="5"/>
        <v/>
      </c>
      <c r="Q94" s="2" t="str">
        <f t="shared" si="5"/>
        <v/>
      </c>
      <c r="R94" s="2" t="str">
        <f t="shared" si="5"/>
        <v/>
      </c>
      <c r="S94" s="2" t="str">
        <f t="shared" si="5"/>
        <v/>
      </c>
      <c r="T94" s="2" t="str">
        <f t="shared" si="5"/>
        <v/>
      </c>
      <c r="U94" s="2" t="str">
        <f t="shared" si="5"/>
        <v/>
      </c>
      <c r="V94" s="2" t="str">
        <f t="shared" si="5"/>
        <v/>
      </c>
      <c r="W94" s="2" t="str">
        <f t="shared" si="5"/>
        <v/>
      </c>
      <c r="X94" s="2" t="str">
        <f t="shared" si="5"/>
        <v/>
      </c>
      <c r="Y94" s="2" t="str">
        <f t="shared" si="5"/>
        <v/>
      </c>
    </row>
    <row r="95" spans="6:25" hidden="1" x14ac:dyDescent="0.2">
      <c r="F95" s="2" t="str">
        <f t="shared" si="4"/>
        <v/>
      </c>
      <c r="G95" s="2" t="str">
        <f t="shared" si="5"/>
        <v/>
      </c>
      <c r="H95" s="2" t="str">
        <f t="shared" si="5"/>
        <v/>
      </c>
      <c r="I95" s="2" t="str">
        <f t="shared" si="5"/>
        <v/>
      </c>
      <c r="J95" s="2" t="str">
        <f t="shared" si="5"/>
        <v/>
      </c>
      <c r="K95" s="2" t="str">
        <f t="shared" si="5"/>
        <v/>
      </c>
      <c r="L95" s="2" t="str">
        <f t="shared" si="5"/>
        <v/>
      </c>
      <c r="M95" s="2" t="str">
        <f t="shared" si="5"/>
        <v/>
      </c>
      <c r="N95" s="2" t="str">
        <f t="shared" si="5"/>
        <v/>
      </c>
      <c r="O95" s="2" t="str">
        <f t="shared" si="5"/>
        <v/>
      </c>
      <c r="P95" s="2" t="str">
        <f t="shared" si="5"/>
        <v/>
      </c>
      <c r="Q95" s="2" t="str">
        <f t="shared" si="5"/>
        <v/>
      </c>
      <c r="R95" s="2" t="str">
        <f t="shared" si="5"/>
        <v/>
      </c>
      <c r="S95" s="2" t="str">
        <f t="shared" ref="G95:Y109" si="6">IF(S38=".","",$E38)</f>
        <v/>
      </c>
      <c r="T95" s="2" t="str">
        <f t="shared" si="6"/>
        <v/>
      </c>
      <c r="U95" s="2" t="str">
        <f t="shared" si="6"/>
        <v/>
      </c>
      <c r="V95" s="2" t="str">
        <f t="shared" si="6"/>
        <v/>
      </c>
      <c r="W95" s="2" t="str">
        <f t="shared" si="6"/>
        <v/>
      </c>
      <c r="X95" s="2" t="str">
        <f t="shared" si="6"/>
        <v/>
      </c>
      <c r="Y95" s="2" t="str">
        <f t="shared" si="6"/>
        <v/>
      </c>
    </row>
    <row r="96" spans="6:25" hidden="1" x14ac:dyDescent="0.2">
      <c r="F96" s="2" t="str">
        <f t="shared" si="4"/>
        <v/>
      </c>
      <c r="G96" s="2" t="str">
        <f t="shared" si="6"/>
        <v/>
      </c>
      <c r="H96" s="2" t="str">
        <f t="shared" si="6"/>
        <v/>
      </c>
      <c r="I96" s="2" t="str">
        <f t="shared" si="6"/>
        <v/>
      </c>
      <c r="J96" s="2" t="str">
        <f t="shared" si="6"/>
        <v/>
      </c>
      <c r="K96" s="2" t="str">
        <f t="shared" si="6"/>
        <v/>
      </c>
      <c r="L96" s="2" t="str">
        <f t="shared" si="6"/>
        <v/>
      </c>
      <c r="M96" s="2" t="str">
        <f t="shared" si="6"/>
        <v/>
      </c>
      <c r="N96" s="2" t="str">
        <f t="shared" si="6"/>
        <v/>
      </c>
      <c r="O96" s="2" t="str">
        <f t="shared" si="6"/>
        <v/>
      </c>
      <c r="P96" s="2" t="str">
        <f t="shared" si="6"/>
        <v/>
      </c>
      <c r="Q96" s="2" t="str">
        <f t="shared" si="6"/>
        <v/>
      </c>
      <c r="R96" s="2" t="str">
        <f t="shared" si="6"/>
        <v/>
      </c>
      <c r="S96" s="2" t="str">
        <f t="shared" si="6"/>
        <v/>
      </c>
      <c r="T96" s="2" t="str">
        <f t="shared" si="6"/>
        <v/>
      </c>
      <c r="U96" s="2" t="str">
        <f t="shared" si="6"/>
        <v/>
      </c>
      <c r="V96" s="2" t="str">
        <f t="shared" si="6"/>
        <v/>
      </c>
      <c r="W96" s="2" t="str">
        <f t="shared" si="6"/>
        <v/>
      </c>
      <c r="X96" s="2" t="str">
        <f t="shared" si="6"/>
        <v/>
      </c>
      <c r="Y96" s="2" t="str">
        <f t="shared" si="6"/>
        <v/>
      </c>
    </row>
    <row r="97" spans="6:25" hidden="1" x14ac:dyDescent="0.2">
      <c r="F97" s="2" t="str">
        <f t="shared" si="4"/>
        <v/>
      </c>
      <c r="G97" s="2" t="str">
        <f t="shared" si="6"/>
        <v/>
      </c>
      <c r="H97" s="2" t="str">
        <f t="shared" si="6"/>
        <v/>
      </c>
      <c r="I97" s="2" t="str">
        <f t="shared" si="6"/>
        <v/>
      </c>
      <c r="J97" s="2" t="str">
        <f t="shared" si="6"/>
        <v/>
      </c>
      <c r="K97" s="2" t="str">
        <f t="shared" si="6"/>
        <v/>
      </c>
      <c r="L97" s="2" t="str">
        <f t="shared" si="6"/>
        <v/>
      </c>
      <c r="M97" s="2" t="str">
        <f t="shared" si="6"/>
        <v/>
      </c>
      <c r="N97" s="2" t="str">
        <f t="shared" si="6"/>
        <v/>
      </c>
      <c r="O97" s="2" t="str">
        <f t="shared" si="6"/>
        <v/>
      </c>
      <c r="P97" s="2" t="str">
        <f t="shared" si="6"/>
        <v/>
      </c>
      <c r="Q97" s="2" t="str">
        <f t="shared" si="6"/>
        <v/>
      </c>
      <c r="R97" s="2" t="str">
        <f t="shared" si="6"/>
        <v/>
      </c>
      <c r="S97" s="2" t="str">
        <f t="shared" si="6"/>
        <v/>
      </c>
      <c r="T97" s="2" t="str">
        <f t="shared" si="6"/>
        <v/>
      </c>
      <c r="U97" s="2" t="str">
        <f t="shared" si="6"/>
        <v/>
      </c>
      <c r="V97" s="2" t="str">
        <f t="shared" si="6"/>
        <v/>
      </c>
      <c r="W97" s="2" t="str">
        <f t="shared" si="6"/>
        <v/>
      </c>
      <c r="X97" s="2" t="str">
        <f t="shared" si="6"/>
        <v/>
      </c>
      <c r="Y97" s="2" t="str">
        <f t="shared" si="6"/>
        <v/>
      </c>
    </row>
    <row r="98" spans="6:25" hidden="1" x14ac:dyDescent="0.2">
      <c r="F98" s="2" t="str">
        <f t="shared" si="4"/>
        <v/>
      </c>
      <c r="G98" s="2" t="str">
        <f t="shared" si="6"/>
        <v/>
      </c>
      <c r="H98" s="2" t="str">
        <f t="shared" si="6"/>
        <v/>
      </c>
      <c r="I98" s="2" t="str">
        <f t="shared" si="6"/>
        <v/>
      </c>
      <c r="J98" s="2" t="str">
        <f t="shared" si="6"/>
        <v/>
      </c>
      <c r="K98" s="2" t="str">
        <f t="shared" si="6"/>
        <v/>
      </c>
      <c r="L98" s="2" t="str">
        <f t="shared" si="6"/>
        <v/>
      </c>
      <c r="M98" s="2" t="str">
        <f t="shared" si="6"/>
        <v/>
      </c>
      <c r="N98" s="2" t="str">
        <f t="shared" si="6"/>
        <v/>
      </c>
      <c r="O98" s="2" t="str">
        <f t="shared" si="6"/>
        <v/>
      </c>
      <c r="P98" s="2" t="str">
        <f t="shared" si="6"/>
        <v/>
      </c>
      <c r="Q98" s="2" t="str">
        <f t="shared" si="6"/>
        <v/>
      </c>
      <c r="R98" s="2" t="str">
        <f t="shared" si="6"/>
        <v/>
      </c>
      <c r="S98" s="2" t="str">
        <f t="shared" si="6"/>
        <v/>
      </c>
      <c r="T98" s="2" t="str">
        <f t="shared" si="6"/>
        <v/>
      </c>
      <c r="U98" s="2" t="str">
        <f t="shared" si="6"/>
        <v/>
      </c>
      <c r="V98" s="2" t="str">
        <f t="shared" si="6"/>
        <v/>
      </c>
      <c r="W98" s="2" t="str">
        <f t="shared" si="6"/>
        <v/>
      </c>
      <c r="X98" s="2" t="str">
        <f t="shared" si="6"/>
        <v/>
      </c>
      <c r="Y98" s="2" t="str">
        <f t="shared" si="6"/>
        <v/>
      </c>
    </row>
    <row r="99" spans="6:25" hidden="1" x14ac:dyDescent="0.2">
      <c r="F99" s="2" t="str">
        <f t="shared" si="4"/>
        <v/>
      </c>
      <c r="G99" s="2" t="str">
        <f t="shared" si="6"/>
        <v/>
      </c>
      <c r="H99" s="2" t="str">
        <f t="shared" si="6"/>
        <v/>
      </c>
      <c r="I99" s="2" t="str">
        <f t="shared" si="6"/>
        <v/>
      </c>
      <c r="J99" s="2" t="str">
        <f t="shared" si="6"/>
        <v/>
      </c>
      <c r="K99" s="2" t="str">
        <f t="shared" si="6"/>
        <v/>
      </c>
      <c r="L99" s="2" t="str">
        <f t="shared" si="6"/>
        <v/>
      </c>
      <c r="M99" s="2" t="str">
        <f t="shared" si="6"/>
        <v/>
      </c>
      <c r="N99" s="2" t="str">
        <f t="shared" si="6"/>
        <v/>
      </c>
      <c r="O99" s="2" t="str">
        <f t="shared" si="6"/>
        <v/>
      </c>
      <c r="P99" s="2" t="str">
        <f t="shared" si="6"/>
        <v/>
      </c>
      <c r="Q99" s="2" t="str">
        <f t="shared" si="6"/>
        <v/>
      </c>
      <c r="R99" s="2" t="str">
        <f t="shared" si="6"/>
        <v/>
      </c>
      <c r="S99" s="2" t="str">
        <f t="shared" si="6"/>
        <v/>
      </c>
      <c r="T99" s="2" t="str">
        <f t="shared" si="6"/>
        <v/>
      </c>
      <c r="U99" s="2" t="str">
        <f t="shared" si="6"/>
        <v/>
      </c>
      <c r="V99" s="2" t="str">
        <f t="shared" si="6"/>
        <v/>
      </c>
      <c r="W99" s="2" t="str">
        <f t="shared" si="6"/>
        <v/>
      </c>
      <c r="X99" s="2" t="str">
        <f t="shared" si="6"/>
        <v/>
      </c>
      <c r="Y99" s="2" t="str">
        <f t="shared" si="6"/>
        <v/>
      </c>
    </row>
    <row r="100" spans="6:25" hidden="1" x14ac:dyDescent="0.2">
      <c r="F100" s="2" t="str">
        <f t="shared" si="4"/>
        <v/>
      </c>
      <c r="G100" s="2" t="str">
        <f t="shared" si="6"/>
        <v/>
      </c>
      <c r="H100" s="2" t="str">
        <f t="shared" si="6"/>
        <v/>
      </c>
      <c r="I100" s="2" t="str">
        <f t="shared" si="6"/>
        <v/>
      </c>
      <c r="J100" s="2" t="str">
        <f t="shared" si="6"/>
        <v/>
      </c>
      <c r="K100" s="2" t="str">
        <f t="shared" si="6"/>
        <v/>
      </c>
      <c r="L100" s="2" t="str">
        <f t="shared" si="6"/>
        <v/>
      </c>
      <c r="M100" s="2" t="str">
        <f t="shared" si="6"/>
        <v/>
      </c>
      <c r="N100" s="2" t="str">
        <f t="shared" si="6"/>
        <v/>
      </c>
      <c r="O100" s="2" t="str">
        <f t="shared" si="6"/>
        <v/>
      </c>
      <c r="P100" s="2" t="str">
        <f t="shared" si="6"/>
        <v/>
      </c>
      <c r="Q100" s="2" t="str">
        <f t="shared" si="6"/>
        <v/>
      </c>
      <c r="R100" s="2" t="str">
        <f t="shared" si="6"/>
        <v/>
      </c>
      <c r="S100" s="2" t="str">
        <f t="shared" si="6"/>
        <v/>
      </c>
      <c r="T100" s="2" t="str">
        <f t="shared" si="6"/>
        <v/>
      </c>
      <c r="U100" s="2" t="str">
        <f t="shared" si="6"/>
        <v/>
      </c>
      <c r="V100" s="2" t="str">
        <f t="shared" si="6"/>
        <v/>
      </c>
      <c r="W100" s="2" t="str">
        <f t="shared" si="6"/>
        <v/>
      </c>
      <c r="X100" s="2" t="str">
        <f t="shared" si="6"/>
        <v/>
      </c>
      <c r="Y100" s="2" t="str">
        <f t="shared" si="6"/>
        <v/>
      </c>
    </row>
    <row r="101" spans="6:25" hidden="1" x14ac:dyDescent="0.2">
      <c r="F101" s="2" t="str">
        <f t="shared" si="4"/>
        <v/>
      </c>
      <c r="G101" s="2" t="str">
        <f t="shared" si="6"/>
        <v/>
      </c>
      <c r="H101" s="2" t="str">
        <f t="shared" si="6"/>
        <v/>
      </c>
      <c r="I101" s="2" t="str">
        <f t="shared" si="6"/>
        <v/>
      </c>
      <c r="J101" s="2" t="str">
        <f t="shared" si="6"/>
        <v/>
      </c>
      <c r="K101" s="2" t="str">
        <f t="shared" si="6"/>
        <v/>
      </c>
      <c r="L101" s="2" t="str">
        <f t="shared" si="6"/>
        <v/>
      </c>
      <c r="M101" s="2" t="str">
        <f t="shared" si="6"/>
        <v/>
      </c>
      <c r="N101" s="2" t="str">
        <f t="shared" si="6"/>
        <v/>
      </c>
      <c r="O101" s="2" t="str">
        <f t="shared" si="6"/>
        <v/>
      </c>
      <c r="P101" s="2" t="str">
        <f t="shared" si="6"/>
        <v/>
      </c>
      <c r="Q101" s="2" t="str">
        <f t="shared" si="6"/>
        <v/>
      </c>
      <c r="R101" s="2" t="str">
        <f t="shared" si="6"/>
        <v/>
      </c>
      <c r="S101" s="2" t="str">
        <f t="shared" si="6"/>
        <v/>
      </c>
      <c r="T101" s="2" t="str">
        <f t="shared" si="6"/>
        <v/>
      </c>
      <c r="U101" s="2" t="str">
        <f t="shared" si="6"/>
        <v/>
      </c>
      <c r="V101" s="2" t="str">
        <f t="shared" si="6"/>
        <v/>
      </c>
      <c r="W101" s="2" t="str">
        <f t="shared" si="6"/>
        <v/>
      </c>
      <c r="X101" s="2" t="str">
        <f t="shared" si="6"/>
        <v/>
      </c>
      <c r="Y101" s="2" t="str">
        <f t="shared" si="6"/>
        <v/>
      </c>
    </row>
    <row r="102" spans="6:25" hidden="1" x14ac:dyDescent="0.2">
      <c r="F102" s="2" t="str">
        <f t="shared" si="4"/>
        <v/>
      </c>
      <c r="G102" s="2" t="str">
        <f t="shared" si="6"/>
        <v/>
      </c>
      <c r="H102" s="2" t="str">
        <f t="shared" si="6"/>
        <v/>
      </c>
      <c r="I102" s="2" t="str">
        <f t="shared" si="6"/>
        <v/>
      </c>
      <c r="J102" s="2" t="str">
        <f t="shared" si="6"/>
        <v/>
      </c>
      <c r="K102" s="2" t="str">
        <f t="shared" si="6"/>
        <v/>
      </c>
      <c r="L102" s="2" t="str">
        <f t="shared" si="6"/>
        <v/>
      </c>
      <c r="M102" s="2" t="str">
        <f t="shared" si="6"/>
        <v/>
      </c>
      <c r="N102" s="2" t="str">
        <f t="shared" si="6"/>
        <v/>
      </c>
      <c r="O102" s="2" t="str">
        <f t="shared" si="6"/>
        <v/>
      </c>
      <c r="P102" s="2" t="str">
        <f t="shared" si="6"/>
        <v/>
      </c>
      <c r="Q102" s="2" t="str">
        <f t="shared" si="6"/>
        <v/>
      </c>
      <c r="R102" s="2" t="str">
        <f t="shared" si="6"/>
        <v/>
      </c>
      <c r="S102" s="2" t="str">
        <f t="shared" si="6"/>
        <v/>
      </c>
      <c r="T102" s="2" t="str">
        <f t="shared" si="6"/>
        <v/>
      </c>
      <c r="U102" s="2" t="str">
        <f t="shared" si="6"/>
        <v/>
      </c>
      <c r="V102" s="2" t="str">
        <f t="shared" si="6"/>
        <v/>
      </c>
      <c r="W102" s="2" t="str">
        <f t="shared" si="6"/>
        <v/>
      </c>
      <c r="X102" s="2" t="str">
        <f t="shared" si="6"/>
        <v/>
      </c>
      <c r="Y102" s="2" t="str">
        <f t="shared" si="6"/>
        <v/>
      </c>
    </row>
    <row r="103" spans="6:25" hidden="1" x14ac:dyDescent="0.2">
      <c r="F103" s="2" t="str">
        <f t="shared" si="4"/>
        <v/>
      </c>
      <c r="G103" s="2" t="str">
        <f t="shared" si="6"/>
        <v/>
      </c>
      <c r="H103" s="2" t="str">
        <f t="shared" si="6"/>
        <v/>
      </c>
      <c r="I103" s="2" t="str">
        <f t="shared" si="6"/>
        <v/>
      </c>
      <c r="J103" s="2" t="str">
        <f t="shared" si="6"/>
        <v/>
      </c>
      <c r="K103" s="2" t="str">
        <f t="shared" si="6"/>
        <v/>
      </c>
      <c r="L103" s="2" t="str">
        <f t="shared" si="6"/>
        <v/>
      </c>
      <c r="M103" s="2" t="str">
        <f t="shared" si="6"/>
        <v/>
      </c>
      <c r="N103" s="2" t="str">
        <f t="shared" si="6"/>
        <v/>
      </c>
      <c r="O103" s="2" t="str">
        <f t="shared" si="6"/>
        <v/>
      </c>
      <c r="P103" s="2" t="str">
        <f t="shared" si="6"/>
        <v/>
      </c>
      <c r="Q103" s="2" t="str">
        <f t="shared" si="6"/>
        <v/>
      </c>
      <c r="R103" s="2" t="str">
        <f t="shared" si="6"/>
        <v/>
      </c>
      <c r="S103" s="2" t="str">
        <f t="shared" si="6"/>
        <v/>
      </c>
      <c r="T103" s="2" t="str">
        <f t="shared" si="6"/>
        <v/>
      </c>
      <c r="U103" s="2" t="str">
        <f t="shared" si="6"/>
        <v/>
      </c>
      <c r="V103" s="2" t="str">
        <f t="shared" si="6"/>
        <v/>
      </c>
      <c r="W103" s="2" t="str">
        <f t="shared" si="6"/>
        <v/>
      </c>
      <c r="X103" s="2" t="str">
        <f t="shared" si="6"/>
        <v/>
      </c>
      <c r="Y103" s="2" t="str">
        <f t="shared" si="6"/>
        <v/>
      </c>
    </row>
    <row r="104" spans="6:25" hidden="1" x14ac:dyDescent="0.2">
      <c r="F104" s="2" t="str">
        <f t="shared" si="4"/>
        <v/>
      </c>
      <c r="G104" s="2" t="str">
        <f t="shared" si="6"/>
        <v/>
      </c>
      <c r="H104" s="2" t="str">
        <f t="shared" si="6"/>
        <v/>
      </c>
      <c r="I104" s="2" t="str">
        <f t="shared" si="6"/>
        <v/>
      </c>
      <c r="J104" s="2" t="str">
        <f t="shared" si="6"/>
        <v/>
      </c>
      <c r="K104" s="2" t="str">
        <f t="shared" si="6"/>
        <v/>
      </c>
      <c r="L104" s="2" t="str">
        <f t="shared" si="6"/>
        <v/>
      </c>
      <c r="M104" s="2" t="str">
        <f t="shared" si="6"/>
        <v/>
      </c>
      <c r="N104" s="2" t="str">
        <f t="shared" si="6"/>
        <v/>
      </c>
      <c r="O104" s="2" t="str">
        <f t="shared" si="6"/>
        <v/>
      </c>
      <c r="P104" s="2" t="str">
        <f t="shared" si="6"/>
        <v/>
      </c>
      <c r="Q104" s="2" t="str">
        <f t="shared" si="6"/>
        <v/>
      </c>
      <c r="R104" s="2" t="str">
        <f t="shared" si="6"/>
        <v/>
      </c>
      <c r="S104" s="2" t="str">
        <f t="shared" si="6"/>
        <v/>
      </c>
      <c r="T104" s="2" t="str">
        <f t="shared" si="6"/>
        <v/>
      </c>
      <c r="U104" s="2" t="str">
        <f t="shared" si="6"/>
        <v/>
      </c>
      <c r="V104" s="2" t="str">
        <f t="shared" si="6"/>
        <v/>
      </c>
      <c r="W104" s="2" t="str">
        <f t="shared" si="6"/>
        <v/>
      </c>
      <c r="X104" s="2" t="str">
        <f t="shared" si="6"/>
        <v/>
      </c>
      <c r="Y104" s="2" t="str">
        <f t="shared" si="6"/>
        <v/>
      </c>
    </row>
    <row r="105" spans="6:25" hidden="1" x14ac:dyDescent="0.2">
      <c r="F105" s="2" t="str">
        <f t="shared" si="4"/>
        <v/>
      </c>
      <c r="G105" s="2" t="str">
        <f t="shared" si="6"/>
        <v/>
      </c>
      <c r="H105" s="2" t="str">
        <f t="shared" si="6"/>
        <v/>
      </c>
      <c r="I105" s="2" t="str">
        <f t="shared" si="6"/>
        <v/>
      </c>
      <c r="J105" s="2" t="str">
        <f t="shared" si="6"/>
        <v/>
      </c>
      <c r="K105" s="2" t="str">
        <f t="shared" si="6"/>
        <v/>
      </c>
      <c r="L105" s="2" t="str">
        <f t="shared" si="6"/>
        <v/>
      </c>
      <c r="M105" s="2" t="str">
        <f t="shared" si="6"/>
        <v/>
      </c>
      <c r="N105" s="2" t="str">
        <f t="shared" si="6"/>
        <v/>
      </c>
      <c r="O105" s="2" t="str">
        <f t="shared" si="6"/>
        <v/>
      </c>
      <c r="P105" s="2" t="str">
        <f t="shared" si="6"/>
        <v/>
      </c>
      <c r="Q105" s="2" t="str">
        <f t="shared" si="6"/>
        <v/>
      </c>
      <c r="R105" s="2" t="str">
        <f t="shared" si="6"/>
        <v/>
      </c>
      <c r="S105" s="2" t="str">
        <f t="shared" si="6"/>
        <v/>
      </c>
      <c r="T105" s="2" t="str">
        <f t="shared" si="6"/>
        <v/>
      </c>
      <c r="U105" s="2" t="str">
        <f t="shared" si="6"/>
        <v/>
      </c>
      <c r="V105" s="2" t="str">
        <f t="shared" si="6"/>
        <v/>
      </c>
      <c r="W105" s="2" t="str">
        <f t="shared" si="6"/>
        <v/>
      </c>
      <c r="X105" s="2" t="str">
        <f t="shared" si="6"/>
        <v/>
      </c>
      <c r="Y105" s="2" t="str">
        <f t="shared" si="6"/>
        <v/>
      </c>
    </row>
    <row r="106" spans="6:25" hidden="1" x14ac:dyDescent="0.2">
      <c r="F106" s="2" t="str">
        <f t="shared" si="4"/>
        <v/>
      </c>
      <c r="G106" s="2" t="str">
        <f t="shared" si="6"/>
        <v/>
      </c>
      <c r="H106" s="2" t="str">
        <f t="shared" si="6"/>
        <v/>
      </c>
      <c r="I106" s="2" t="str">
        <f t="shared" si="6"/>
        <v/>
      </c>
      <c r="J106" s="2" t="str">
        <f t="shared" si="6"/>
        <v/>
      </c>
      <c r="K106" s="2" t="str">
        <f t="shared" si="6"/>
        <v/>
      </c>
      <c r="L106" s="2" t="str">
        <f t="shared" si="6"/>
        <v/>
      </c>
      <c r="M106" s="2" t="str">
        <f t="shared" si="6"/>
        <v/>
      </c>
      <c r="N106" s="2" t="str">
        <f t="shared" si="6"/>
        <v/>
      </c>
      <c r="O106" s="2" t="str">
        <f t="shared" si="6"/>
        <v/>
      </c>
      <c r="P106" s="2" t="str">
        <f t="shared" si="6"/>
        <v/>
      </c>
      <c r="Q106" s="2" t="str">
        <f t="shared" si="6"/>
        <v/>
      </c>
      <c r="R106" s="2" t="str">
        <f t="shared" si="6"/>
        <v/>
      </c>
      <c r="S106" s="2" t="str">
        <f t="shared" si="6"/>
        <v/>
      </c>
      <c r="T106" s="2" t="str">
        <f t="shared" si="6"/>
        <v/>
      </c>
      <c r="U106" s="2" t="str">
        <f t="shared" si="6"/>
        <v/>
      </c>
      <c r="V106" s="2" t="str">
        <f t="shared" si="6"/>
        <v/>
      </c>
      <c r="W106" s="2" t="str">
        <f t="shared" si="6"/>
        <v/>
      </c>
      <c r="X106" s="2" t="str">
        <f t="shared" si="6"/>
        <v/>
      </c>
      <c r="Y106" s="2" t="str">
        <f t="shared" si="6"/>
        <v/>
      </c>
    </row>
    <row r="107" spans="6:25" hidden="1" x14ac:dyDescent="0.2">
      <c r="F107" s="2" t="str">
        <f t="shared" si="4"/>
        <v/>
      </c>
      <c r="G107" s="2" t="str">
        <f t="shared" si="6"/>
        <v/>
      </c>
      <c r="H107" s="2" t="str">
        <f t="shared" si="6"/>
        <v/>
      </c>
      <c r="I107" s="2" t="str">
        <f t="shared" si="6"/>
        <v/>
      </c>
      <c r="J107" s="2" t="str">
        <f t="shared" si="6"/>
        <v/>
      </c>
      <c r="K107" s="2" t="str">
        <f t="shared" si="6"/>
        <v/>
      </c>
      <c r="L107" s="2" t="str">
        <f t="shared" si="6"/>
        <v/>
      </c>
      <c r="M107" s="2" t="str">
        <f t="shared" si="6"/>
        <v/>
      </c>
      <c r="N107" s="2" t="str">
        <f t="shared" si="6"/>
        <v/>
      </c>
      <c r="O107" s="2" t="str">
        <f t="shared" si="6"/>
        <v/>
      </c>
      <c r="P107" s="2" t="str">
        <f t="shared" si="6"/>
        <v/>
      </c>
      <c r="Q107" s="2" t="str">
        <f t="shared" si="6"/>
        <v/>
      </c>
      <c r="R107" s="2" t="str">
        <f t="shared" si="6"/>
        <v/>
      </c>
      <c r="S107" s="2" t="str">
        <f t="shared" si="6"/>
        <v/>
      </c>
      <c r="T107" s="2" t="str">
        <f t="shared" si="6"/>
        <v/>
      </c>
      <c r="U107" s="2" t="str">
        <f t="shared" si="6"/>
        <v/>
      </c>
      <c r="V107" s="2" t="str">
        <f t="shared" si="6"/>
        <v/>
      </c>
      <c r="W107" s="2" t="str">
        <f t="shared" si="6"/>
        <v/>
      </c>
      <c r="X107" s="2" t="str">
        <f t="shared" si="6"/>
        <v/>
      </c>
      <c r="Y107" s="2" t="str">
        <f t="shared" si="6"/>
        <v/>
      </c>
    </row>
    <row r="108" spans="6:25" hidden="1" x14ac:dyDescent="0.2">
      <c r="F108" s="2" t="str">
        <f t="shared" si="4"/>
        <v/>
      </c>
      <c r="G108" s="2" t="str">
        <f t="shared" si="6"/>
        <v/>
      </c>
      <c r="H108" s="2" t="str">
        <f t="shared" si="6"/>
        <v/>
      </c>
      <c r="I108" s="2" t="str">
        <f t="shared" si="6"/>
        <v/>
      </c>
      <c r="J108" s="2" t="str">
        <f t="shared" si="6"/>
        <v/>
      </c>
      <c r="K108" s="2" t="str">
        <f t="shared" si="6"/>
        <v/>
      </c>
      <c r="L108" s="2" t="str">
        <f t="shared" si="6"/>
        <v/>
      </c>
      <c r="M108" s="2" t="str">
        <f t="shared" si="6"/>
        <v/>
      </c>
      <c r="N108" s="2" t="str">
        <f t="shared" si="6"/>
        <v/>
      </c>
      <c r="O108" s="2" t="str">
        <f t="shared" si="6"/>
        <v/>
      </c>
      <c r="P108" s="2" t="str">
        <f t="shared" si="6"/>
        <v/>
      </c>
      <c r="Q108" s="2" t="str">
        <f t="shared" si="6"/>
        <v/>
      </c>
      <c r="R108" s="2" t="str">
        <f t="shared" si="6"/>
        <v/>
      </c>
      <c r="S108" s="2" t="str">
        <f t="shared" si="6"/>
        <v/>
      </c>
      <c r="T108" s="2" t="str">
        <f t="shared" si="6"/>
        <v/>
      </c>
      <c r="U108" s="2" t="str">
        <f t="shared" si="6"/>
        <v/>
      </c>
      <c r="V108" s="2" t="str">
        <f t="shared" si="6"/>
        <v/>
      </c>
      <c r="W108" s="2" t="str">
        <f t="shared" si="6"/>
        <v/>
      </c>
      <c r="X108" s="2" t="str">
        <f t="shared" si="6"/>
        <v/>
      </c>
      <c r="Y108" s="2" t="str">
        <f t="shared" si="6"/>
        <v/>
      </c>
    </row>
    <row r="109" spans="6:25" hidden="1" x14ac:dyDescent="0.2">
      <c r="F109" s="2" t="str">
        <f t="shared" si="4"/>
        <v/>
      </c>
      <c r="G109" s="2" t="str">
        <f t="shared" si="6"/>
        <v/>
      </c>
      <c r="H109" s="2" t="str">
        <f t="shared" ref="G109:Y112" si="7">IF(H52=".","",$E52)</f>
        <v/>
      </c>
      <c r="I109" s="2" t="str">
        <f t="shared" si="7"/>
        <v/>
      </c>
      <c r="J109" s="2" t="str">
        <f t="shared" si="7"/>
        <v/>
      </c>
      <c r="K109" s="2" t="str">
        <f t="shared" si="7"/>
        <v/>
      </c>
      <c r="L109" s="2" t="str">
        <f t="shared" si="7"/>
        <v/>
      </c>
      <c r="M109" s="2" t="str">
        <f t="shared" si="7"/>
        <v/>
      </c>
      <c r="N109" s="2" t="str">
        <f t="shared" si="7"/>
        <v/>
      </c>
      <c r="O109" s="2" t="str">
        <f t="shared" si="7"/>
        <v/>
      </c>
      <c r="P109" s="2" t="str">
        <f t="shared" si="7"/>
        <v/>
      </c>
      <c r="Q109" s="2" t="str">
        <f t="shared" si="7"/>
        <v/>
      </c>
      <c r="R109" s="2" t="str">
        <f t="shared" si="7"/>
        <v/>
      </c>
      <c r="S109" s="2" t="str">
        <f t="shared" si="7"/>
        <v/>
      </c>
      <c r="T109" s="2" t="str">
        <f t="shared" si="7"/>
        <v/>
      </c>
      <c r="U109" s="2" t="str">
        <f t="shared" si="7"/>
        <v/>
      </c>
      <c r="V109" s="2" t="str">
        <f t="shared" si="7"/>
        <v/>
      </c>
      <c r="W109" s="2" t="str">
        <f t="shared" si="7"/>
        <v/>
      </c>
      <c r="X109" s="2" t="str">
        <f t="shared" si="7"/>
        <v/>
      </c>
      <c r="Y109" s="2" t="str">
        <f t="shared" si="7"/>
        <v/>
      </c>
    </row>
    <row r="110" spans="6:25" hidden="1" x14ac:dyDescent="0.2">
      <c r="F110" s="2" t="str">
        <f t="shared" si="4"/>
        <v/>
      </c>
      <c r="G110" s="2" t="str">
        <f t="shared" si="7"/>
        <v/>
      </c>
      <c r="H110" s="2" t="str">
        <f t="shared" si="7"/>
        <v/>
      </c>
      <c r="I110" s="2" t="str">
        <f t="shared" si="7"/>
        <v/>
      </c>
      <c r="J110" s="2" t="str">
        <f t="shared" si="7"/>
        <v/>
      </c>
      <c r="K110" s="2" t="str">
        <f t="shared" si="7"/>
        <v/>
      </c>
      <c r="L110" s="2" t="str">
        <f t="shared" si="7"/>
        <v/>
      </c>
      <c r="M110" s="2" t="str">
        <f t="shared" si="7"/>
        <v/>
      </c>
      <c r="N110" s="2" t="str">
        <f t="shared" si="7"/>
        <v/>
      </c>
      <c r="O110" s="2" t="str">
        <f t="shared" si="7"/>
        <v/>
      </c>
      <c r="P110" s="2" t="str">
        <f t="shared" si="7"/>
        <v/>
      </c>
      <c r="Q110" s="2" t="str">
        <f t="shared" si="7"/>
        <v/>
      </c>
      <c r="R110" s="2" t="str">
        <f t="shared" si="7"/>
        <v/>
      </c>
      <c r="S110" s="2" t="str">
        <f t="shared" si="7"/>
        <v/>
      </c>
      <c r="T110" s="2" t="str">
        <f t="shared" si="7"/>
        <v/>
      </c>
      <c r="U110" s="2" t="str">
        <f t="shared" si="7"/>
        <v/>
      </c>
      <c r="V110" s="2" t="str">
        <f t="shared" si="7"/>
        <v/>
      </c>
      <c r="W110" s="2" t="str">
        <f t="shared" si="7"/>
        <v/>
      </c>
      <c r="X110" s="2" t="str">
        <f t="shared" si="7"/>
        <v/>
      </c>
      <c r="Y110" s="2" t="str">
        <f t="shared" si="7"/>
        <v/>
      </c>
    </row>
    <row r="111" spans="6:25" hidden="1" x14ac:dyDescent="0.2">
      <c r="F111" s="2" t="str">
        <f t="shared" si="4"/>
        <v/>
      </c>
      <c r="G111" s="2" t="str">
        <f t="shared" si="7"/>
        <v/>
      </c>
      <c r="H111" s="2" t="str">
        <f t="shared" si="7"/>
        <v/>
      </c>
      <c r="I111" s="2" t="str">
        <f t="shared" si="7"/>
        <v/>
      </c>
      <c r="J111" s="2" t="str">
        <f t="shared" si="7"/>
        <v/>
      </c>
      <c r="K111" s="2" t="str">
        <f t="shared" si="7"/>
        <v/>
      </c>
      <c r="L111" s="2" t="str">
        <f t="shared" si="7"/>
        <v/>
      </c>
      <c r="M111" s="2" t="str">
        <f t="shared" si="7"/>
        <v/>
      </c>
      <c r="N111" s="2" t="str">
        <f t="shared" si="7"/>
        <v/>
      </c>
      <c r="O111" s="2" t="str">
        <f t="shared" si="7"/>
        <v/>
      </c>
      <c r="P111" s="2" t="str">
        <f t="shared" si="7"/>
        <v/>
      </c>
      <c r="Q111" s="2" t="str">
        <f t="shared" si="7"/>
        <v/>
      </c>
      <c r="R111" s="2" t="str">
        <f t="shared" si="7"/>
        <v/>
      </c>
      <c r="S111" s="2" t="str">
        <f t="shared" si="7"/>
        <v/>
      </c>
      <c r="T111" s="2" t="str">
        <f t="shared" si="7"/>
        <v/>
      </c>
      <c r="U111" s="2" t="str">
        <f t="shared" si="7"/>
        <v/>
      </c>
      <c r="V111" s="2" t="str">
        <f t="shared" si="7"/>
        <v/>
      </c>
      <c r="W111" s="2" t="str">
        <f t="shared" si="7"/>
        <v/>
      </c>
      <c r="X111" s="2" t="str">
        <f t="shared" si="7"/>
        <v/>
      </c>
      <c r="Y111" s="2" t="str">
        <f t="shared" si="7"/>
        <v/>
      </c>
    </row>
    <row r="112" spans="6:25" hidden="1" x14ac:dyDescent="0.2">
      <c r="F112" s="2" t="str">
        <f t="shared" si="4"/>
        <v/>
      </c>
      <c r="G112" s="2" t="str">
        <f t="shared" si="7"/>
        <v/>
      </c>
      <c r="H112" s="2" t="str">
        <f t="shared" si="7"/>
        <v/>
      </c>
      <c r="I112" s="2" t="str">
        <f t="shared" si="7"/>
        <v/>
      </c>
      <c r="J112" s="2" t="str">
        <f t="shared" si="7"/>
        <v/>
      </c>
      <c r="K112" s="2" t="str">
        <f t="shared" si="7"/>
        <v/>
      </c>
      <c r="L112" s="2" t="str">
        <f t="shared" si="7"/>
        <v/>
      </c>
      <c r="M112" s="2" t="str">
        <f t="shared" si="7"/>
        <v/>
      </c>
      <c r="N112" s="2" t="str">
        <f t="shared" si="7"/>
        <v/>
      </c>
      <c r="O112" s="2" t="str">
        <f t="shared" si="7"/>
        <v/>
      </c>
      <c r="P112" s="2" t="str">
        <f t="shared" si="7"/>
        <v/>
      </c>
      <c r="Q112" s="2" t="str">
        <f t="shared" si="7"/>
        <v/>
      </c>
      <c r="R112" s="2" t="str">
        <f t="shared" si="7"/>
        <v/>
      </c>
      <c r="S112" s="2" t="str">
        <f t="shared" si="7"/>
        <v/>
      </c>
      <c r="T112" s="2" t="str">
        <f t="shared" si="7"/>
        <v/>
      </c>
      <c r="U112" s="2" t="str">
        <f t="shared" si="7"/>
        <v/>
      </c>
      <c r="V112" s="2" t="str">
        <f t="shared" si="7"/>
        <v/>
      </c>
      <c r="W112" s="2" t="str">
        <f t="shared" si="7"/>
        <v/>
      </c>
      <c r="X112" s="2" t="str">
        <f t="shared" si="7"/>
        <v/>
      </c>
      <c r="Y112" s="2" t="str">
        <f t="shared" si="7"/>
        <v/>
      </c>
    </row>
    <row r="113" spans="6:25" hidden="1" x14ac:dyDescent="0.2">
      <c r="F113" s="2" t="str">
        <f>CONCATENATE(F68," ",F69," ",F70," ",F71," ",F72," ",F73," ",F74," ",F75," ",F76," ",F77," ",F78," ",F79," ",F80," ",F81," ",F82," ",F83," ",F84," ",F85," ",F86," ",F87," ",F88," ",F89," ",F90," ",F91," ",F92," ",F93," ",F94," ",F95," ",F96," ",F97," ",F98," ",F99," ",F100," ",F101," ",F102," ",F103," ",F104," ",F105," ",F106," ",F107," ",F108," ",F109," ",F110," ",F111," ",F112)</f>
        <v xml:space="preserve">                                            </v>
      </c>
      <c r="G113" s="2" t="str">
        <f t="shared" ref="G113:Y113" si="8">CONCATENATE(G68," ",G69," ",G70," ",G71," ",G72," ",G73," ",G74," ",G75," ",G76," ",G77," ",G78," ",G79," ",G80," ",G81," ",G82," ",G83," ",G84," ",G85," ",G86," ",G87," ",G88," ",G89," ",G90," ",G91," ",G92," ",G93," ",G94," ",G95," ",G96," ",G97," ",G98," ",G99," ",G100," ",G101," ",G102," ",G103," ",G104," ",G105," ",G106," ",G107," ",G108," ",G109," ",G110," ",G111," ",G112)</f>
        <v xml:space="preserve">                                            </v>
      </c>
      <c r="H113" s="2" t="str">
        <f t="shared" si="8"/>
        <v xml:space="preserve">                                            </v>
      </c>
      <c r="I113" s="2" t="str">
        <f t="shared" si="8"/>
        <v xml:space="preserve">                                            </v>
      </c>
      <c r="J113" s="2" t="str">
        <f t="shared" si="8"/>
        <v xml:space="preserve">                                            </v>
      </c>
      <c r="K113" s="2" t="str">
        <f t="shared" si="8"/>
        <v xml:space="preserve">                                            </v>
      </c>
      <c r="L113" s="2" t="str">
        <f t="shared" si="8"/>
        <v xml:space="preserve">                                            </v>
      </c>
      <c r="M113" s="2" t="str">
        <f t="shared" si="8"/>
        <v xml:space="preserve">                                            </v>
      </c>
      <c r="N113" s="2" t="str">
        <f t="shared" si="8"/>
        <v xml:space="preserve">                                            </v>
      </c>
      <c r="O113" s="2" t="str">
        <f t="shared" si="8"/>
        <v xml:space="preserve">                                            </v>
      </c>
      <c r="P113" s="2" t="str">
        <f t="shared" si="8"/>
        <v xml:space="preserve">                                            </v>
      </c>
      <c r="Q113" s="2" t="str">
        <f t="shared" si="8"/>
        <v xml:space="preserve">                                            </v>
      </c>
      <c r="R113" s="2" t="str">
        <f t="shared" si="8"/>
        <v xml:space="preserve">                                            </v>
      </c>
      <c r="S113" s="2" t="str">
        <f t="shared" si="8"/>
        <v xml:space="preserve">                                            </v>
      </c>
      <c r="T113" s="2" t="str">
        <f t="shared" si="8"/>
        <v xml:space="preserve">                                            </v>
      </c>
      <c r="U113" s="2" t="str">
        <f t="shared" si="8"/>
        <v xml:space="preserve">                                            </v>
      </c>
      <c r="V113" s="2" t="str">
        <f t="shared" si="8"/>
        <v xml:space="preserve">                                            </v>
      </c>
      <c r="W113" s="2" t="str">
        <f t="shared" si="8"/>
        <v xml:space="preserve">                                            </v>
      </c>
      <c r="X113" s="2" t="str">
        <f t="shared" si="8"/>
        <v xml:space="preserve">                                            </v>
      </c>
      <c r="Y113" s="2" t="str">
        <f t="shared" si="8"/>
        <v xml:space="preserve">                                            </v>
      </c>
    </row>
    <row r="114" spans="6:25" hidden="1" x14ac:dyDescent="0.2"/>
    <row r="115" spans="6:25" hidden="1" x14ac:dyDescent="0.2"/>
  </sheetData>
  <sheetProtection insertColumns="0" selectLockedCells="1"/>
  <mergeCells count="9">
    <mergeCell ref="K65:U65"/>
    <mergeCell ref="K64:U64"/>
    <mergeCell ref="K60:U60"/>
    <mergeCell ref="F6:Y6"/>
    <mergeCell ref="B1:Y1"/>
    <mergeCell ref="B6:B10"/>
    <mergeCell ref="C6:C10"/>
    <mergeCell ref="D6:E10"/>
    <mergeCell ref="O59:U59"/>
  </mergeCells>
  <conditionalFormatting sqref="E3 C58">
    <cfRule type="cellIs" dxfId="75" priority="6" operator="equal">
      <formula>0</formula>
    </cfRule>
  </conditionalFormatting>
  <hyperlinks>
    <hyperlink ref="A1" location="'DATA UTAMA'!A1" display="'DATA UTAMA'!A1"/>
  </hyperlinks>
  <pageMargins left="0.43307086614173229" right="0.23622047244094491" top="0.15748031496062992" bottom="0.15748031496062992" header="0.31496062992125984" footer="0.31496062992125984"/>
  <pageSetup paperSize="9" scale="90" orientation="portrait" horizontalDpi="4294967293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theme="5" tint="-0.249977111117893"/>
  </sheetPr>
  <dimension ref="A1:N69"/>
  <sheetViews>
    <sheetView showGridLines="0" zoomScaleSheetLayoutView="100" workbookViewId="0">
      <pane xSplit="1" ySplit="8" topLeftCell="B9" activePane="bottomRight" state="frozen"/>
      <selection pane="topRight" activeCell="B1" sqref="B1"/>
      <selection pane="bottomLeft" activeCell="A9" sqref="A9"/>
      <selection pane="bottomRight"/>
    </sheetView>
  </sheetViews>
  <sheetFormatPr defaultRowHeight="14.25" x14ac:dyDescent="0.2"/>
  <cols>
    <col min="1" max="1" width="2.28515625" style="177" customWidth="1"/>
    <col min="2" max="2" width="4.5703125" style="177" customWidth="1"/>
    <col min="3" max="3" width="10.85546875" style="177" customWidth="1"/>
    <col min="4" max="4" width="1.28515625" style="177" customWidth="1"/>
    <col min="5" max="5" width="27.85546875" style="177" customWidth="1"/>
    <col min="6" max="6" width="5.85546875" style="177" customWidth="1"/>
    <col min="7" max="7" width="5.85546875" style="177" hidden="1" customWidth="1"/>
    <col min="8" max="10" width="4.5703125" style="177" customWidth="1"/>
    <col min="11" max="11" width="5.85546875" style="177" customWidth="1"/>
    <col min="12" max="12" width="19" style="177" customWidth="1"/>
    <col min="13" max="13" width="9.140625" style="177" customWidth="1"/>
    <col min="14" max="14" width="5.5703125" style="177" customWidth="1"/>
    <col min="15" max="16384" width="9.140625" style="177"/>
  </cols>
  <sheetData>
    <row r="1" spans="1:14" ht="18" x14ac:dyDescent="0.2">
      <c r="A1" s="1" t="s">
        <v>389</v>
      </c>
      <c r="B1" s="1915" t="str">
        <f>CONCATENATE("DAFTAR REKAPITULASI KEHADIRAN SISWA ",JADWAL!G5)</f>
        <v>DAFTAR REKAPITULASI KEHADIRAN SISWA SEMESTER GASAL</v>
      </c>
      <c r="C1" s="1915"/>
      <c r="D1" s="1915"/>
      <c r="E1" s="1915"/>
      <c r="F1" s="1915"/>
      <c r="G1" s="1915"/>
      <c r="H1" s="1915"/>
      <c r="I1" s="1915"/>
      <c r="J1" s="1915"/>
      <c r="K1" s="1915"/>
      <c r="L1" s="1915"/>
      <c r="M1" s="1915"/>
      <c r="N1" s="1915"/>
    </row>
    <row r="2" spans="1:14" x14ac:dyDescent="0.2">
      <c r="B2" s="178" t="s">
        <v>422</v>
      </c>
      <c r="C2" s="178"/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</row>
    <row r="3" spans="1:14" s="41" customFormat="1" ht="12" x14ac:dyDescent="0.2">
      <c r="B3" s="179" t="s">
        <v>2</v>
      </c>
      <c r="C3" s="180"/>
      <c r="D3" s="181" t="s">
        <v>3</v>
      </c>
      <c r="E3" s="182" t="str">
        <f>PROSEM!E4</f>
        <v>Ilmu Pengetahuan Sosial</v>
      </c>
      <c r="F3" s="180"/>
      <c r="G3" s="180"/>
      <c r="H3" s="180"/>
      <c r="I3" s="180"/>
      <c r="J3" s="180"/>
      <c r="K3" s="180"/>
      <c r="L3" s="179" t="s">
        <v>131</v>
      </c>
      <c r="M3" s="183" t="str">
        <f>PROSEM!AB3</f>
        <v>X MIPA 1</v>
      </c>
      <c r="N3" s="180"/>
    </row>
    <row r="4" spans="1:14" s="41" customFormat="1" ht="12" x14ac:dyDescent="0.2">
      <c r="B4" s="179" t="s">
        <v>4</v>
      </c>
      <c r="C4" s="180"/>
      <c r="D4" s="181" t="s">
        <v>3</v>
      </c>
      <c r="E4" s="182">
        <f>PROSEM!AB5</f>
        <v>0</v>
      </c>
      <c r="F4" s="180"/>
      <c r="G4" s="180"/>
      <c r="H4" s="180"/>
      <c r="I4" s="180"/>
      <c r="J4" s="180"/>
      <c r="K4" s="180"/>
      <c r="L4" s="179" t="s">
        <v>130</v>
      </c>
      <c r="M4" s="184">
        <f>SUM(ABSEN!F9:Y9)</f>
        <v>5</v>
      </c>
      <c r="N4" s="180" t="s">
        <v>132</v>
      </c>
    </row>
    <row r="5" spans="1:14" s="41" customFormat="1" ht="12" x14ac:dyDescent="0.2">
      <c r="B5" s="179"/>
      <c r="C5" s="180"/>
      <c r="D5" s="181"/>
      <c r="E5" s="185"/>
      <c r="F5" s="180"/>
      <c r="G5" s="180"/>
      <c r="H5" s="180"/>
      <c r="I5" s="180"/>
      <c r="J5" s="180"/>
      <c r="K5" s="180"/>
      <c r="L5" s="179"/>
      <c r="M5" s="184"/>
      <c r="N5" s="180"/>
    </row>
    <row r="6" spans="1:14" s="643" customFormat="1" ht="15" customHeight="1" x14ac:dyDescent="0.2">
      <c r="B6" s="1916" t="s">
        <v>6</v>
      </c>
      <c r="C6" s="1909" t="s">
        <v>7</v>
      </c>
      <c r="D6" s="1909" t="s">
        <v>8</v>
      </c>
      <c r="E6" s="1909"/>
      <c r="F6" s="1909" t="s">
        <v>9</v>
      </c>
      <c r="G6" s="644"/>
      <c r="H6" s="1909" t="s">
        <v>10</v>
      </c>
      <c r="I6" s="1909"/>
      <c r="J6" s="1909"/>
      <c r="K6" s="1919" t="s">
        <v>11</v>
      </c>
      <c r="L6" s="1909" t="s">
        <v>12</v>
      </c>
      <c r="M6" s="1909" t="s">
        <v>13</v>
      </c>
      <c r="N6" s="1912" t="s">
        <v>14</v>
      </c>
    </row>
    <row r="7" spans="1:14" s="643" customFormat="1" x14ac:dyDescent="0.2">
      <c r="B7" s="1917"/>
      <c r="C7" s="1910"/>
      <c r="D7" s="1910"/>
      <c r="E7" s="1910"/>
      <c r="F7" s="1910"/>
      <c r="G7" s="645"/>
      <c r="H7" s="1910"/>
      <c r="I7" s="1910"/>
      <c r="J7" s="1910"/>
      <c r="K7" s="1920"/>
      <c r="L7" s="1910"/>
      <c r="M7" s="1910"/>
      <c r="N7" s="1913"/>
    </row>
    <row r="8" spans="1:14" s="643" customFormat="1" ht="15" thickBot="1" x14ac:dyDescent="0.25">
      <c r="B8" s="1918"/>
      <c r="C8" s="1911"/>
      <c r="D8" s="1911"/>
      <c r="E8" s="1911"/>
      <c r="F8" s="1911"/>
      <c r="G8" s="646"/>
      <c r="H8" s="647" t="s">
        <v>17</v>
      </c>
      <c r="I8" s="647" t="s">
        <v>18</v>
      </c>
      <c r="J8" s="647" t="s">
        <v>19</v>
      </c>
      <c r="K8" s="1921"/>
      <c r="L8" s="1911"/>
      <c r="M8" s="1911"/>
      <c r="N8" s="1914"/>
    </row>
    <row r="9" spans="1:14" s="41" customFormat="1" ht="12.75" thickTop="1" x14ac:dyDescent="0.2">
      <c r="B9" s="186">
        <v>1</v>
      </c>
      <c r="C9" s="568" t="str">
        <f>ABSEN!C11</f>
        <v/>
      </c>
      <c r="D9" s="188"/>
      <c r="E9" s="189" t="str">
        <f>ABSEN!E11</f>
        <v/>
      </c>
      <c r="F9" s="187">
        <f>COUNTIF(ABSEN!$F11:$Y11,".")</f>
        <v>19</v>
      </c>
      <c r="G9" s="187">
        <f>IF(F9&gt;0,1,0)</f>
        <v>1</v>
      </c>
      <c r="H9" s="187">
        <f>COUNTIF(ABSEN!$F11:$Y11,"S")</f>
        <v>0</v>
      </c>
      <c r="I9" s="187">
        <f>COUNTIF(ABSEN!$F11:$Y11,"I")</f>
        <v>0</v>
      </c>
      <c r="J9" s="187">
        <f>COUNTIF(ABSEN!$F11:$Y11,"A")</f>
        <v>1</v>
      </c>
      <c r="K9" s="190">
        <f>IF(ISERROR(F9/$M$4),"",(F9/$M$4))</f>
        <v>3.8</v>
      </c>
      <c r="L9" s="191"/>
      <c r="M9" s="192"/>
      <c r="N9" s="193" t="str">
        <f>IF(M9&gt;0,"90%","")</f>
        <v/>
      </c>
    </row>
    <row r="10" spans="1:14" s="41" customFormat="1" ht="12" x14ac:dyDescent="0.2">
      <c r="B10" s="194">
        <v>2</v>
      </c>
      <c r="C10" s="569" t="str">
        <f>ABSEN!C12</f>
        <v/>
      </c>
      <c r="D10" s="196"/>
      <c r="E10" s="197" t="str">
        <f>ABSEN!E12</f>
        <v/>
      </c>
      <c r="F10" s="195">
        <f>COUNTIF(ABSEN!$F12:$Y12,".")</f>
        <v>20</v>
      </c>
      <c r="G10" s="195">
        <f t="shared" ref="G10:G52" si="0">IF(F10&gt;0,1,0)</f>
        <v>1</v>
      </c>
      <c r="H10" s="195">
        <f>COUNTIF(ABSEN!$F12:$Y12,"S")</f>
        <v>0</v>
      </c>
      <c r="I10" s="195">
        <f>COUNTIF(ABSEN!$F12:$Y12,"I")</f>
        <v>0</v>
      </c>
      <c r="J10" s="195">
        <f>COUNTIF(ABSEN!$F12:$Y12,"A")</f>
        <v>0</v>
      </c>
      <c r="K10" s="198">
        <f t="shared" ref="K10:K54" si="1">IF(ISERROR(F10/$M$4),"",(F10/$M$4))</f>
        <v>4</v>
      </c>
      <c r="L10" s="199"/>
      <c r="M10" s="199"/>
      <c r="N10" s="200" t="str">
        <f t="shared" ref="N10:N54" si="2">IF(M10&gt;0,"90%","")</f>
        <v/>
      </c>
    </row>
    <row r="11" spans="1:14" s="41" customFormat="1" ht="12" x14ac:dyDescent="0.2">
      <c r="B11" s="194">
        <v>3</v>
      </c>
      <c r="C11" s="569" t="str">
        <f>ABSEN!C13</f>
        <v/>
      </c>
      <c r="D11" s="196"/>
      <c r="E11" s="197" t="str">
        <f>ABSEN!E13</f>
        <v/>
      </c>
      <c r="F11" s="195">
        <f>COUNTIF(ABSEN!$F13:$Y13,".")</f>
        <v>20</v>
      </c>
      <c r="G11" s="195">
        <f t="shared" si="0"/>
        <v>1</v>
      </c>
      <c r="H11" s="195">
        <f>COUNTIF(ABSEN!$F13:$Y13,"S")</f>
        <v>0</v>
      </c>
      <c r="I11" s="195">
        <f>COUNTIF(ABSEN!$F13:$Y13,"I")</f>
        <v>0</v>
      </c>
      <c r="J11" s="195">
        <f>COUNTIF(ABSEN!$F13:$Y13,"A")</f>
        <v>0</v>
      </c>
      <c r="K11" s="198">
        <f t="shared" si="1"/>
        <v>4</v>
      </c>
      <c r="L11" s="199"/>
      <c r="M11" s="199"/>
      <c r="N11" s="200" t="str">
        <f t="shared" si="2"/>
        <v/>
      </c>
    </row>
    <row r="12" spans="1:14" s="41" customFormat="1" ht="12" x14ac:dyDescent="0.2">
      <c r="B12" s="194">
        <v>4</v>
      </c>
      <c r="C12" s="569" t="str">
        <f>ABSEN!C14</f>
        <v/>
      </c>
      <c r="D12" s="196"/>
      <c r="E12" s="197" t="str">
        <f>ABSEN!E14</f>
        <v/>
      </c>
      <c r="F12" s="195">
        <f>COUNTIF(ABSEN!$F14:$Y14,".")</f>
        <v>20</v>
      </c>
      <c r="G12" s="195">
        <f t="shared" si="0"/>
        <v>1</v>
      </c>
      <c r="H12" s="195">
        <f>COUNTIF(ABSEN!$F14:$Y14,"S")</f>
        <v>0</v>
      </c>
      <c r="I12" s="195">
        <f>COUNTIF(ABSEN!$F14:$Y14,"I")</f>
        <v>0</v>
      </c>
      <c r="J12" s="195">
        <f>COUNTIF(ABSEN!$F14:$Y14,"A")</f>
        <v>0</v>
      </c>
      <c r="K12" s="198">
        <f t="shared" si="1"/>
        <v>4</v>
      </c>
      <c r="L12" s="199"/>
      <c r="M12" s="199"/>
      <c r="N12" s="200" t="str">
        <f t="shared" si="2"/>
        <v/>
      </c>
    </row>
    <row r="13" spans="1:14" s="41" customFormat="1" ht="12" x14ac:dyDescent="0.2">
      <c r="B13" s="194">
        <v>5</v>
      </c>
      <c r="C13" s="569" t="str">
        <f>ABSEN!C15</f>
        <v/>
      </c>
      <c r="D13" s="196"/>
      <c r="E13" s="197" t="str">
        <f>ABSEN!E15</f>
        <v/>
      </c>
      <c r="F13" s="195">
        <f>COUNTIF(ABSEN!$F15:$Y15,".")</f>
        <v>19</v>
      </c>
      <c r="G13" s="195">
        <f t="shared" si="0"/>
        <v>1</v>
      </c>
      <c r="H13" s="195">
        <f>COUNTIF(ABSEN!$F15:$Y15,"S")</f>
        <v>1</v>
      </c>
      <c r="I13" s="195">
        <f>COUNTIF(ABSEN!$F15:$Y15,"I")</f>
        <v>0</v>
      </c>
      <c r="J13" s="195">
        <f>COUNTIF(ABSEN!$F15:$Y15,"A")</f>
        <v>0</v>
      </c>
      <c r="K13" s="198">
        <f t="shared" si="1"/>
        <v>3.8</v>
      </c>
      <c r="L13" s="199"/>
      <c r="M13" s="199"/>
      <c r="N13" s="200" t="str">
        <f t="shared" si="2"/>
        <v/>
      </c>
    </row>
    <row r="14" spans="1:14" s="41" customFormat="1" ht="12" x14ac:dyDescent="0.2">
      <c r="B14" s="194">
        <v>6</v>
      </c>
      <c r="C14" s="569" t="str">
        <f>ABSEN!C16</f>
        <v/>
      </c>
      <c r="D14" s="196"/>
      <c r="E14" s="197" t="str">
        <f>ABSEN!E16</f>
        <v/>
      </c>
      <c r="F14" s="195">
        <f>COUNTIF(ABSEN!$F16:$Y16,".")</f>
        <v>19</v>
      </c>
      <c r="G14" s="195">
        <f t="shared" si="0"/>
        <v>1</v>
      </c>
      <c r="H14" s="195">
        <f>COUNTIF(ABSEN!$F16:$Y16,"S")</f>
        <v>1</v>
      </c>
      <c r="I14" s="195">
        <f>COUNTIF(ABSEN!$F16:$Y16,"I")</f>
        <v>0</v>
      </c>
      <c r="J14" s="195">
        <f>COUNTIF(ABSEN!$F16:$Y16,"A")</f>
        <v>0</v>
      </c>
      <c r="K14" s="198">
        <f t="shared" si="1"/>
        <v>3.8</v>
      </c>
      <c r="L14" s="199"/>
      <c r="M14" s="199"/>
      <c r="N14" s="200" t="str">
        <f t="shared" si="2"/>
        <v/>
      </c>
    </row>
    <row r="15" spans="1:14" s="41" customFormat="1" ht="12" x14ac:dyDescent="0.2">
      <c r="B15" s="194">
        <v>7</v>
      </c>
      <c r="C15" s="569" t="str">
        <f>ABSEN!C17</f>
        <v/>
      </c>
      <c r="D15" s="196"/>
      <c r="E15" s="197" t="str">
        <f>ABSEN!E17</f>
        <v/>
      </c>
      <c r="F15" s="195">
        <f>COUNTIF(ABSEN!$F17:$Y17,".")</f>
        <v>20</v>
      </c>
      <c r="G15" s="195">
        <f t="shared" si="0"/>
        <v>1</v>
      </c>
      <c r="H15" s="195">
        <f>COUNTIF(ABSEN!$F17:$Y17,"S")</f>
        <v>0</v>
      </c>
      <c r="I15" s="195">
        <f>COUNTIF(ABSEN!$F17:$Y17,"I")</f>
        <v>0</v>
      </c>
      <c r="J15" s="195">
        <f>COUNTIF(ABSEN!$F17:$Y17,"A")</f>
        <v>0</v>
      </c>
      <c r="K15" s="198">
        <f t="shared" si="1"/>
        <v>4</v>
      </c>
      <c r="L15" s="199"/>
      <c r="M15" s="199"/>
      <c r="N15" s="200" t="str">
        <f t="shared" si="2"/>
        <v/>
      </c>
    </row>
    <row r="16" spans="1:14" s="41" customFormat="1" ht="12" x14ac:dyDescent="0.2">
      <c r="B16" s="194">
        <v>8</v>
      </c>
      <c r="C16" s="569" t="str">
        <f>ABSEN!C18</f>
        <v/>
      </c>
      <c r="D16" s="196"/>
      <c r="E16" s="197" t="str">
        <f>ABSEN!E18</f>
        <v/>
      </c>
      <c r="F16" s="195">
        <f>COUNTIF(ABSEN!$F18:$Y18,".")</f>
        <v>19</v>
      </c>
      <c r="G16" s="195">
        <f t="shared" si="0"/>
        <v>1</v>
      </c>
      <c r="H16" s="195">
        <f>COUNTIF(ABSEN!$F18:$Y18,"S")</f>
        <v>0</v>
      </c>
      <c r="I16" s="195">
        <f>COUNTIF(ABSEN!$F18:$Y18,"I")</f>
        <v>0</v>
      </c>
      <c r="J16" s="195">
        <f>COUNTIF(ABSEN!$F18:$Y18,"A")</f>
        <v>1</v>
      </c>
      <c r="K16" s="198">
        <f t="shared" si="1"/>
        <v>3.8</v>
      </c>
      <c r="L16" s="199"/>
      <c r="M16" s="199"/>
      <c r="N16" s="200" t="str">
        <f t="shared" si="2"/>
        <v/>
      </c>
    </row>
    <row r="17" spans="2:14" s="41" customFormat="1" ht="12" x14ac:dyDescent="0.2">
      <c r="B17" s="194">
        <v>9</v>
      </c>
      <c r="C17" s="569" t="str">
        <f>ABSEN!C19</f>
        <v/>
      </c>
      <c r="D17" s="196"/>
      <c r="E17" s="197" t="str">
        <f>ABSEN!E19</f>
        <v/>
      </c>
      <c r="F17" s="195">
        <f>COUNTIF(ABSEN!$F19:$Y19,".")</f>
        <v>18</v>
      </c>
      <c r="G17" s="195">
        <f t="shared" si="0"/>
        <v>1</v>
      </c>
      <c r="H17" s="195">
        <f>COUNTIF(ABSEN!$F19:$Y19,"S")</f>
        <v>2</v>
      </c>
      <c r="I17" s="195">
        <f>COUNTIF(ABSEN!$F19:$Y19,"I")</f>
        <v>0</v>
      </c>
      <c r="J17" s="195">
        <f>COUNTIF(ABSEN!$F19:$Y19,"A")</f>
        <v>0</v>
      </c>
      <c r="K17" s="198">
        <f t="shared" si="1"/>
        <v>3.6</v>
      </c>
      <c r="L17" s="199"/>
      <c r="M17" s="199"/>
      <c r="N17" s="200" t="str">
        <f t="shared" si="2"/>
        <v/>
      </c>
    </row>
    <row r="18" spans="2:14" s="41" customFormat="1" ht="12" x14ac:dyDescent="0.2">
      <c r="B18" s="194">
        <v>10</v>
      </c>
      <c r="C18" s="569" t="str">
        <f>ABSEN!C20</f>
        <v/>
      </c>
      <c r="D18" s="196"/>
      <c r="E18" s="197" t="str">
        <f>ABSEN!E20</f>
        <v/>
      </c>
      <c r="F18" s="195">
        <f>COUNTIF(ABSEN!$F20:$Y20,".")</f>
        <v>19</v>
      </c>
      <c r="G18" s="195">
        <f t="shared" si="0"/>
        <v>1</v>
      </c>
      <c r="H18" s="195">
        <f>COUNTIF(ABSEN!$F20:$Y20,"S")</f>
        <v>0</v>
      </c>
      <c r="I18" s="195">
        <f>COUNTIF(ABSEN!$F20:$Y20,"I")</f>
        <v>1</v>
      </c>
      <c r="J18" s="195">
        <f>COUNTIF(ABSEN!$F20:$Y20,"A")</f>
        <v>0</v>
      </c>
      <c r="K18" s="198">
        <f t="shared" si="1"/>
        <v>3.8</v>
      </c>
      <c r="L18" s="199"/>
      <c r="M18" s="199"/>
      <c r="N18" s="200" t="str">
        <f t="shared" si="2"/>
        <v/>
      </c>
    </row>
    <row r="19" spans="2:14" s="41" customFormat="1" ht="12" x14ac:dyDescent="0.2">
      <c r="B19" s="194">
        <v>11</v>
      </c>
      <c r="C19" s="569" t="str">
        <f>ABSEN!C21</f>
        <v/>
      </c>
      <c r="D19" s="196"/>
      <c r="E19" s="197" t="str">
        <f>ABSEN!E21</f>
        <v/>
      </c>
      <c r="F19" s="195">
        <f>COUNTIF(ABSEN!$F21:$Y21,".")</f>
        <v>20</v>
      </c>
      <c r="G19" s="195">
        <f t="shared" si="0"/>
        <v>1</v>
      </c>
      <c r="H19" s="195">
        <f>COUNTIF(ABSEN!$F21:$Y21,"S")</f>
        <v>0</v>
      </c>
      <c r="I19" s="195">
        <f>COUNTIF(ABSEN!$F21:$Y21,"I")</f>
        <v>0</v>
      </c>
      <c r="J19" s="195">
        <f>COUNTIF(ABSEN!$F21:$Y21,"A")</f>
        <v>0</v>
      </c>
      <c r="K19" s="198">
        <f t="shared" si="1"/>
        <v>4</v>
      </c>
      <c r="L19" s="199"/>
      <c r="M19" s="199"/>
      <c r="N19" s="200" t="str">
        <f t="shared" si="2"/>
        <v/>
      </c>
    </row>
    <row r="20" spans="2:14" s="41" customFormat="1" ht="12" x14ac:dyDescent="0.2">
      <c r="B20" s="194">
        <v>12</v>
      </c>
      <c r="C20" s="569" t="str">
        <f>ABSEN!C22</f>
        <v/>
      </c>
      <c r="D20" s="196"/>
      <c r="E20" s="197" t="str">
        <f>ABSEN!E22</f>
        <v/>
      </c>
      <c r="F20" s="195">
        <f>COUNTIF(ABSEN!$F22:$Y22,".")</f>
        <v>19</v>
      </c>
      <c r="G20" s="195">
        <f t="shared" si="0"/>
        <v>1</v>
      </c>
      <c r="H20" s="195">
        <f>COUNTIF(ABSEN!$F22:$Y22,"S")</f>
        <v>0</v>
      </c>
      <c r="I20" s="195">
        <f>COUNTIF(ABSEN!$F22:$Y22,"I")</f>
        <v>1</v>
      </c>
      <c r="J20" s="195">
        <f>COUNTIF(ABSEN!$F22:$Y22,"A")</f>
        <v>0</v>
      </c>
      <c r="K20" s="198">
        <f t="shared" si="1"/>
        <v>3.8</v>
      </c>
      <c r="L20" s="199"/>
      <c r="M20" s="199"/>
      <c r="N20" s="200" t="str">
        <f t="shared" si="2"/>
        <v/>
      </c>
    </row>
    <row r="21" spans="2:14" s="41" customFormat="1" ht="12" x14ac:dyDescent="0.2">
      <c r="B21" s="194">
        <v>13</v>
      </c>
      <c r="C21" s="569" t="str">
        <f>ABSEN!C23</f>
        <v/>
      </c>
      <c r="D21" s="196"/>
      <c r="E21" s="197" t="str">
        <f>ABSEN!E23</f>
        <v/>
      </c>
      <c r="F21" s="195">
        <f>COUNTIF(ABSEN!$F23:$Y23,".")</f>
        <v>18</v>
      </c>
      <c r="G21" s="195">
        <f t="shared" si="0"/>
        <v>1</v>
      </c>
      <c r="H21" s="195">
        <f>COUNTIF(ABSEN!$F23:$Y23,"S")</f>
        <v>0</v>
      </c>
      <c r="I21" s="195">
        <f>COUNTIF(ABSEN!$F23:$Y23,"I")</f>
        <v>2</v>
      </c>
      <c r="J21" s="195">
        <f>COUNTIF(ABSEN!$F23:$Y23,"A")</f>
        <v>0</v>
      </c>
      <c r="K21" s="198">
        <f t="shared" si="1"/>
        <v>3.6</v>
      </c>
      <c r="L21" s="199"/>
      <c r="M21" s="199"/>
      <c r="N21" s="200" t="str">
        <f t="shared" si="2"/>
        <v/>
      </c>
    </row>
    <row r="22" spans="2:14" s="41" customFormat="1" ht="12" x14ac:dyDescent="0.2">
      <c r="B22" s="194">
        <v>14</v>
      </c>
      <c r="C22" s="569" t="str">
        <f>ABSEN!C24</f>
        <v/>
      </c>
      <c r="D22" s="196"/>
      <c r="E22" s="197" t="str">
        <f>ABSEN!E24</f>
        <v/>
      </c>
      <c r="F22" s="195">
        <f>COUNTIF(ABSEN!$F24:$Y24,".")</f>
        <v>20</v>
      </c>
      <c r="G22" s="195">
        <f t="shared" si="0"/>
        <v>1</v>
      </c>
      <c r="H22" s="195">
        <f>COUNTIF(ABSEN!$F24:$Y24,"S")</f>
        <v>0</v>
      </c>
      <c r="I22" s="195">
        <f>COUNTIF(ABSEN!$F24:$Y24,"I")</f>
        <v>0</v>
      </c>
      <c r="J22" s="195">
        <f>COUNTIF(ABSEN!$F24:$Y24,"A")</f>
        <v>0</v>
      </c>
      <c r="K22" s="198">
        <f t="shared" si="1"/>
        <v>4</v>
      </c>
      <c r="L22" s="199"/>
      <c r="M22" s="199"/>
      <c r="N22" s="200" t="str">
        <f t="shared" si="2"/>
        <v/>
      </c>
    </row>
    <row r="23" spans="2:14" s="41" customFormat="1" ht="12" x14ac:dyDescent="0.2">
      <c r="B23" s="194">
        <v>15</v>
      </c>
      <c r="C23" s="569" t="str">
        <f>ABSEN!C25</f>
        <v/>
      </c>
      <c r="D23" s="196"/>
      <c r="E23" s="197" t="str">
        <f>ABSEN!E25</f>
        <v/>
      </c>
      <c r="F23" s="195">
        <f>COUNTIF(ABSEN!$F25:$Y25,".")</f>
        <v>20</v>
      </c>
      <c r="G23" s="195">
        <f t="shared" si="0"/>
        <v>1</v>
      </c>
      <c r="H23" s="195">
        <f>COUNTIF(ABSEN!$F25:$Y25,"S")</f>
        <v>0</v>
      </c>
      <c r="I23" s="195">
        <f>COUNTIF(ABSEN!$F25:$Y25,"I")</f>
        <v>0</v>
      </c>
      <c r="J23" s="195">
        <f>COUNTIF(ABSEN!$F25:$Y25,"A")</f>
        <v>0</v>
      </c>
      <c r="K23" s="198">
        <f t="shared" si="1"/>
        <v>4</v>
      </c>
      <c r="L23" s="199"/>
      <c r="M23" s="199"/>
      <c r="N23" s="200" t="str">
        <f t="shared" si="2"/>
        <v/>
      </c>
    </row>
    <row r="24" spans="2:14" s="41" customFormat="1" ht="12" x14ac:dyDescent="0.2">
      <c r="B24" s="194">
        <v>16</v>
      </c>
      <c r="C24" s="569" t="str">
        <f>ABSEN!C26</f>
        <v/>
      </c>
      <c r="D24" s="196"/>
      <c r="E24" s="197" t="str">
        <f>ABSEN!E26</f>
        <v/>
      </c>
      <c r="F24" s="195">
        <f>COUNTIF(ABSEN!$F26:$Y26,".")</f>
        <v>20</v>
      </c>
      <c r="G24" s="195">
        <f t="shared" si="0"/>
        <v>1</v>
      </c>
      <c r="H24" s="195">
        <f>COUNTIF(ABSEN!$F26:$Y26,"S")</f>
        <v>0</v>
      </c>
      <c r="I24" s="195">
        <f>COUNTIF(ABSEN!$F26:$Y26,"I")</f>
        <v>0</v>
      </c>
      <c r="J24" s="195">
        <f>COUNTIF(ABSEN!$F26:$Y26,"A")</f>
        <v>0</v>
      </c>
      <c r="K24" s="198">
        <f t="shared" si="1"/>
        <v>4</v>
      </c>
      <c r="L24" s="199"/>
      <c r="M24" s="199"/>
      <c r="N24" s="200" t="str">
        <f t="shared" si="2"/>
        <v/>
      </c>
    </row>
    <row r="25" spans="2:14" s="41" customFormat="1" ht="12" x14ac:dyDescent="0.2">
      <c r="B25" s="194">
        <v>17</v>
      </c>
      <c r="C25" s="569" t="str">
        <f>ABSEN!C27</f>
        <v/>
      </c>
      <c r="D25" s="196"/>
      <c r="E25" s="197" t="str">
        <f>ABSEN!E27</f>
        <v/>
      </c>
      <c r="F25" s="195">
        <f>COUNTIF(ABSEN!$F27:$Y27,".")</f>
        <v>19</v>
      </c>
      <c r="G25" s="195">
        <f t="shared" si="0"/>
        <v>1</v>
      </c>
      <c r="H25" s="195">
        <f>COUNTIF(ABSEN!$F27:$Y27,"S")</f>
        <v>1</v>
      </c>
      <c r="I25" s="195">
        <f>COUNTIF(ABSEN!$F27:$Y27,"I")</f>
        <v>0</v>
      </c>
      <c r="J25" s="195">
        <f>COUNTIF(ABSEN!$F27:$Y27,"A")</f>
        <v>0</v>
      </c>
      <c r="K25" s="198">
        <f t="shared" si="1"/>
        <v>3.8</v>
      </c>
      <c r="L25" s="199"/>
      <c r="M25" s="199"/>
      <c r="N25" s="200" t="str">
        <f t="shared" si="2"/>
        <v/>
      </c>
    </row>
    <row r="26" spans="2:14" s="41" customFormat="1" ht="12" x14ac:dyDescent="0.2">
      <c r="B26" s="194">
        <v>18</v>
      </c>
      <c r="C26" s="569" t="str">
        <f>ABSEN!C28</f>
        <v/>
      </c>
      <c r="D26" s="196"/>
      <c r="E26" s="197" t="str">
        <f>ABSEN!E28</f>
        <v/>
      </c>
      <c r="F26" s="195">
        <f>COUNTIF(ABSEN!$F28:$Y28,".")</f>
        <v>20</v>
      </c>
      <c r="G26" s="195">
        <f t="shared" si="0"/>
        <v>1</v>
      </c>
      <c r="H26" s="195">
        <f>COUNTIF(ABSEN!$F28:$Y28,"S")</f>
        <v>0</v>
      </c>
      <c r="I26" s="195">
        <f>COUNTIF(ABSEN!$F28:$Y28,"I")</f>
        <v>0</v>
      </c>
      <c r="J26" s="195">
        <f>COUNTIF(ABSEN!$F28:$Y28,"A")</f>
        <v>0</v>
      </c>
      <c r="K26" s="198">
        <f t="shared" si="1"/>
        <v>4</v>
      </c>
      <c r="L26" s="199"/>
      <c r="M26" s="199"/>
      <c r="N26" s="200" t="str">
        <f t="shared" si="2"/>
        <v/>
      </c>
    </row>
    <row r="27" spans="2:14" s="41" customFormat="1" ht="12" x14ac:dyDescent="0.2">
      <c r="B27" s="194">
        <v>19</v>
      </c>
      <c r="C27" s="569" t="str">
        <f>ABSEN!C29</f>
        <v/>
      </c>
      <c r="D27" s="196"/>
      <c r="E27" s="197" t="str">
        <f>ABSEN!E29</f>
        <v/>
      </c>
      <c r="F27" s="195">
        <f>COUNTIF(ABSEN!$F29:$Y29,".")</f>
        <v>20</v>
      </c>
      <c r="G27" s="195">
        <f t="shared" si="0"/>
        <v>1</v>
      </c>
      <c r="H27" s="195">
        <f>COUNTIF(ABSEN!$F29:$Y29,"S")</f>
        <v>0</v>
      </c>
      <c r="I27" s="195">
        <f>COUNTIF(ABSEN!$F29:$Y29,"I")</f>
        <v>0</v>
      </c>
      <c r="J27" s="195">
        <f>COUNTIF(ABSEN!$F29:$Y29,"A")</f>
        <v>0</v>
      </c>
      <c r="K27" s="198">
        <f t="shared" si="1"/>
        <v>4</v>
      </c>
      <c r="L27" s="199"/>
      <c r="M27" s="199"/>
      <c r="N27" s="200" t="str">
        <f t="shared" si="2"/>
        <v/>
      </c>
    </row>
    <row r="28" spans="2:14" s="41" customFormat="1" ht="12" x14ac:dyDescent="0.2">
      <c r="B28" s="194">
        <v>20</v>
      </c>
      <c r="C28" s="569" t="str">
        <f>ABSEN!C30</f>
        <v/>
      </c>
      <c r="D28" s="196"/>
      <c r="E28" s="197" t="str">
        <f>ABSEN!E30</f>
        <v/>
      </c>
      <c r="F28" s="195">
        <f>COUNTIF(ABSEN!$F30:$Y30,".")</f>
        <v>20</v>
      </c>
      <c r="G28" s="195">
        <f t="shared" si="0"/>
        <v>1</v>
      </c>
      <c r="H28" s="195">
        <f>COUNTIF(ABSEN!$F30:$Y30,"S")</f>
        <v>0</v>
      </c>
      <c r="I28" s="195">
        <f>COUNTIF(ABSEN!$F30:$Y30,"I")</f>
        <v>0</v>
      </c>
      <c r="J28" s="195">
        <f>COUNTIF(ABSEN!$F30:$Y30,"A")</f>
        <v>0</v>
      </c>
      <c r="K28" s="198">
        <f t="shared" si="1"/>
        <v>4</v>
      </c>
      <c r="L28" s="199"/>
      <c r="M28" s="199"/>
      <c r="N28" s="200" t="str">
        <f t="shared" si="2"/>
        <v/>
      </c>
    </row>
    <row r="29" spans="2:14" s="41" customFormat="1" ht="12" x14ac:dyDescent="0.2">
      <c r="B29" s="194">
        <v>21</v>
      </c>
      <c r="C29" s="569" t="str">
        <f>ABSEN!C31</f>
        <v/>
      </c>
      <c r="D29" s="196"/>
      <c r="E29" s="197" t="str">
        <f>ABSEN!E31</f>
        <v/>
      </c>
      <c r="F29" s="195">
        <f>COUNTIF(ABSEN!$F31:$Y31,".")</f>
        <v>20</v>
      </c>
      <c r="G29" s="195">
        <f t="shared" si="0"/>
        <v>1</v>
      </c>
      <c r="H29" s="195">
        <f>COUNTIF(ABSEN!$F31:$Y31,"S")</f>
        <v>0</v>
      </c>
      <c r="I29" s="195">
        <f>COUNTIF(ABSEN!$F31:$Y31,"I")</f>
        <v>0</v>
      </c>
      <c r="J29" s="195">
        <f>COUNTIF(ABSEN!$F31:$Y31,"A")</f>
        <v>0</v>
      </c>
      <c r="K29" s="198">
        <f t="shared" si="1"/>
        <v>4</v>
      </c>
      <c r="L29" s="199"/>
      <c r="M29" s="199"/>
      <c r="N29" s="200" t="str">
        <f t="shared" si="2"/>
        <v/>
      </c>
    </row>
    <row r="30" spans="2:14" s="41" customFormat="1" ht="12" x14ac:dyDescent="0.2">
      <c r="B30" s="194">
        <v>22</v>
      </c>
      <c r="C30" s="569" t="str">
        <f>ABSEN!C32</f>
        <v/>
      </c>
      <c r="D30" s="196"/>
      <c r="E30" s="197" t="str">
        <f>ABSEN!E32</f>
        <v/>
      </c>
      <c r="F30" s="195">
        <f>COUNTIF(ABSEN!$F32:$Y32,".")</f>
        <v>20</v>
      </c>
      <c r="G30" s="195">
        <f t="shared" si="0"/>
        <v>1</v>
      </c>
      <c r="H30" s="195">
        <f>COUNTIF(ABSEN!$F32:$Y32,"S")</f>
        <v>0</v>
      </c>
      <c r="I30" s="195">
        <f>COUNTIF(ABSEN!$F32:$Y32,"I")</f>
        <v>0</v>
      </c>
      <c r="J30" s="195">
        <f>COUNTIF(ABSEN!$F32:$Y32,"A")</f>
        <v>0</v>
      </c>
      <c r="K30" s="198">
        <f t="shared" si="1"/>
        <v>4</v>
      </c>
      <c r="L30" s="199"/>
      <c r="M30" s="199"/>
      <c r="N30" s="200" t="str">
        <f t="shared" si="2"/>
        <v/>
      </c>
    </row>
    <row r="31" spans="2:14" s="41" customFormat="1" ht="12" x14ac:dyDescent="0.2">
      <c r="B31" s="194">
        <v>23</v>
      </c>
      <c r="C31" s="569" t="str">
        <f>ABSEN!C33</f>
        <v/>
      </c>
      <c r="D31" s="196"/>
      <c r="E31" s="197" t="str">
        <f>ABSEN!E33</f>
        <v/>
      </c>
      <c r="F31" s="195">
        <f>COUNTIF(ABSEN!$F33:$Y33,".")</f>
        <v>20</v>
      </c>
      <c r="G31" s="195">
        <f t="shared" si="0"/>
        <v>1</v>
      </c>
      <c r="H31" s="195">
        <f>COUNTIF(ABSEN!$F33:$Y33,"S")</f>
        <v>0</v>
      </c>
      <c r="I31" s="195">
        <f>COUNTIF(ABSEN!$F33:$Y33,"I")</f>
        <v>0</v>
      </c>
      <c r="J31" s="195">
        <f>COUNTIF(ABSEN!$F33:$Y33,"A")</f>
        <v>0</v>
      </c>
      <c r="K31" s="198">
        <f t="shared" si="1"/>
        <v>4</v>
      </c>
      <c r="L31" s="199"/>
      <c r="M31" s="199"/>
      <c r="N31" s="200" t="str">
        <f t="shared" si="2"/>
        <v/>
      </c>
    </row>
    <row r="32" spans="2:14" s="41" customFormat="1" ht="12" x14ac:dyDescent="0.2">
      <c r="B32" s="194">
        <v>24</v>
      </c>
      <c r="C32" s="569" t="str">
        <f>ABSEN!C34</f>
        <v/>
      </c>
      <c r="D32" s="196"/>
      <c r="E32" s="197" t="str">
        <f>ABSEN!E34</f>
        <v/>
      </c>
      <c r="F32" s="195">
        <f>COUNTIF(ABSEN!$F34:$Y34,".")</f>
        <v>20</v>
      </c>
      <c r="G32" s="195">
        <f t="shared" si="0"/>
        <v>1</v>
      </c>
      <c r="H32" s="195">
        <f>COUNTIF(ABSEN!$F34:$Y34,"S")</f>
        <v>0</v>
      </c>
      <c r="I32" s="195">
        <f>COUNTIF(ABSEN!$F34:$Y34,"I")</f>
        <v>0</v>
      </c>
      <c r="J32" s="195">
        <f>COUNTIF(ABSEN!$F34:$Y34,"A")</f>
        <v>0</v>
      </c>
      <c r="K32" s="198">
        <f t="shared" si="1"/>
        <v>4</v>
      </c>
      <c r="L32" s="199"/>
      <c r="M32" s="199"/>
      <c r="N32" s="200" t="str">
        <f t="shared" si="2"/>
        <v/>
      </c>
    </row>
    <row r="33" spans="2:14" s="41" customFormat="1" ht="12" x14ac:dyDescent="0.2">
      <c r="B33" s="194">
        <v>25</v>
      </c>
      <c r="C33" s="569" t="str">
        <f>ABSEN!C35</f>
        <v/>
      </c>
      <c r="D33" s="196"/>
      <c r="E33" s="197" t="str">
        <f>ABSEN!E35</f>
        <v/>
      </c>
      <c r="F33" s="195">
        <f>COUNTIF(ABSEN!$F35:$Y35,".")</f>
        <v>20</v>
      </c>
      <c r="G33" s="195">
        <f t="shared" si="0"/>
        <v>1</v>
      </c>
      <c r="H33" s="195">
        <f>COUNTIF(ABSEN!$F35:$Y35,"S")</f>
        <v>0</v>
      </c>
      <c r="I33" s="195">
        <f>COUNTIF(ABSEN!$F35:$Y35,"I")</f>
        <v>0</v>
      </c>
      <c r="J33" s="195">
        <f>COUNTIF(ABSEN!$F35:$Y35,"A")</f>
        <v>0</v>
      </c>
      <c r="K33" s="198">
        <f t="shared" si="1"/>
        <v>4</v>
      </c>
      <c r="L33" s="199"/>
      <c r="M33" s="199"/>
      <c r="N33" s="200" t="str">
        <f t="shared" si="2"/>
        <v/>
      </c>
    </row>
    <row r="34" spans="2:14" s="41" customFormat="1" ht="12" x14ac:dyDescent="0.2">
      <c r="B34" s="194">
        <v>26</v>
      </c>
      <c r="C34" s="569" t="str">
        <f>ABSEN!C36</f>
        <v/>
      </c>
      <c r="D34" s="196"/>
      <c r="E34" s="197" t="str">
        <f>ABSEN!E36</f>
        <v/>
      </c>
      <c r="F34" s="195">
        <f>COUNTIF(ABSEN!$F36:$Y36,".")</f>
        <v>20</v>
      </c>
      <c r="G34" s="195">
        <f t="shared" si="0"/>
        <v>1</v>
      </c>
      <c r="H34" s="195">
        <f>COUNTIF(ABSEN!$F36:$Y36,"S")</f>
        <v>0</v>
      </c>
      <c r="I34" s="195">
        <f>COUNTIF(ABSEN!$F36:$Y36,"I")</f>
        <v>0</v>
      </c>
      <c r="J34" s="195">
        <f>COUNTIF(ABSEN!$F36:$Y36,"A")</f>
        <v>0</v>
      </c>
      <c r="K34" s="198">
        <f t="shared" si="1"/>
        <v>4</v>
      </c>
      <c r="L34" s="199"/>
      <c r="M34" s="199"/>
      <c r="N34" s="200" t="str">
        <f t="shared" si="2"/>
        <v/>
      </c>
    </row>
    <row r="35" spans="2:14" s="41" customFormat="1" ht="12" x14ac:dyDescent="0.2">
      <c r="B35" s="194">
        <v>27</v>
      </c>
      <c r="C35" s="569" t="str">
        <f>ABSEN!C37</f>
        <v/>
      </c>
      <c r="D35" s="196"/>
      <c r="E35" s="197" t="str">
        <f>ABSEN!E37</f>
        <v/>
      </c>
      <c r="F35" s="195">
        <f>COUNTIF(ABSEN!$F37:$Y37,".")</f>
        <v>20</v>
      </c>
      <c r="G35" s="195">
        <f t="shared" si="0"/>
        <v>1</v>
      </c>
      <c r="H35" s="195">
        <f>COUNTIF(ABSEN!$F37:$Y37,"S")</f>
        <v>0</v>
      </c>
      <c r="I35" s="195">
        <f>COUNTIF(ABSEN!$F37:$Y37,"I")</f>
        <v>0</v>
      </c>
      <c r="J35" s="195">
        <f>COUNTIF(ABSEN!$F37:$Y37,"A")</f>
        <v>0</v>
      </c>
      <c r="K35" s="198">
        <f t="shared" si="1"/>
        <v>4</v>
      </c>
      <c r="L35" s="199"/>
      <c r="M35" s="199"/>
      <c r="N35" s="200" t="str">
        <f t="shared" si="2"/>
        <v/>
      </c>
    </row>
    <row r="36" spans="2:14" s="41" customFormat="1" ht="12" x14ac:dyDescent="0.2">
      <c r="B36" s="194">
        <v>28</v>
      </c>
      <c r="C36" s="569" t="str">
        <f>ABSEN!C38</f>
        <v/>
      </c>
      <c r="D36" s="196"/>
      <c r="E36" s="197" t="str">
        <f>ABSEN!E38</f>
        <v/>
      </c>
      <c r="F36" s="195">
        <f>COUNTIF(ABSEN!$F38:$Y38,".")</f>
        <v>20</v>
      </c>
      <c r="G36" s="195">
        <f t="shared" si="0"/>
        <v>1</v>
      </c>
      <c r="H36" s="195">
        <f>COUNTIF(ABSEN!$F38:$Y38,"S")</f>
        <v>0</v>
      </c>
      <c r="I36" s="195">
        <f>COUNTIF(ABSEN!$F38:$Y38,"I")</f>
        <v>0</v>
      </c>
      <c r="J36" s="195">
        <f>COUNTIF(ABSEN!$F38:$Y38,"A")</f>
        <v>0</v>
      </c>
      <c r="K36" s="198">
        <f t="shared" si="1"/>
        <v>4</v>
      </c>
      <c r="L36" s="199"/>
      <c r="M36" s="199"/>
      <c r="N36" s="200" t="str">
        <f t="shared" si="2"/>
        <v/>
      </c>
    </row>
    <row r="37" spans="2:14" s="41" customFormat="1" ht="12" x14ac:dyDescent="0.2">
      <c r="B37" s="194">
        <v>29</v>
      </c>
      <c r="C37" s="569" t="str">
        <f>ABSEN!C39</f>
        <v/>
      </c>
      <c r="D37" s="196"/>
      <c r="E37" s="197" t="str">
        <f>ABSEN!E39</f>
        <v/>
      </c>
      <c r="F37" s="195">
        <f>COUNTIF(ABSEN!$F39:$Y39,".")</f>
        <v>20</v>
      </c>
      <c r="G37" s="195">
        <f t="shared" si="0"/>
        <v>1</v>
      </c>
      <c r="H37" s="195">
        <f>COUNTIF(ABSEN!$F39:$Y39,"S")</f>
        <v>0</v>
      </c>
      <c r="I37" s="195">
        <f>COUNTIF(ABSEN!$F39:$Y39,"I")</f>
        <v>0</v>
      </c>
      <c r="J37" s="195">
        <f>COUNTIF(ABSEN!$F39:$Y39,"A")</f>
        <v>0</v>
      </c>
      <c r="K37" s="198">
        <f t="shared" si="1"/>
        <v>4</v>
      </c>
      <c r="L37" s="199"/>
      <c r="M37" s="199"/>
      <c r="N37" s="200" t="str">
        <f t="shared" si="2"/>
        <v/>
      </c>
    </row>
    <row r="38" spans="2:14" s="41" customFormat="1" ht="12" x14ac:dyDescent="0.2">
      <c r="B38" s="194">
        <v>30</v>
      </c>
      <c r="C38" s="569" t="str">
        <f>ABSEN!C40</f>
        <v/>
      </c>
      <c r="D38" s="196"/>
      <c r="E38" s="197" t="str">
        <f>ABSEN!E40</f>
        <v/>
      </c>
      <c r="F38" s="195">
        <f>COUNTIF(ABSEN!$F40:$Y40,".")</f>
        <v>20</v>
      </c>
      <c r="G38" s="195">
        <f t="shared" si="0"/>
        <v>1</v>
      </c>
      <c r="H38" s="195">
        <f>COUNTIF(ABSEN!$F40:$Y40,"S")</f>
        <v>0</v>
      </c>
      <c r="I38" s="195">
        <f>COUNTIF(ABSEN!$F40:$Y40,"I")</f>
        <v>0</v>
      </c>
      <c r="J38" s="195">
        <f>COUNTIF(ABSEN!$F40:$Y40,"A")</f>
        <v>0</v>
      </c>
      <c r="K38" s="198">
        <f t="shared" si="1"/>
        <v>4</v>
      </c>
      <c r="L38" s="199"/>
      <c r="M38" s="199"/>
      <c r="N38" s="200" t="str">
        <f t="shared" si="2"/>
        <v/>
      </c>
    </row>
    <row r="39" spans="2:14" s="41" customFormat="1" ht="12" x14ac:dyDescent="0.2">
      <c r="B39" s="194">
        <v>31</v>
      </c>
      <c r="C39" s="569" t="str">
        <f>ABSEN!C41</f>
        <v/>
      </c>
      <c r="D39" s="196"/>
      <c r="E39" s="197" t="str">
        <f>ABSEN!E41</f>
        <v/>
      </c>
      <c r="F39" s="195">
        <f>COUNTIF(ABSEN!$F41:$Y41,".")</f>
        <v>20</v>
      </c>
      <c r="G39" s="195">
        <f t="shared" si="0"/>
        <v>1</v>
      </c>
      <c r="H39" s="195">
        <f>COUNTIF(ABSEN!$F41:$Y41,"S")</f>
        <v>0</v>
      </c>
      <c r="I39" s="195">
        <f>COUNTIF(ABSEN!$F41:$Y41,"I")</f>
        <v>0</v>
      </c>
      <c r="J39" s="195">
        <f>COUNTIF(ABSEN!$F41:$Y41,"A")</f>
        <v>0</v>
      </c>
      <c r="K39" s="198">
        <f t="shared" si="1"/>
        <v>4</v>
      </c>
      <c r="L39" s="199"/>
      <c r="M39" s="199"/>
      <c r="N39" s="200" t="str">
        <f t="shared" si="2"/>
        <v/>
      </c>
    </row>
    <row r="40" spans="2:14" s="41" customFormat="1" ht="12" x14ac:dyDescent="0.2">
      <c r="B40" s="194">
        <v>32</v>
      </c>
      <c r="C40" s="569" t="str">
        <f>ABSEN!C42</f>
        <v/>
      </c>
      <c r="D40" s="196"/>
      <c r="E40" s="197" t="str">
        <f>ABSEN!E42</f>
        <v/>
      </c>
      <c r="F40" s="195">
        <f>COUNTIF(ABSEN!$F42:$Y42,".")</f>
        <v>20</v>
      </c>
      <c r="G40" s="195">
        <f t="shared" si="0"/>
        <v>1</v>
      </c>
      <c r="H40" s="195">
        <f>COUNTIF(ABSEN!$F42:$Y42,"S")</f>
        <v>0</v>
      </c>
      <c r="I40" s="195">
        <f>COUNTIF(ABSEN!$F42:$Y42,"I")</f>
        <v>0</v>
      </c>
      <c r="J40" s="195">
        <f>COUNTIF(ABSEN!$F42:$Y42,"A")</f>
        <v>0</v>
      </c>
      <c r="K40" s="198">
        <f t="shared" si="1"/>
        <v>4</v>
      </c>
      <c r="L40" s="199"/>
      <c r="M40" s="199"/>
      <c r="N40" s="200" t="str">
        <f t="shared" si="2"/>
        <v/>
      </c>
    </row>
    <row r="41" spans="2:14" s="41" customFormat="1" ht="12" x14ac:dyDescent="0.2">
      <c r="B41" s="194">
        <v>33</v>
      </c>
      <c r="C41" s="569" t="str">
        <f>ABSEN!C43</f>
        <v/>
      </c>
      <c r="D41" s="196"/>
      <c r="E41" s="197" t="str">
        <f>ABSEN!E43</f>
        <v/>
      </c>
      <c r="F41" s="195">
        <f>COUNTIF(ABSEN!$F43:$Y43,".")</f>
        <v>20</v>
      </c>
      <c r="G41" s="195">
        <f t="shared" si="0"/>
        <v>1</v>
      </c>
      <c r="H41" s="195">
        <f>COUNTIF(ABSEN!$F43:$Y43,"S")</f>
        <v>0</v>
      </c>
      <c r="I41" s="195">
        <f>COUNTIF(ABSEN!$F43:$Y43,"I")</f>
        <v>0</v>
      </c>
      <c r="J41" s="195">
        <f>COUNTIF(ABSEN!$F43:$Y43,"A")</f>
        <v>0</v>
      </c>
      <c r="K41" s="198">
        <f t="shared" si="1"/>
        <v>4</v>
      </c>
      <c r="L41" s="199"/>
      <c r="M41" s="199"/>
      <c r="N41" s="200" t="str">
        <f t="shared" si="2"/>
        <v/>
      </c>
    </row>
    <row r="42" spans="2:14" s="41" customFormat="1" ht="12" x14ac:dyDescent="0.2">
      <c r="B42" s="194">
        <v>34</v>
      </c>
      <c r="C42" s="569" t="str">
        <f>ABSEN!C44</f>
        <v/>
      </c>
      <c r="D42" s="196"/>
      <c r="E42" s="197" t="str">
        <f>ABSEN!E44</f>
        <v/>
      </c>
      <c r="F42" s="195">
        <f>COUNTIF(ABSEN!$F44:$Y44,".")</f>
        <v>20</v>
      </c>
      <c r="G42" s="195">
        <f t="shared" si="0"/>
        <v>1</v>
      </c>
      <c r="H42" s="195">
        <f>COUNTIF(ABSEN!$F44:$Y44,"S")</f>
        <v>0</v>
      </c>
      <c r="I42" s="195">
        <f>COUNTIF(ABSEN!$F44:$Y44,"I")</f>
        <v>0</v>
      </c>
      <c r="J42" s="195">
        <f>COUNTIF(ABSEN!$F44:$Y44,"A")</f>
        <v>0</v>
      </c>
      <c r="K42" s="198">
        <f t="shared" si="1"/>
        <v>4</v>
      </c>
      <c r="L42" s="199"/>
      <c r="M42" s="199"/>
      <c r="N42" s="200" t="str">
        <f t="shared" si="2"/>
        <v/>
      </c>
    </row>
    <row r="43" spans="2:14" s="41" customFormat="1" ht="12" x14ac:dyDescent="0.2">
      <c r="B43" s="194">
        <v>35</v>
      </c>
      <c r="C43" s="569" t="str">
        <f>ABSEN!C45</f>
        <v/>
      </c>
      <c r="D43" s="196"/>
      <c r="E43" s="197" t="str">
        <f>ABSEN!E45</f>
        <v/>
      </c>
      <c r="F43" s="195">
        <f>COUNTIF(ABSEN!$F45:$Y45,".")</f>
        <v>20</v>
      </c>
      <c r="G43" s="195">
        <f t="shared" si="0"/>
        <v>1</v>
      </c>
      <c r="H43" s="195">
        <f>COUNTIF(ABSEN!$F45:$Y45,"S")</f>
        <v>0</v>
      </c>
      <c r="I43" s="195">
        <f>COUNTIF(ABSEN!$F45:$Y45,"I")</f>
        <v>0</v>
      </c>
      <c r="J43" s="195">
        <f>COUNTIF(ABSEN!$F45:$Y45,"A")</f>
        <v>0</v>
      </c>
      <c r="K43" s="198">
        <f t="shared" si="1"/>
        <v>4</v>
      </c>
      <c r="L43" s="199"/>
      <c r="M43" s="199"/>
      <c r="N43" s="200" t="str">
        <f t="shared" si="2"/>
        <v/>
      </c>
    </row>
    <row r="44" spans="2:14" s="41" customFormat="1" ht="12" x14ac:dyDescent="0.2">
      <c r="B44" s="194">
        <v>36</v>
      </c>
      <c r="C44" s="569" t="str">
        <f>ABSEN!C46</f>
        <v/>
      </c>
      <c r="D44" s="196"/>
      <c r="E44" s="197" t="str">
        <f>ABSEN!E46</f>
        <v/>
      </c>
      <c r="F44" s="195">
        <f>COUNTIF(ABSEN!$F46:$Y46,".")</f>
        <v>20</v>
      </c>
      <c r="G44" s="195">
        <f t="shared" si="0"/>
        <v>1</v>
      </c>
      <c r="H44" s="195">
        <f>COUNTIF(ABSEN!$F46:$Y46,"S")</f>
        <v>0</v>
      </c>
      <c r="I44" s="195">
        <f>COUNTIF(ABSEN!$F46:$Y46,"I")</f>
        <v>0</v>
      </c>
      <c r="J44" s="195">
        <f>COUNTIF(ABSEN!$F46:$Y46,"A")</f>
        <v>0</v>
      </c>
      <c r="K44" s="198">
        <f t="shared" si="1"/>
        <v>4</v>
      </c>
      <c r="L44" s="199"/>
      <c r="M44" s="199"/>
      <c r="N44" s="200" t="str">
        <f t="shared" si="2"/>
        <v/>
      </c>
    </row>
    <row r="45" spans="2:14" s="41" customFormat="1" ht="12" x14ac:dyDescent="0.2">
      <c r="B45" s="194">
        <v>37</v>
      </c>
      <c r="C45" s="569" t="str">
        <f>ABSEN!C47</f>
        <v/>
      </c>
      <c r="D45" s="196"/>
      <c r="E45" s="197" t="str">
        <f>ABSEN!E47</f>
        <v/>
      </c>
      <c r="F45" s="195">
        <f>COUNTIF(ABSEN!$F47:$Y47,".")</f>
        <v>0</v>
      </c>
      <c r="G45" s="195">
        <f t="shared" si="0"/>
        <v>0</v>
      </c>
      <c r="H45" s="195">
        <f>COUNTIF(ABSEN!$F47:$Y47,"S")</f>
        <v>0</v>
      </c>
      <c r="I45" s="195">
        <f>COUNTIF(ABSEN!$F47:$Y47,"I")</f>
        <v>0</v>
      </c>
      <c r="J45" s="195">
        <f>COUNTIF(ABSEN!$F47:$Y47,"A")</f>
        <v>0</v>
      </c>
      <c r="K45" s="198">
        <f t="shared" si="1"/>
        <v>0</v>
      </c>
      <c r="L45" s="199"/>
      <c r="M45" s="199"/>
      <c r="N45" s="200" t="str">
        <f t="shared" si="2"/>
        <v/>
      </c>
    </row>
    <row r="46" spans="2:14" s="41" customFormat="1" ht="12" hidden="1" x14ac:dyDescent="0.2">
      <c r="B46" s="194">
        <v>38</v>
      </c>
      <c r="C46" s="569" t="str">
        <f>ABSEN!C48</f>
        <v/>
      </c>
      <c r="D46" s="196"/>
      <c r="E46" s="197" t="str">
        <f>ABSEN!E48</f>
        <v/>
      </c>
      <c r="F46" s="195">
        <f>COUNTIF(ABSEN!$F48:$Y48,".")</f>
        <v>0</v>
      </c>
      <c r="G46" s="195">
        <f t="shared" si="0"/>
        <v>0</v>
      </c>
      <c r="H46" s="195">
        <f>COUNTIF(ABSEN!$F48:$Y48,"S")</f>
        <v>0</v>
      </c>
      <c r="I46" s="195">
        <f>COUNTIF(ABSEN!$F48:$Y48,"I")</f>
        <v>0</v>
      </c>
      <c r="J46" s="195">
        <f>COUNTIF(ABSEN!$F48:$Y48,"A")</f>
        <v>0</v>
      </c>
      <c r="K46" s="198">
        <f t="shared" si="1"/>
        <v>0</v>
      </c>
      <c r="L46" s="199"/>
      <c r="M46" s="199"/>
      <c r="N46" s="200" t="str">
        <f t="shared" si="2"/>
        <v/>
      </c>
    </row>
    <row r="47" spans="2:14" s="41" customFormat="1" ht="12" hidden="1" x14ac:dyDescent="0.2">
      <c r="B47" s="194">
        <v>39</v>
      </c>
      <c r="C47" s="569" t="str">
        <f>ABSEN!C49</f>
        <v/>
      </c>
      <c r="D47" s="196"/>
      <c r="E47" s="197" t="str">
        <f>ABSEN!E49</f>
        <v/>
      </c>
      <c r="F47" s="195">
        <f>COUNTIF(ABSEN!$F49:$Y49,".")</f>
        <v>0</v>
      </c>
      <c r="G47" s="195">
        <f t="shared" si="0"/>
        <v>0</v>
      </c>
      <c r="H47" s="195">
        <f>COUNTIF(ABSEN!$F49:$Y49,"S")</f>
        <v>0</v>
      </c>
      <c r="I47" s="195">
        <f>COUNTIF(ABSEN!$F49:$Y49,"I")</f>
        <v>0</v>
      </c>
      <c r="J47" s="195">
        <f>COUNTIF(ABSEN!$F49:$Y49,"A")</f>
        <v>0</v>
      </c>
      <c r="K47" s="198">
        <f t="shared" si="1"/>
        <v>0</v>
      </c>
      <c r="L47" s="199"/>
      <c r="M47" s="199"/>
      <c r="N47" s="200" t="str">
        <f t="shared" si="2"/>
        <v/>
      </c>
    </row>
    <row r="48" spans="2:14" s="41" customFormat="1" ht="12" hidden="1" x14ac:dyDescent="0.2">
      <c r="B48" s="194">
        <v>40</v>
      </c>
      <c r="C48" s="569" t="str">
        <f>ABSEN!C50</f>
        <v/>
      </c>
      <c r="D48" s="196"/>
      <c r="E48" s="197" t="str">
        <f>ABSEN!E50</f>
        <v/>
      </c>
      <c r="F48" s="195">
        <f>COUNTIF(ABSEN!$F50:$Y50,".")</f>
        <v>0</v>
      </c>
      <c r="G48" s="195">
        <f t="shared" si="0"/>
        <v>0</v>
      </c>
      <c r="H48" s="195">
        <f>COUNTIF(ABSEN!$F50:$Y50,"S")</f>
        <v>0</v>
      </c>
      <c r="I48" s="195">
        <f>COUNTIF(ABSEN!$F50:$Y50,"I")</f>
        <v>0</v>
      </c>
      <c r="J48" s="195">
        <f>COUNTIF(ABSEN!$F50:$Y50,"A")</f>
        <v>0</v>
      </c>
      <c r="K48" s="198">
        <f t="shared" si="1"/>
        <v>0</v>
      </c>
      <c r="L48" s="199"/>
      <c r="M48" s="199"/>
      <c r="N48" s="200" t="str">
        <f t="shared" si="2"/>
        <v/>
      </c>
    </row>
    <row r="49" spans="2:14" s="41" customFormat="1" ht="12" hidden="1" x14ac:dyDescent="0.2">
      <c r="B49" s="194">
        <v>41</v>
      </c>
      <c r="C49" s="569" t="str">
        <f>ABSEN!C51</f>
        <v/>
      </c>
      <c r="D49" s="196"/>
      <c r="E49" s="197" t="str">
        <f>ABSEN!E51</f>
        <v/>
      </c>
      <c r="F49" s="195">
        <f>COUNTIF(ABSEN!$F51:$Y51,".")</f>
        <v>0</v>
      </c>
      <c r="G49" s="195">
        <f t="shared" si="0"/>
        <v>0</v>
      </c>
      <c r="H49" s="195">
        <f>COUNTIF(ABSEN!$F51:$Y51,"S")</f>
        <v>0</v>
      </c>
      <c r="I49" s="195">
        <f>COUNTIF(ABSEN!$F51:$Y51,"I")</f>
        <v>0</v>
      </c>
      <c r="J49" s="195">
        <f>COUNTIF(ABSEN!$F51:$Y51,"A")</f>
        <v>0</v>
      </c>
      <c r="K49" s="198">
        <f t="shared" si="1"/>
        <v>0</v>
      </c>
      <c r="L49" s="199"/>
      <c r="M49" s="199"/>
      <c r="N49" s="200" t="str">
        <f t="shared" si="2"/>
        <v/>
      </c>
    </row>
    <row r="50" spans="2:14" s="41" customFormat="1" ht="12" hidden="1" x14ac:dyDescent="0.2">
      <c r="B50" s="194">
        <v>42</v>
      </c>
      <c r="C50" s="569" t="str">
        <f>ABSEN!C52</f>
        <v/>
      </c>
      <c r="D50" s="196"/>
      <c r="E50" s="197" t="str">
        <f>ABSEN!E52</f>
        <v/>
      </c>
      <c r="F50" s="195">
        <f>COUNTIF(ABSEN!$F52:$Y52,".")</f>
        <v>0</v>
      </c>
      <c r="G50" s="195">
        <f t="shared" si="0"/>
        <v>0</v>
      </c>
      <c r="H50" s="195">
        <f>COUNTIF(ABSEN!$F52:$Y52,"S")</f>
        <v>0</v>
      </c>
      <c r="I50" s="195">
        <f>COUNTIF(ABSEN!$F52:$Y52,"I")</f>
        <v>0</v>
      </c>
      <c r="J50" s="195">
        <f>COUNTIF(ABSEN!$F52:$Y52,"A")</f>
        <v>0</v>
      </c>
      <c r="K50" s="198">
        <f t="shared" si="1"/>
        <v>0</v>
      </c>
      <c r="L50" s="199"/>
      <c r="M50" s="199"/>
      <c r="N50" s="200" t="str">
        <f t="shared" si="2"/>
        <v/>
      </c>
    </row>
    <row r="51" spans="2:14" s="41" customFormat="1" ht="12" hidden="1" x14ac:dyDescent="0.2">
      <c r="B51" s="194">
        <v>43</v>
      </c>
      <c r="C51" s="569" t="str">
        <f>ABSEN!C53</f>
        <v/>
      </c>
      <c r="D51" s="196"/>
      <c r="E51" s="197" t="str">
        <f>ABSEN!E53</f>
        <v/>
      </c>
      <c r="F51" s="195">
        <f>COUNTIF(ABSEN!$F53:$Y53,".")</f>
        <v>0</v>
      </c>
      <c r="G51" s="195">
        <f t="shared" si="0"/>
        <v>0</v>
      </c>
      <c r="H51" s="195">
        <f>COUNTIF(ABSEN!$F53:$Y53,"S")</f>
        <v>0</v>
      </c>
      <c r="I51" s="195">
        <f>COUNTIF(ABSEN!$F53:$Y53,"I")</f>
        <v>0</v>
      </c>
      <c r="J51" s="195">
        <f>COUNTIF(ABSEN!$F53:$Y53,"A")</f>
        <v>0</v>
      </c>
      <c r="K51" s="198">
        <f t="shared" si="1"/>
        <v>0</v>
      </c>
      <c r="L51" s="199"/>
      <c r="M51" s="199"/>
      <c r="N51" s="200" t="str">
        <f t="shared" si="2"/>
        <v/>
      </c>
    </row>
    <row r="52" spans="2:14" s="41" customFormat="1" ht="12" hidden="1" x14ac:dyDescent="0.2">
      <c r="B52" s="194">
        <v>44</v>
      </c>
      <c r="C52" s="569" t="str">
        <f>ABSEN!C54</f>
        <v/>
      </c>
      <c r="D52" s="196"/>
      <c r="E52" s="197" t="str">
        <f>ABSEN!E54</f>
        <v/>
      </c>
      <c r="F52" s="195">
        <f>COUNTIF(ABSEN!$F54:$Y54,".")</f>
        <v>0</v>
      </c>
      <c r="G52" s="195">
        <f t="shared" si="0"/>
        <v>0</v>
      </c>
      <c r="H52" s="195">
        <f>COUNTIF(ABSEN!$F54:$Y54,"S")</f>
        <v>0</v>
      </c>
      <c r="I52" s="195">
        <f>COUNTIF(ABSEN!$F54:$Y54,"I")</f>
        <v>0</v>
      </c>
      <c r="J52" s="195">
        <f>COUNTIF(ABSEN!$F54:$Y54,"A")</f>
        <v>0</v>
      </c>
      <c r="K52" s="198">
        <f t="shared" si="1"/>
        <v>0</v>
      </c>
      <c r="L52" s="199"/>
      <c r="M52" s="199"/>
      <c r="N52" s="200" t="str">
        <f t="shared" si="2"/>
        <v/>
      </c>
    </row>
    <row r="53" spans="2:14" s="41" customFormat="1" ht="12" hidden="1" x14ac:dyDescent="0.2">
      <c r="B53" s="194">
        <v>45</v>
      </c>
      <c r="C53" s="569" t="str">
        <f>ABSEN!C55</f>
        <v/>
      </c>
      <c r="D53" s="196"/>
      <c r="E53" s="197" t="str">
        <f>ABSEN!E55</f>
        <v/>
      </c>
      <c r="F53" s="195">
        <f>COUNTIF(ABSEN!$F55:$Y55,".")</f>
        <v>0</v>
      </c>
      <c r="G53" s="195">
        <f>IF(F53&gt;0,1,0)</f>
        <v>0</v>
      </c>
      <c r="H53" s="195">
        <f>COUNTIF(ABSEN!$F55:$Y55,"S")</f>
        <v>0</v>
      </c>
      <c r="I53" s="195">
        <f>COUNTIF(ABSEN!$F55:$Y55,"I")</f>
        <v>0</v>
      </c>
      <c r="J53" s="195">
        <f>COUNTIF(ABSEN!$F55:$Y55,"A")</f>
        <v>0</v>
      </c>
      <c r="K53" s="198">
        <f t="shared" si="1"/>
        <v>0</v>
      </c>
      <c r="L53" s="199"/>
      <c r="M53" s="199"/>
      <c r="N53" s="200" t="str">
        <f t="shared" si="2"/>
        <v/>
      </c>
    </row>
    <row r="54" spans="2:14" s="41" customFormat="1" ht="12" hidden="1" x14ac:dyDescent="0.2">
      <c r="B54" s="194">
        <v>46</v>
      </c>
      <c r="C54" s="569" t="str">
        <f>ABSEN!C56</f>
        <v/>
      </c>
      <c r="D54" s="196"/>
      <c r="E54" s="197" t="str">
        <f>ABSEN!E56</f>
        <v/>
      </c>
      <c r="F54" s="195">
        <f>COUNTIF(ABSEN!$F56:$Y56,".")</f>
        <v>0</v>
      </c>
      <c r="G54" s="195">
        <f>IF(F54&gt;0,1,0)</f>
        <v>0</v>
      </c>
      <c r="H54" s="195">
        <f>COUNTIF(ABSEN!$F56:$Y56,"S")</f>
        <v>0</v>
      </c>
      <c r="I54" s="195">
        <f>COUNTIF(ABSEN!$F56:$Y56,"I")</f>
        <v>0</v>
      </c>
      <c r="J54" s="195">
        <f>COUNTIF(ABSEN!$F56:$Y56,"A")</f>
        <v>0</v>
      </c>
      <c r="K54" s="198">
        <f t="shared" si="1"/>
        <v>0</v>
      </c>
      <c r="L54" s="199"/>
      <c r="M54" s="199"/>
      <c r="N54" s="200" t="str">
        <f t="shared" si="2"/>
        <v/>
      </c>
    </row>
    <row r="55" spans="2:14" s="41" customFormat="1" ht="12" x14ac:dyDescent="0.2">
      <c r="B55" s="201">
        <v>38</v>
      </c>
      <c r="C55" s="570" t="str">
        <f>ABSEN!C57</f>
        <v/>
      </c>
      <c r="D55" s="203"/>
      <c r="E55" s="204" t="str">
        <f>ABSEN!E57</f>
        <v/>
      </c>
      <c r="F55" s="202">
        <f>COUNTIF(ABSEN!$F57:$Y57,".")</f>
        <v>0</v>
      </c>
      <c r="G55" s="202">
        <f>IF(F55&gt;0,1,0)</f>
        <v>0</v>
      </c>
      <c r="H55" s="202">
        <f>COUNTIF(ABSEN!$F57:$Y57,"S")</f>
        <v>0</v>
      </c>
      <c r="I55" s="202">
        <f>COUNTIF(ABSEN!$F57:$Y57,"I")</f>
        <v>0</v>
      </c>
      <c r="J55" s="202">
        <f>COUNTIF(ABSEN!$F57:$Y57,"A")</f>
        <v>0</v>
      </c>
      <c r="K55" s="205">
        <f t="shared" ref="K55" si="3">IF(ISERROR(F55/$M$4),"",(F55/$M$4))</f>
        <v>0</v>
      </c>
      <c r="L55" s="206"/>
      <c r="M55" s="206"/>
      <c r="N55" s="207" t="str">
        <f t="shared" ref="N55" si="4">IF(M55&gt;0,"90%","")</f>
        <v/>
      </c>
    </row>
    <row r="56" spans="2:14" ht="6.75" customHeight="1" x14ac:dyDescent="0.2">
      <c r="B56" s="208"/>
      <c r="C56" s="208"/>
      <c r="D56" s="209"/>
      <c r="E56" s="986">
        <f>47-COUNTBLANK(E9:E55)</f>
        <v>0</v>
      </c>
      <c r="F56" s="208"/>
      <c r="G56" s="208"/>
      <c r="H56" s="208"/>
      <c r="I56" s="208"/>
      <c r="J56" s="208"/>
      <c r="K56" s="210"/>
      <c r="L56" s="209"/>
      <c r="M56" s="209"/>
      <c r="N56" s="209"/>
    </row>
    <row r="57" spans="2:14" x14ac:dyDescent="0.2">
      <c r="B57" s="211"/>
      <c r="C57" s="211"/>
      <c r="D57" s="209"/>
      <c r="E57" s="208"/>
      <c r="F57" s="211"/>
      <c r="G57" s="212">
        <f>COUNTIF(G9:G54,1)</f>
        <v>36</v>
      </c>
      <c r="H57" s="211"/>
      <c r="I57" s="211"/>
      <c r="J57" s="211" t="s">
        <v>76</v>
      </c>
      <c r="K57" s="211"/>
      <c r="L57" s="1908">
        <f>ABSEN!O59</f>
        <v>0</v>
      </c>
      <c r="M57" s="1908"/>
      <c r="N57" s="211"/>
    </row>
    <row r="58" spans="2:14" x14ac:dyDescent="0.2">
      <c r="B58" s="211"/>
      <c r="C58" s="211"/>
      <c r="D58" s="209"/>
      <c r="E58" s="208" t="s">
        <v>21</v>
      </c>
      <c r="F58" s="211"/>
      <c r="G58" s="211"/>
      <c r="H58" s="211"/>
      <c r="I58" s="211"/>
      <c r="J58" s="211"/>
      <c r="K58" s="211"/>
      <c r="L58" s="213"/>
      <c r="M58" s="211"/>
      <c r="N58" s="211"/>
    </row>
    <row r="59" spans="2:14" x14ac:dyDescent="0.2">
      <c r="B59" s="211"/>
      <c r="C59" s="211"/>
      <c r="D59" s="209"/>
      <c r="E59" s="208" t="s">
        <v>25</v>
      </c>
      <c r="F59" s="211"/>
      <c r="G59" s="211"/>
      <c r="H59" s="211"/>
      <c r="I59" s="211"/>
      <c r="J59" s="211"/>
      <c r="K59" s="211"/>
      <c r="L59" s="213" t="s">
        <v>24</v>
      </c>
      <c r="M59" s="211"/>
      <c r="N59" s="211"/>
    </row>
    <row r="60" spans="2:14" x14ac:dyDescent="0.2">
      <c r="B60" s="211"/>
      <c r="C60" s="211"/>
      <c r="D60" s="209"/>
      <c r="E60" s="213"/>
      <c r="F60" s="211"/>
      <c r="G60" s="211"/>
      <c r="H60" s="211"/>
      <c r="I60" s="211"/>
      <c r="J60" s="211"/>
      <c r="K60" s="211"/>
      <c r="L60" s="211"/>
      <c r="M60" s="211"/>
      <c r="N60" s="211"/>
    </row>
    <row r="61" spans="2:14" x14ac:dyDescent="0.2">
      <c r="B61" s="211"/>
      <c r="C61" s="211"/>
      <c r="D61" s="209"/>
      <c r="E61" s="213"/>
      <c r="F61" s="211"/>
      <c r="G61" s="211"/>
      <c r="H61" s="211"/>
      <c r="I61" s="211"/>
      <c r="J61" s="211"/>
      <c r="K61" s="211"/>
      <c r="L61" s="211"/>
      <c r="M61" s="211"/>
      <c r="N61" s="211"/>
    </row>
    <row r="62" spans="2:14" x14ac:dyDescent="0.2">
      <c r="B62" s="211"/>
      <c r="C62" s="211"/>
      <c r="D62" s="209"/>
      <c r="E62" s="214"/>
      <c r="F62" s="214"/>
      <c r="G62" s="214"/>
      <c r="H62" s="214"/>
      <c r="I62" s="214"/>
      <c r="J62" s="214"/>
      <c r="K62" s="214"/>
      <c r="L62" s="214"/>
      <c r="M62" s="211"/>
      <c r="N62" s="211"/>
    </row>
    <row r="63" spans="2:14" s="1262" customFormat="1" ht="15" x14ac:dyDescent="0.25">
      <c r="B63" s="1258"/>
      <c r="C63" s="1258"/>
      <c r="D63" s="1259"/>
      <c r="E63" s="1260" t="str">
        <f>ABSEN!E64</f>
        <v>MARLINA, M.Pd</v>
      </c>
      <c r="F63" s="1258"/>
      <c r="G63" s="1258"/>
      <c r="H63" s="1258"/>
      <c r="I63" s="1258"/>
      <c r="J63" s="1258"/>
      <c r="K63" s="1258"/>
      <c r="L63" s="1261">
        <f>E4</f>
        <v>0</v>
      </c>
      <c r="M63" s="1258"/>
      <c r="N63" s="1258"/>
    </row>
    <row r="64" spans="2:14" x14ac:dyDescent="0.2">
      <c r="B64" s="211"/>
      <c r="C64" s="211"/>
      <c r="D64" s="209"/>
      <c r="E64" s="208" t="str">
        <f>ABSEN!E65</f>
        <v>NIP. -</v>
      </c>
      <c r="F64" s="211"/>
      <c r="G64" s="211"/>
      <c r="H64" s="211"/>
      <c r="I64" s="211"/>
      <c r="J64" s="211"/>
      <c r="K64" s="211"/>
      <c r="L64" s="213" t="str">
        <f>ABSEN!K65</f>
        <v>NIP. 0</v>
      </c>
      <c r="M64" s="211"/>
      <c r="N64" s="211"/>
    </row>
    <row r="65" spans="2:14" x14ac:dyDescent="0.2">
      <c r="B65" s="211"/>
      <c r="C65" s="211"/>
      <c r="D65" s="209"/>
      <c r="E65" s="209"/>
      <c r="F65" s="211"/>
      <c r="G65" s="211"/>
      <c r="H65" s="211"/>
      <c r="I65" s="211"/>
      <c r="J65" s="211"/>
      <c r="K65" s="211"/>
      <c r="L65" s="211"/>
      <c r="M65" s="211"/>
      <c r="N65" s="211"/>
    </row>
    <row r="66" spans="2:14" x14ac:dyDescent="0.2">
      <c r="B66" s="178"/>
      <c r="C66" s="178"/>
      <c r="D66" s="178"/>
      <c r="E66" s="178"/>
      <c r="F66" s="178"/>
      <c r="G66" s="178"/>
      <c r="H66" s="178"/>
      <c r="I66" s="178"/>
      <c r="J66" s="178"/>
      <c r="K66" s="178"/>
      <c r="L66" s="178"/>
      <c r="M66" s="178"/>
      <c r="N66" s="178"/>
    </row>
    <row r="67" spans="2:14" x14ac:dyDescent="0.2">
      <c r="B67" s="178"/>
      <c r="C67" s="178"/>
      <c r="D67" s="178"/>
      <c r="E67" s="178"/>
      <c r="F67" s="178"/>
      <c r="G67" s="178"/>
      <c r="H67" s="178"/>
      <c r="I67" s="178"/>
      <c r="J67" s="178"/>
      <c r="K67" s="178"/>
      <c r="L67" s="178"/>
      <c r="M67" s="178"/>
      <c r="N67" s="178"/>
    </row>
    <row r="68" spans="2:14" x14ac:dyDescent="0.2">
      <c r="B68" s="178"/>
      <c r="C68" s="178"/>
      <c r="D68" s="178"/>
      <c r="E68" s="178"/>
      <c r="F68" s="178"/>
      <c r="G68" s="178"/>
      <c r="H68" s="178"/>
      <c r="I68" s="178"/>
      <c r="J68" s="178"/>
      <c r="K68" s="178"/>
      <c r="L68" s="178"/>
      <c r="M68" s="178"/>
      <c r="N68" s="178"/>
    </row>
    <row r="69" spans="2:14" x14ac:dyDescent="0.2">
      <c r="B69" s="178"/>
      <c r="C69" s="178"/>
      <c r="D69" s="178"/>
      <c r="E69" s="178"/>
      <c r="F69" s="178"/>
      <c r="G69" s="178"/>
      <c r="H69" s="178"/>
      <c r="I69" s="178"/>
      <c r="J69" s="178"/>
      <c r="K69" s="178"/>
      <c r="L69" s="178"/>
      <c r="M69" s="178"/>
      <c r="N69" s="178"/>
    </row>
  </sheetData>
  <sheetProtection selectLockedCells="1"/>
  <mergeCells count="11">
    <mergeCell ref="L57:M57"/>
    <mergeCell ref="M6:M8"/>
    <mergeCell ref="N6:N8"/>
    <mergeCell ref="B1:N1"/>
    <mergeCell ref="B6:B8"/>
    <mergeCell ref="C6:C8"/>
    <mergeCell ref="D6:E8"/>
    <mergeCell ref="F6:F8"/>
    <mergeCell ref="H6:J7"/>
    <mergeCell ref="K6:K8"/>
    <mergeCell ref="L6:L8"/>
  </mergeCells>
  <conditionalFormatting sqref="C9:K56">
    <cfRule type="cellIs" dxfId="74" priority="12" operator="equal">
      <formula>0</formula>
    </cfRule>
  </conditionalFormatting>
  <hyperlinks>
    <hyperlink ref="A1" location="'DATA UTAMA'!A1" display="'DATA UTAMA'!A1"/>
  </hyperlinks>
  <pageMargins left="0.43307086614173229" right="0.23622047244094491" top="0.15748031496062992" bottom="0.15748031496062992" header="0.31496062992125984" footer="0.31496062992125984"/>
  <pageSetup paperSize="9" scale="9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4">
    <tabColor theme="5" tint="-0.249977111117893"/>
  </sheetPr>
  <dimension ref="A1:M114"/>
  <sheetViews>
    <sheetView showGridLines="0" zoomScale="82" zoomScaleNormal="82" zoomScaleSheetLayoutView="100" workbookViewId="0"/>
  </sheetViews>
  <sheetFormatPr defaultRowHeight="14.25" x14ac:dyDescent="0.2"/>
  <cols>
    <col min="1" max="1" width="2" style="2" customWidth="1"/>
    <col min="2" max="2" width="4.140625" style="142" customWidth="1"/>
    <col min="3" max="3" width="10.140625" style="142" customWidth="1"/>
    <col min="4" max="4" width="1.5703125" style="142" customWidth="1"/>
    <col min="5" max="5" width="6.140625" style="142" customWidth="1"/>
    <col min="6" max="6" width="2.7109375" style="142" hidden="1" customWidth="1"/>
    <col min="7" max="7" width="29.7109375" style="142" customWidth="1"/>
    <col min="8" max="9" width="22.7109375" style="142" customWidth="1"/>
    <col min="10" max="11" width="6.85546875" style="142" customWidth="1"/>
    <col min="12" max="12" width="24.42578125" style="142" customWidth="1"/>
    <col min="13" max="13" width="9.28515625" style="142" customWidth="1"/>
    <col min="14" max="16384" width="9.140625" style="2"/>
  </cols>
  <sheetData>
    <row r="1" spans="1:13" ht="18" x14ac:dyDescent="0.2">
      <c r="A1" s="1" t="s">
        <v>389</v>
      </c>
      <c r="B1" s="1922" t="str">
        <f>CONCATENATE("AGENDA KEGIATAN PEMBELAJARAN GURU ",JADWAL!G5)</f>
        <v>AGENDA KEGIATAN PEMBELAJARAN GURU SEMESTER GASAL</v>
      </c>
      <c r="C1" s="1922"/>
      <c r="D1" s="1922"/>
      <c r="E1" s="1922"/>
      <c r="F1" s="1922"/>
      <c r="G1" s="1922"/>
      <c r="H1" s="1922"/>
      <c r="I1" s="1922"/>
      <c r="J1" s="1922"/>
      <c r="K1" s="1922"/>
      <c r="L1" s="1922"/>
      <c r="M1" s="1922"/>
    </row>
    <row r="2" spans="1:13" x14ac:dyDescent="0.2"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13" s="8" customFormat="1" ht="14.25" customHeight="1" x14ac:dyDescent="0.2">
      <c r="B3" s="137" t="s">
        <v>2</v>
      </c>
      <c r="C3" s="138"/>
      <c r="D3" s="139" t="s">
        <v>3</v>
      </c>
      <c r="E3" s="138" t="str">
        <f>ABSEN!E3</f>
        <v>Ilmu Pengetahuan Sosial</v>
      </c>
      <c r="F3" s="138"/>
      <c r="G3" s="140"/>
      <c r="I3" s="137" t="s">
        <v>28</v>
      </c>
      <c r="J3" s="139"/>
      <c r="K3" s="139" t="s">
        <v>3</v>
      </c>
      <c r="L3" s="141" t="str">
        <f>ABSEN!U3</f>
        <v>2018/2019</v>
      </c>
    </row>
    <row r="4" spans="1:13" s="8" customFormat="1" ht="15" customHeight="1" x14ac:dyDescent="0.2">
      <c r="B4" s="137" t="s">
        <v>4</v>
      </c>
      <c r="C4" s="138"/>
      <c r="D4" s="139" t="s">
        <v>3</v>
      </c>
      <c r="E4" s="138">
        <f>ABSEN!E4</f>
        <v>0</v>
      </c>
      <c r="F4" s="138"/>
      <c r="G4" s="140"/>
      <c r="I4" s="137" t="s">
        <v>133</v>
      </c>
      <c r="J4" s="139"/>
      <c r="K4" s="139" t="s">
        <v>3</v>
      </c>
      <c r="L4" s="138" t="str">
        <f>ABSEN!U4</f>
        <v>X MIPA 1</v>
      </c>
    </row>
    <row r="5" spans="1:13" ht="5.25" customHeight="1" x14ac:dyDescent="0.2"/>
    <row r="6" spans="1:13" s="634" customFormat="1" ht="15.75" thickBot="1" x14ac:dyDescent="0.25">
      <c r="B6" s="1935" t="s">
        <v>6</v>
      </c>
      <c r="C6" s="1937" t="s">
        <v>69</v>
      </c>
      <c r="D6" s="1939" t="s">
        <v>538</v>
      </c>
      <c r="E6" s="1940"/>
      <c r="F6" s="1282" t="s">
        <v>71</v>
      </c>
      <c r="G6" s="1943" t="s">
        <v>486</v>
      </c>
      <c r="H6" s="1923" t="s">
        <v>487</v>
      </c>
      <c r="I6" s="1923"/>
      <c r="J6" s="1947" t="s">
        <v>502</v>
      </c>
      <c r="K6" s="1948"/>
      <c r="L6" s="1943" t="s">
        <v>490</v>
      </c>
      <c r="M6" s="1945" t="s">
        <v>493</v>
      </c>
    </row>
    <row r="7" spans="1:13" s="634" customFormat="1" ht="23.25" customHeight="1" thickTop="1" x14ac:dyDescent="0.2">
      <c r="B7" s="1936"/>
      <c r="C7" s="1938"/>
      <c r="D7" s="1941"/>
      <c r="E7" s="1942"/>
      <c r="F7" s="1283"/>
      <c r="G7" s="1944"/>
      <c r="H7" s="1284" t="s">
        <v>488</v>
      </c>
      <c r="I7" s="1284" t="s">
        <v>489</v>
      </c>
      <c r="J7" s="1285" t="s">
        <v>491</v>
      </c>
      <c r="K7" s="1285" t="s">
        <v>492</v>
      </c>
      <c r="L7" s="1944"/>
      <c r="M7" s="1946"/>
    </row>
    <row r="8" spans="1:13" s="40" customFormat="1" ht="33.75" customHeight="1" x14ac:dyDescent="0.25">
      <c r="B8" s="143">
        <v>1</v>
      </c>
      <c r="C8" s="144">
        <f>ABSEN!F8</f>
        <v>41540</v>
      </c>
      <c r="D8" s="145"/>
      <c r="E8" s="146"/>
      <c r="F8" s="67">
        <f>ABSEN!F10</f>
        <v>1</v>
      </c>
      <c r="G8" s="147" t="str">
        <f>IF(ISERROR(VLOOKUP(F8,PROSEM!$B$11:$C$16,2,0)),"",(VLOOKUP(F8,PROSEM!$B$11:$C$16,2,0)))</f>
        <v>Mengidentifikasi jenis limbah</v>
      </c>
      <c r="H8" s="735"/>
      <c r="I8" s="738"/>
      <c r="J8" s="741">
        <f>ABSEN!$F$58</f>
        <v>32</v>
      </c>
      <c r="K8" s="741">
        <f>ABSEN!$E$58-ABSEN!$F$58</f>
        <v>-32</v>
      </c>
      <c r="L8" s="733" t="str">
        <f>ABSEN!$F$113</f>
        <v xml:space="preserve">                                            </v>
      </c>
      <c r="M8" s="148"/>
    </row>
    <row r="9" spans="1:13" s="40" customFormat="1" ht="33.75" customHeight="1" x14ac:dyDescent="0.25">
      <c r="B9" s="149">
        <v>2</v>
      </c>
      <c r="C9" s="150">
        <f>ABSEN!G8</f>
        <v>41518</v>
      </c>
      <c r="D9" s="151"/>
      <c r="E9" s="152"/>
      <c r="F9" s="153">
        <f>ABSEN!G10</f>
        <v>1</v>
      </c>
      <c r="G9" s="154" t="str">
        <f>IF(ISERROR(VLOOKUP(F9,PROSEM!$B$11:$C$16,2,0)),"",(VLOOKUP(F9,PROSEM!$B$11:$C$16,2,0)))</f>
        <v>Mengidentifikasi jenis limbah</v>
      </c>
      <c r="H9" s="736"/>
      <c r="I9" s="739"/>
      <c r="J9" s="741">
        <f>ABSEN!$G$58</f>
        <v>36</v>
      </c>
      <c r="K9" s="741">
        <f>ABSEN!$E$58-ABSEN!$G$58</f>
        <v>-36</v>
      </c>
      <c r="L9" s="733" t="str">
        <f>ABSEN!$G$113</f>
        <v xml:space="preserve">                                            </v>
      </c>
      <c r="M9" s="155"/>
    </row>
    <row r="10" spans="1:13" s="40" customFormat="1" ht="33.75" customHeight="1" x14ac:dyDescent="0.25">
      <c r="B10" s="149">
        <v>3</v>
      </c>
      <c r="C10" s="150">
        <f>ABSEN!H8</f>
        <v>41519</v>
      </c>
      <c r="D10" s="151"/>
      <c r="E10" s="152"/>
      <c r="F10" s="153">
        <f>ABSEN!H10</f>
        <v>1</v>
      </c>
      <c r="G10" s="154" t="str">
        <f>IF(ISERROR(VLOOKUP(F10,PROSEM!$B$11:$C$16,2,0)),"",(VLOOKUP(F10,PROSEM!$B$11:$C$16,2,0)))</f>
        <v>Mengidentifikasi jenis limbah</v>
      </c>
      <c r="H10" s="736"/>
      <c r="I10" s="739"/>
      <c r="J10" s="741">
        <f>ABSEN!$H$58</f>
        <v>32</v>
      </c>
      <c r="K10" s="741">
        <f>ABSEN!$E$58-ABSEN!$H$58</f>
        <v>-32</v>
      </c>
      <c r="L10" s="733" t="str">
        <f>ABSEN!$H$113</f>
        <v xml:space="preserve">                                            </v>
      </c>
      <c r="M10" s="155"/>
    </row>
    <row r="11" spans="1:13" s="40" customFormat="1" ht="33.75" customHeight="1" x14ac:dyDescent="0.25">
      <c r="B11" s="149">
        <v>4</v>
      </c>
      <c r="C11" s="150">
        <f>ABSEN!I8</f>
        <v>41474</v>
      </c>
      <c r="D11" s="151"/>
      <c r="E11" s="152"/>
      <c r="F11" s="153">
        <f>ABSEN!I10</f>
        <v>1</v>
      </c>
      <c r="G11" s="154" t="str">
        <f>IF(ISERROR(VLOOKUP(F11,PROSEM!$B$11:$C$16,2,0)),"",(VLOOKUP(F11,PROSEM!$B$11:$C$16,2,0)))</f>
        <v>Mengidentifikasi jenis limbah</v>
      </c>
      <c r="H11" s="736"/>
      <c r="I11" s="739"/>
      <c r="J11" s="741">
        <f>ABSEN!$I$58</f>
        <v>36</v>
      </c>
      <c r="K11" s="741">
        <f>ABSEN!$E$58-ABSEN!$I$58</f>
        <v>-36</v>
      </c>
      <c r="L11" s="733" t="str">
        <f>ABSEN!$I$113</f>
        <v xml:space="preserve">                                            </v>
      </c>
      <c r="M11" s="155"/>
    </row>
    <row r="12" spans="1:13" s="40" customFormat="1" ht="33.75" customHeight="1" x14ac:dyDescent="0.25">
      <c r="B12" s="149">
        <v>5</v>
      </c>
      <c r="C12" s="150">
        <f>ABSEN!J8</f>
        <v>41452</v>
      </c>
      <c r="D12" s="151"/>
      <c r="E12" s="152"/>
      <c r="F12" s="153">
        <f>ABSEN!J10</f>
        <v>0</v>
      </c>
      <c r="G12" s="154">
        <f>IF(ISERROR(VLOOKUP(F12,PROSEM!$B$11:$C$16,2,0)),"",(VLOOKUP(F12,PROSEM!$B$11:$C$16,2,0)))</f>
        <v>0</v>
      </c>
      <c r="H12" s="736"/>
      <c r="I12" s="739"/>
      <c r="J12" s="741">
        <f>ABSEN!$J$58</f>
        <v>36</v>
      </c>
      <c r="K12" s="741">
        <f>ABSEN!$E$58-ABSEN!$J$58</f>
        <v>-36</v>
      </c>
      <c r="L12" s="733" t="str">
        <f>ABSEN!$J$113</f>
        <v xml:space="preserve">                                            </v>
      </c>
      <c r="M12" s="155"/>
    </row>
    <row r="13" spans="1:13" s="40" customFormat="1" ht="33.75" customHeight="1" x14ac:dyDescent="0.25">
      <c r="B13" s="149">
        <v>6</v>
      </c>
      <c r="C13" s="150">
        <f>ABSEN!K8</f>
        <v>0</v>
      </c>
      <c r="D13" s="151"/>
      <c r="E13" s="152"/>
      <c r="F13" s="153">
        <f>ABSEN!K10</f>
        <v>0</v>
      </c>
      <c r="G13" s="154">
        <f>IF(ISERROR(VLOOKUP(F13,PROSEM!$B$11:$C$16,2,0)),"",(VLOOKUP(F13,PROSEM!$B$11:$C$16,2,0)))</f>
        <v>0</v>
      </c>
      <c r="H13" s="736"/>
      <c r="I13" s="739"/>
      <c r="J13" s="741">
        <f>ABSEN!$K$58</f>
        <v>36</v>
      </c>
      <c r="K13" s="741">
        <f>ABSEN!$E$58-ABSEN!$K$58</f>
        <v>-36</v>
      </c>
      <c r="L13" s="733" t="str">
        <f>ABSEN!$K$113</f>
        <v xml:space="preserve">                                            </v>
      </c>
      <c r="M13" s="155"/>
    </row>
    <row r="14" spans="1:13" s="40" customFormat="1" ht="33.75" customHeight="1" x14ac:dyDescent="0.25">
      <c r="B14" s="149">
        <v>7</v>
      </c>
      <c r="C14" s="150">
        <f>ABSEN!L8</f>
        <v>0</v>
      </c>
      <c r="D14" s="151"/>
      <c r="E14" s="152"/>
      <c r="F14" s="153">
        <f>ABSEN!L10</f>
        <v>0</v>
      </c>
      <c r="G14" s="154">
        <f>IF(ISERROR(VLOOKUP(F14,PROSEM!$B$11:$C$16,2,0)),"",(VLOOKUP(F14,PROSEM!$B$11:$C$16,2,0)))</f>
        <v>0</v>
      </c>
      <c r="H14" s="736"/>
      <c r="I14" s="739"/>
      <c r="J14" s="741">
        <f>ABSEN!$L$58</f>
        <v>36</v>
      </c>
      <c r="K14" s="741">
        <f>ABSEN!$E$58-ABSEN!$L$58</f>
        <v>-36</v>
      </c>
      <c r="L14" s="733" t="str">
        <f>ABSEN!$L$113</f>
        <v xml:space="preserve">                                            </v>
      </c>
      <c r="M14" s="155"/>
    </row>
    <row r="15" spans="1:13" s="40" customFormat="1" ht="33.75" customHeight="1" x14ac:dyDescent="0.25">
      <c r="B15" s="149">
        <v>8</v>
      </c>
      <c r="C15" s="150">
        <f>ABSEN!M8</f>
        <v>0</v>
      </c>
      <c r="D15" s="151"/>
      <c r="E15" s="152"/>
      <c r="F15" s="153">
        <f>ABSEN!M10</f>
        <v>0</v>
      </c>
      <c r="G15" s="154">
        <f>IF(ISERROR(VLOOKUP(F15,PROSEM!$B$11:$C$16,2,0)),"",(VLOOKUP(F15,PROSEM!$B$11:$C$16,2,0)))</f>
        <v>0</v>
      </c>
      <c r="H15" s="736"/>
      <c r="I15" s="739"/>
      <c r="J15" s="741">
        <f>ABSEN!$M$58</f>
        <v>36</v>
      </c>
      <c r="K15" s="741">
        <f>ABSEN!$E$58-ABSEN!$M$58</f>
        <v>-36</v>
      </c>
      <c r="L15" s="733" t="str">
        <f>ABSEN!$M$113</f>
        <v xml:space="preserve">                                            </v>
      </c>
      <c r="M15" s="155"/>
    </row>
    <row r="16" spans="1:13" s="40" customFormat="1" ht="33.75" customHeight="1" x14ac:dyDescent="0.25">
      <c r="B16" s="149">
        <v>9</v>
      </c>
      <c r="C16" s="150">
        <f>ABSEN!N8</f>
        <v>0</v>
      </c>
      <c r="D16" s="151"/>
      <c r="E16" s="152"/>
      <c r="F16" s="153">
        <f>ABSEN!N10</f>
        <v>0</v>
      </c>
      <c r="G16" s="154">
        <f>IF(ISERROR(VLOOKUP(F16,PROSEM!$B$11:$C$16,2,0)),"",(VLOOKUP(F16,PROSEM!$B$11:$C$16,2,0)))</f>
        <v>0</v>
      </c>
      <c r="H16" s="736"/>
      <c r="I16" s="739"/>
      <c r="J16" s="741">
        <f>ABSEN!$N$58</f>
        <v>36</v>
      </c>
      <c r="K16" s="741">
        <f>ABSEN!$E$58-ABSEN!$N$58</f>
        <v>-36</v>
      </c>
      <c r="L16" s="733" t="str">
        <f>ABSEN!$N$113</f>
        <v xml:space="preserve">                                            </v>
      </c>
      <c r="M16" s="155"/>
    </row>
    <row r="17" spans="2:13" s="40" customFormat="1" ht="33.75" customHeight="1" x14ac:dyDescent="0.25">
      <c r="B17" s="149">
        <v>10</v>
      </c>
      <c r="C17" s="150">
        <f>ABSEN!O8</f>
        <v>0</v>
      </c>
      <c r="D17" s="151"/>
      <c r="E17" s="152"/>
      <c r="F17" s="153">
        <f>ABSEN!O10</f>
        <v>0</v>
      </c>
      <c r="G17" s="154">
        <f>IF(ISERROR(VLOOKUP(F17,PROSEM!$B$11:$C$16,2,0)),"",(VLOOKUP(F17,PROSEM!$B$11:$C$16,2,0)))</f>
        <v>0</v>
      </c>
      <c r="H17" s="736"/>
      <c r="I17" s="739"/>
      <c r="J17" s="741">
        <f>ABSEN!$O$58</f>
        <v>36</v>
      </c>
      <c r="K17" s="741">
        <f>ABSEN!$E$58-ABSEN!$O$58</f>
        <v>-36</v>
      </c>
      <c r="L17" s="733" t="str">
        <f>ABSEN!$O$113</f>
        <v xml:space="preserve">                                            </v>
      </c>
      <c r="M17" s="155"/>
    </row>
    <row r="18" spans="2:13" s="40" customFormat="1" ht="33.75" customHeight="1" x14ac:dyDescent="0.25">
      <c r="B18" s="149">
        <v>11</v>
      </c>
      <c r="C18" s="150">
        <f>ABSEN!P8</f>
        <v>0</v>
      </c>
      <c r="D18" s="151"/>
      <c r="E18" s="152"/>
      <c r="F18" s="153">
        <f>ABSEN!P10</f>
        <v>0</v>
      </c>
      <c r="G18" s="154">
        <f>IF(ISERROR(VLOOKUP(F18,PROSEM!$B$11:$C$16,2,0)),"",(VLOOKUP(F18,PROSEM!$B$11:$C$16,2,0)))</f>
        <v>0</v>
      </c>
      <c r="H18" s="736"/>
      <c r="I18" s="739"/>
      <c r="J18" s="741">
        <f>ABSEN!$P$58</f>
        <v>36</v>
      </c>
      <c r="K18" s="741">
        <f>ABSEN!$E$58-ABSEN!$P$58</f>
        <v>-36</v>
      </c>
      <c r="L18" s="733" t="str">
        <f>ABSEN!$P$113</f>
        <v xml:space="preserve">                                            </v>
      </c>
      <c r="M18" s="155"/>
    </row>
    <row r="19" spans="2:13" s="40" customFormat="1" ht="33.75" customHeight="1" x14ac:dyDescent="0.25">
      <c r="B19" s="149">
        <v>12</v>
      </c>
      <c r="C19" s="150">
        <f>ABSEN!Q8</f>
        <v>0</v>
      </c>
      <c r="D19" s="151"/>
      <c r="E19" s="152"/>
      <c r="F19" s="153">
        <f>ABSEN!Q10</f>
        <v>0</v>
      </c>
      <c r="G19" s="154">
        <f>IF(ISERROR(VLOOKUP(F19,PROSEM!$B$11:$C$16,2,0)),"",(VLOOKUP(F19,PROSEM!$B$11:$C$16,2,0)))</f>
        <v>0</v>
      </c>
      <c r="H19" s="736"/>
      <c r="I19" s="739"/>
      <c r="J19" s="741">
        <f>ABSEN!$Q$58</f>
        <v>36</v>
      </c>
      <c r="K19" s="741">
        <f>ABSEN!$E$58-ABSEN!$Q$58</f>
        <v>-36</v>
      </c>
      <c r="L19" s="733" t="str">
        <f>ABSEN!$Q$113</f>
        <v xml:space="preserve">                                            </v>
      </c>
      <c r="M19" s="155"/>
    </row>
    <row r="20" spans="2:13" s="40" customFormat="1" ht="33.75" customHeight="1" x14ac:dyDescent="0.25">
      <c r="B20" s="149">
        <v>13</v>
      </c>
      <c r="C20" s="150">
        <f>ABSEN!R8</f>
        <v>0</v>
      </c>
      <c r="D20" s="151"/>
      <c r="E20" s="152"/>
      <c r="F20" s="153">
        <f>ABSEN!R10</f>
        <v>0</v>
      </c>
      <c r="G20" s="154">
        <f>IF(ISERROR(VLOOKUP(F20,PROSEM!$B$11:$C$16,2,0)),"",(VLOOKUP(F20,PROSEM!$B$11:$C$16,2,0)))</f>
        <v>0</v>
      </c>
      <c r="H20" s="736"/>
      <c r="I20" s="739"/>
      <c r="J20" s="741">
        <f>ABSEN!$R$58</f>
        <v>36</v>
      </c>
      <c r="K20" s="741">
        <f>ABSEN!$E$58-ABSEN!$R$58</f>
        <v>-36</v>
      </c>
      <c r="L20" s="733" t="str">
        <f>ABSEN!$R$113</f>
        <v xml:space="preserve">                                            </v>
      </c>
      <c r="M20" s="155"/>
    </row>
    <row r="21" spans="2:13" s="40" customFormat="1" ht="33.75" customHeight="1" x14ac:dyDescent="0.25">
      <c r="B21" s="149">
        <v>14</v>
      </c>
      <c r="C21" s="150">
        <f>ABSEN!S8</f>
        <v>0</v>
      </c>
      <c r="D21" s="151"/>
      <c r="E21" s="152"/>
      <c r="F21" s="153">
        <f>ABSEN!S10</f>
        <v>0</v>
      </c>
      <c r="G21" s="154">
        <f>IF(ISERROR(VLOOKUP(F21,PROSEM!$B$11:$C$20,2,0)),"",(VLOOKUP(F21,PROSEM!$B$11:$C$20,2,0)))</f>
        <v>0</v>
      </c>
      <c r="H21" s="736"/>
      <c r="I21" s="739"/>
      <c r="J21" s="741">
        <f>ABSEN!$S$58</f>
        <v>33</v>
      </c>
      <c r="K21" s="741">
        <f>ABSEN!$E$58-ABSEN!$S$58</f>
        <v>-33</v>
      </c>
      <c r="L21" s="733" t="str">
        <f>ABSEN!$S$113</f>
        <v xml:space="preserve">                                            </v>
      </c>
      <c r="M21" s="155"/>
    </row>
    <row r="22" spans="2:13" s="40" customFormat="1" ht="33.75" customHeight="1" x14ac:dyDescent="0.25">
      <c r="B22" s="149">
        <v>15</v>
      </c>
      <c r="C22" s="150">
        <f>ABSEN!T8</f>
        <v>0</v>
      </c>
      <c r="D22" s="151"/>
      <c r="E22" s="152"/>
      <c r="F22" s="153">
        <f>ABSEN!T10</f>
        <v>0</v>
      </c>
      <c r="G22" s="154">
        <f>IF(ISERROR(VLOOKUP(F22,PROSEM!$B$11:$C$20,2,0)),"",(VLOOKUP(F22,PROSEM!$B$11:$C$20,2,0)))</f>
        <v>0</v>
      </c>
      <c r="H22" s="736"/>
      <c r="I22" s="739"/>
      <c r="J22" s="741">
        <f>ABSEN!$T$58</f>
        <v>36</v>
      </c>
      <c r="K22" s="741">
        <f>ABSEN!$E$58-ABSEN!$T$58</f>
        <v>-36</v>
      </c>
      <c r="L22" s="733" t="str">
        <f>ABSEN!$T$113</f>
        <v xml:space="preserve">                                            </v>
      </c>
      <c r="M22" s="155"/>
    </row>
    <row r="23" spans="2:13" s="40" customFormat="1" ht="33.75" customHeight="1" x14ac:dyDescent="0.25">
      <c r="B23" s="149">
        <v>16</v>
      </c>
      <c r="C23" s="150">
        <f>ABSEN!U8</f>
        <v>0</v>
      </c>
      <c r="D23" s="151"/>
      <c r="E23" s="152"/>
      <c r="F23" s="153">
        <f>ABSEN!U10</f>
        <v>0</v>
      </c>
      <c r="G23" s="154">
        <f>IF(ISERROR(VLOOKUP(F23,PROSEM!$B$11:$C$20,2,0)),"",(VLOOKUP(F23,PROSEM!$B$11:$C$20,2,0)))</f>
        <v>0</v>
      </c>
      <c r="H23" s="736"/>
      <c r="I23" s="739"/>
      <c r="J23" s="741">
        <f>ABSEN!$U$58</f>
        <v>36</v>
      </c>
      <c r="K23" s="741">
        <f>ABSEN!$E$58-ABSEN!$U$58</f>
        <v>-36</v>
      </c>
      <c r="L23" s="733" t="str">
        <f>ABSEN!$U$113</f>
        <v xml:space="preserve">                                            </v>
      </c>
      <c r="M23" s="155"/>
    </row>
    <row r="24" spans="2:13" s="40" customFormat="1" ht="33.75" customHeight="1" x14ac:dyDescent="0.25">
      <c r="B24" s="149">
        <v>17</v>
      </c>
      <c r="C24" s="150">
        <f>ABSEN!V8</f>
        <v>0</v>
      </c>
      <c r="D24" s="151"/>
      <c r="E24" s="152"/>
      <c r="F24" s="153">
        <f>ABSEN!V10</f>
        <v>0</v>
      </c>
      <c r="G24" s="154">
        <f>IF(ISERROR(VLOOKUP(F24,PROSEM!$B$11:$C$20,2,0)),"",(VLOOKUP(F24,PROSEM!$B$11:$C$20,2,0)))</f>
        <v>0</v>
      </c>
      <c r="H24" s="736"/>
      <c r="I24" s="739"/>
      <c r="J24" s="741">
        <f>ABSEN!$V$58</f>
        <v>36</v>
      </c>
      <c r="K24" s="741">
        <f>ABSEN!$E$58-ABSEN!$V$58</f>
        <v>-36</v>
      </c>
      <c r="L24" s="733" t="str">
        <f>ABSEN!$V$113</f>
        <v xml:space="preserve">                                            </v>
      </c>
      <c r="M24" s="155"/>
    </row>
    <row r="25" spans="2:13" s="40" customFormat="1" ht="33.75" customHeight="1" x14ac:dyDescent="0.25">
      <c r="B25" s="156">
        <v>18</v>
      </c>
      <c r="C25" s="157">
        <f>ABSEN!W8</f>
        <v>0</v>
      </c>
      <c r="D25" s="158"/>
      <c r="E25" s="159"/>
      <c r="F25" s="160">
        <f>ABSEN!W10</f>
        <v>0</v>
      </c>
      <c r="G25" s="161">
        <f>IF(ISERROR(VLOOKUP(F25,PROSEM!$B$11:$C$20,2,0)),"",(VLOOKUP(F25,PROSEM!$B$11:$C$20,2,0)))</f>
        <v>0</v>
      </c>
      <c r="H25" s="737"/>
      <c r="I25" s="740"/>
      <c r="J25" s="742">
        <f>ABSEN!$W$58</f>
        <v>36</v>
      </c>
      <c r="K25" s="743">
        <f>ABSEN!$E$58-ABSEN!$W$58</f>
        <v>-36</v>
      </c>
      <c r="L25" s="656" t="str">
        <f>ABSEN!$W$113</f>
        <v xml:space="preserve">                                            </v>
      </c>
      <c r="M25" s="162"/>
    </row>
    <row r="27" spans="2:13" s="8" customFormat="1" ht="12" x14ac:dyDescent="0.2">
      <c r="B27" s="140"/>
      <c r="C27" s="140"/>
      <c r="D27" s="140"/>
      <c r="E27" s="140"/>
      <c r="F27" s="140"/>
      <c r="G27" s="140"/>
      <c r="H27" s="163"/>
      <c r="I27" s="1930"/>
      <c r="J27" s="1930"/>
      <c r="K27" s="1930"/>
      <c r="L27" s="1930"/>
      <c r="M27" s="1930"/>
    </row>
    <row r="28" spans="2:13" s="8" customFormat="1" ht="10.5" customHeight="1" x14ac:dyDescent="0.2">
      <c r="B28" s="1930" t="s">
        <v>21</v>
      </c>
      <c r="C28" s="1930"/>
      <c r="D28" s="1930"/>
      <c r="E28" s="1930"/>
      <c r="F28" s="164"/>
      <c r="G28" s="163"/>
      <c r="H28" s="140"/>
      <c r="I28" s="1930"/>
      <c r="J28" s="1930"/>
      <c r="K28" s="1930"/>
      <c r="L28" s="1930"/>
      <c r="M28" s="1930"/>
    </row>
    <row r="29" spans="2:13" s="8" customFormat="1" ht="12" customHeight="1" x14ac:dyDescent="0.2">
      <c r="B29" s="1930" t="s">
        <v>25</v>
      </c>
      <c r="C29" s="1930"/>
      <c r="D29" s="1930"/>
      <c r="E29" s="1930"/>
      <c r="F29" s="164"/>
      <c r="G29" s="163"/>
      <c r="I29" s="163"/>
      <c r="J29" s="1930" t="s">
        <v>24</v>
      </c>
      <c r="K29" s="1930"/>
      <c r="L29" s="1930"/>
      <c r="M29" s="1930"/>
    </row>
    <row r="30" spans="2:13" s="8" customFormat="1" ht="12" x14ac:dyDescent="0.2">
      <c r="B30" s="140"/>
      <c r="C30" s="140"/>
      <c r="D30" s="140"/>
      <c r="E30" s="140"/>
      <c r="F30" s="140"/>
      <c r="G30" s="140"/>
      <c r="I30" s="140"/>
      <c r="J30" s="140"/>
      <c r="K30" s="140"/>
      <c r="L30" s="140"/>
      <c r="M30" s="140"/>
    </row>
    <row r="31" spans="2:13" s="8" customFormat="1" ht="12" x14ac:dyDescent="0.2">
      <c r="B31" s="140"/>
      <c r="C31" s="140"/>
      <c r="D31" s="140"/>
      <c r="E31" s="140"/>
      <c r="F31" s="140"/>
      <c r="G31" s="140"/>
      <c r="I31" s="140"/>
      <c r="J31" s="140"/>
      <c r="K31" s="140"/>
      <c r="L31" s="140"/>
      <c r="M31" s="140"/>
    </row>
    <row r="32" spans="2:13" s="8" customFormat="1" ht="12" x14ac:dyDescent="0.2">
      <c r="B32" s="140"/>
      <c r="C32" s="140"/>
      <c r="D32" s="140"/>
      <c r="E32" s="140"/>
      <c r="F32" s="140"/>
      <c r="G32" s="140"/>
      <c r="I32" s="140"/>
      <c r="J32" s="140"/>
      <c r="K32" s="140"/>
      <c r="L32" s="140"/>
      <c r="M32" s="140"/>
    </row>
    <row r="33" spans="2:13" s="1265" customFormat="1" ht="12.75" customHeight="1" x14ac:dyDescent="0.2">
      <c r="B33" s="1950" t="str">
        <f>RA!E63</f>
        <v>MARLINA, M.Pd</v>
      </c>
      <c r="C33" s="1950"/>
      <c r="D33" s="1950"/>
      <c r="E33" s="1950"/>
      <c r="F33" s="1263"/>
      <c r="G33" s="1264"/>
      <c r="I33" s="1266"/>
      <c r="J33" s="1951">
        <f>PROSEM!AB5</f>
        <v>0</v>
      </c>
      <c r="K33" s="1951"/>
      <c r="L33" s="1951"/>
      <c r="M33" s="1951"/>
    </row>
    <row r="34" spans="2:13" s="135" customFormat="1" ht="11.25" customHeight="1" x14ac:dyDescent="0.2">
      <c r="B34" s="1949" t="str">
        <f>RA!E64</f>
        <v>NIP. -</v>
      </c>
      <c r="C34" s="1949"/>
      <c r="D34" s="1949"/>
      <c r="E34" s="1949"/>
      <c r="F34" s="166"/>
      <c r="G34" s="167"/>
      <c r="I34" s="132"/>
      <c r="J34" s="1934" t="str">
        <f>ABSEN!K65</f>
        <v>NIP. 0</v>
      </c>
      <c r="K34" s="1934"/>
      <c r="L34" s="1934"/>
      <c r="M34" s="1934"/>
    </row>
    <row r="36" spans="2:13" ht="13.5" hidden="1" customHeight="1" x14ac:dyDescent="0.2">
      <c r="B36" s="168" t="s">
        <v>0</v>
      </c>
      <c r="C36" s="136"/>
      <c r="D36" s="136"/>
      <c r="E36" s="136"/>
      <c r="F36" s="136"/>
      <c r="G36" s="136"/>
      <c r="H36" s="136"/>
      <c r="I36" s="136"/>
      <c r="J36" s="136"/>
      <c r="K36" s="136"/>
      <c r="L36" s="136"/>
      <c r="M36" s="169" t="s">
        <v>143</v>
      </c>
    </row>
    <row r="37" spans="2:13" ht="11.25" hidden="1" customHeight="1" x14ac:dyDescent="0.2">
      <c r="B37" s="168" t="s">
        <v>1</v>
      </c>
      <c r="C37" s="136"/>
      <c r="D37" s="136"/>
      <c r="E37" s="136"/>
      <c r="F37" s="136"/>
      <c r="G37" s="136"/>
      <c r="H37" s="136"/>
      <c r="I37" s="136"/>
      <c r="J37" s="136"/>
      <c r="K37" s="136"/>
      <c r="L37" s="136"/>
      <c r="M37" s="169" t="s">
        <v>68</v>
      </c>
    </row>
    <row r="38" spans="2:13" hidden="1" x14ac:dyDescent="0.2">
      <c r="B38" s="136"/>
      <c r="C38" s="136"/>
      <c r="D38" s="136"/>
      <c r="E38" s="136"/>
      <c r="F38" s="136"/>
      <c r="G38" s="136"/>
      <c r="H38" s="136"/>
      <c r="I38" s="136"/>
      <c r="J38" s="136"/>
      <c r="K38" s="136"/>
      <c r="L38" s="136"/>
      <c r="M38" s="136"/>
    </row>
    <row r="39" spans="2:13" ht="18.75" hidden="1" customHeight="1" x14ac:dyDescent="0.2">
      <c r="B39" s="1926" t="s">
        <v>140</v>
      </c>
      <c r="C39" s="1926"/>
      <c r="D39" s="1926"/>
      <c r="E39" s="1926"/>
      <c r="F39" s="1926"/>
      <c r="G39" s="1926"/>
      <c r="H39" s="1926"/>
      <c r="I39" s="1926"/>
      <c r="J39" s="1926"/>
      <c r="K39" s="1926"/>
      <c r="L39" s="1926"/>
      <c r="M39" s="1926"/>
    </row>
    <row r="40" spans="2:13" hidden="1" x14ac:dyDescent="0.2">
      <c r="B40" s="136"/>
      <c r="C40" s="136"/>
      <c r="D40" s="136"/>
      <c r="E40" s="136"/>
      <c r="F40" s="136"/>
      <c r="G40" s="136"/>
      <c r="H40" s="136"/>
      <c r="I40" s="136"/>
      <c r="J40" s="136"/>
      <c r="K40" s="136"/>
      <c r="L40" s="136"/>
      <c r="M40" s="136"/>
    </row>
    <row r="41" spans="2:13" s="8" customFormat="1" ht="14.25" hidden="1" customHeight="1" x14ac:dyDescent="0.2">
      <c r="B41" s="137" t="s">
        <v>2</v>
      </c>
      <c r="C41" s="138"/>
      <c r="D41" s="139" t="s">
        <v>3</v>
      </c>
      <c r="E41" s="138" t="str">
        <f>ABSEN!E40</f>
        <v/>
      </c>
      <c r="F41" s="138"/>
      <c r="G41" s="140"/>
      <c r="H41" s="137" t="s">
        <v>28</v>
      </c>
      <c r="I41" s="139" t="s">
        <v>3</v>
      </c>
      <c r="J41" s="139"/>
      <c r="K41" s="139"/>
      <c r="L41" s="139"/>
      <c r="M41" s="141" t="str">
        <f>ABSEN!U40</f>
        <v>.</v>
      </c>
    </row>
    <row r="42" spans="2:13" s="8" customFormat="1" ht="15" hidden="1" customHeight="1" x14ac:dyDescent="0.2">
      <c r="B42" s="137" t="s">
        <v>4</v>
      </c>
      <c r="C42" s="138"/>
      <c r="D42" s="139" t="s">
        <v>3</v>
      </c>
      <c r="E42" s="138" t="str">
        <f>ABSEN!E41</f>
        <v/>
      </c>
      <c r="F42" s="138"/>
      <c r="G42" s="140"/>
      <c r="H42" s="137" t="s">
        <v>133</v>
      </c>
      <c r="I42" s="139" t="s">
        <v>3</v>
      </c>
      <c r="J42" s="139"/>
      <c r="K42" s="139"/>
      <c r="L42" s="139"/>
      <c r="M42" s="138" t="str">
        <f>ABSEN!U41</f>
        <v>.</v>
      </c>
    </row>
    <row r="43" spans="2:13" hidden="1" x14ac:dyDescent="0.2"/>
    <row r="44" spans="2:13" ht="33" hidden="1" customHeight="1" thickBot="1" x14ac:dyDescent="0.25">
      <c r="B44" s="170" t="s">
        <v>6</v>
      </c>
      <c r="C44" s="170" t="s">
        <v>69</v>
      </c>
      <c r="D44" s="1927" t="s">
        <v>70</v>
      </c>
      <c r="E44" s="1928"/>
      <c r="F44" s="171" t="s">
        <v>71</v>
      </c>
      <c r="G44" s="61" t="s">
        <v>71</v>
      </c>
      <c r="H44" s="1929" t="s">
        <v>72</v>
      </c>
      <c r="I44" s="1929"/>
      <c r="J44" s="655"/>
      <c r="K44" s="655"/>
      <c r="L44" s="655"/>
      <c r="M44" s="172" t="s">
        <v>73</v>
      </c>
    </row>
    <row r="45" spans="2:13" s="40" customFormat="1" ht="33.75" hidden="1" customHeight="1" thickTop="1" x14ac:dyDescent="0.25">
      <c r="B45" s="173">
        <v>1</v>
      </c>
      <c r="C45" s="144" t="str">
        <f>ABSEN!F45</f>
        <v>.</v>
      </c>
      <c r="D45" s="145"/>
      <c r="E45" s="146"/>
      <c r="F45" s="67">
        <f>ABSEN!F47</f>
        <v>0</v>
      </c>
      <c r="G45" s="147">
        <f>IF(ISERROR(VLOOKUP(F45,PROSEM!$B$11:$C$16,2,0)),"",(VLOOKUP(F45,PROSEM!$B$11:$C$16,2,0)))</f>
        <v>0</v>
      </c>
      <c r="H45" s="1924"/>
      <c r="I45" s="1924"/>
      <c r="J45" s="733"/>
      <c r="K45" s="733"/>
      <c r="L45" s="733"/>
      <c r="M45" s="174"/>
    </row>
    <row r="46" spans="2:13" s="40" customFormat="1" ht="33.75" hidden="1" customHeight="1" x14ac:dyDescent="0.25">
      <c r="B46" s="175">
        <v>2</v>
      </c>
      <c r="C46" s="150" t="str">
        <f>ABSEN!G45</f>
        <v>.</v>
      </c>
      <c r="D46" s="151"/>
      <c r="E46" s="152"/>
      <c r="F46" s="153">
        <f>ABSEN!G47</f>
        <v>0</v>
      </c>
      <c r="G46" s="154">
        <f>IF(ISERROR(VLOOKUP(F46,PROSEM!$B$11:$C$16,2,0)),"",(VLOOKUP(F46,PROSEM!$B$11:$C$16,2,0)))</f>
        <v>0</v>
      </c>
      <c r="H46" s="1925"/>
      <c r="I46" s="1925"/>
      <c r="J46" s="734"/>
      <c r="K46" s="734"/>
      <c r="L46" s="734"/>
      <c r="M46" s="176"/>
    </row>
    <row r="47" spans="2:13" s="40" customFormat="1" ht="33.75" hidden="1" customHeight="1" x14ac:dyDescent="0.25">
      <c r="B47" s="175">
        <v>3</v>
      </c>
      <c r="C47" s="150" t="str">
        <f>ABSEN!H45</f>
        <v>.</v>
      </c>
      <c r="D47" s="151"/>
      <c r="E47" s="152"/>
      <c r="F47" s="153">
        <f>ABSEN!H47</f>
        <v>0</v>
      </c>
      <c r="G47" s="154">
        <f>IF(ISERROR(VLOOKUP(F47,PROSEM!$B$11:$C$16,2,0)),"",(VLOOKUP(F47,PROSEM!$B$11:$C$16,2,0)))</f>
        <v>0</v>
      </c>
      <c r="H47" s="1925"/>
      <c r="I47" s="1925"/>
      <c r="J47" s="734"/>
      <c r="K47" s="734"/>
      <c r="L47" s="734"/>
      <c r="M47" s="176"/>
    </row>
    <row r="48" spans="2:13" s="40" customFormat="1" ht="33.75" hidden="1" customHeight="1" x14ac:dyDescent="0.25">
      <c r="B48" s="175">
        <v>4</v>
      </c>
      <c r="C48" s="150" t="str">
        <f>ABSEN!I45</f>
        <v>.</v>
      </c>
      <c r="D48" s="151"/>
      <c r="E48" s="152"/>
      <c r="F48" s="153">
        <f>ABSEN!I47</f>
        <v>0</v>
      </c>
      <c r="G48" s="154">
        <f>IF(ISERROR(VLOOKUP(F48,PROSEM!$B$11:$C$16,2,0)),"",(VLOOKUP(F48,PROSEM!$B$11:$C$16,2,0)))</f>
        <v>0</v>
      </c>
      <c r="H48" s="1925"/>
      <c r="I48" s="1925"/>
      <c r="J48" s="734"/>
      <c r="K48" s="734"/>
      <c r="L48" s="734"/>
      <c r="M48" s="176"/>
    </row>
    <row r="49" spans="2:13" s="40" customFormat="1" ht="33.75" hidden="1" customHeight="1" x14ac:dyDescent="0.25">
      <c r="B49" s="175">
        <v>5</v>
      </c>
      <c r="C49" s="150" t="str">
        <f>ABSEN!J45</f>
        <v>.</v>
      </c>
      <c r="D49" s="151"/>
      <c r="E49" s="152"/>
      <c r="F49" s="153">
        <f>ABSEN!J47</f>
        <v>0</v>
      </c>
      <c r="G49" s="154">
        <f>IF(ISERROR(VLOOKUP(F49,PROSEM!$B$11:$C$16,2,0)),"",(VLOOKUP(F49,PROSEM!$B$11:$C$16,2,0)))</f>
        <v>0</v>
      </c>
      <c r="H49" s="1925"/>
      <c r="I49" s="1925"/>
      <c r="J49" s="734"/>
      <c r="K49" s="734"/>
      <c r="L49" s="734"/>
      <c r="M49" s="176"/>
    </row>
    <row r="50" spans="2:13" s="40" customFormat="1" ht="33.75" hidden="1" customHeight="1" x14ac:dyDescent="0.25">
      <c r="B50" s="175">
        <v>6</v>
      </c>
      <c r="C50" s="150" t="str">
        <f>ABSEN!K45</f>
        <v>.</v>
      </c>
      <c r="D50" s="151"/>
      <c r="E50" s="152"/>
      <c r="F50" s="153">
        <f>ABSEN!K47</f>
        <v>0</v>
      </c>
      <c r="G50" s="154">
        <f>IF(ISERROR(VLOOKUP(F50,PROSEM!$B$11:$C$16,2,0)),"",(VLOOKUP(F50,PROSEM!$B$11:$C$16,2,0)))</f>
        <v>0</v>
      </c>
      <c r="H50" s="1925"/>
      <c r="I50" s="1925"/>
      <c r="J50" s="734"/>
      <c r="K50" s="734"/>
      <c r="L50" s="734"/>
      <c r="M50" s="176"/>
    </row>
    <row r="51" spans="2:13" s="40" customFormat="1" ht="33.75" hidden="1" customHeight="1" x14ac:dyDescent="0.25">
      <c r="B51" s="175">
        <v>7</v>
      </c>
      <c r="C51" s="150" t="str">
        <f>ABSEN!L45</f>
        <v>.</v>
      </c>
      <c r="D51" s="151"/>
      <c r="E51" s="152"/>
      <c r="F51" s="153">
        <f>ABSEN!L47</f>
        <v>0</v>
      </c>
      <c r="G51" s="154">
        <f>IF(ISERROR(VLOOKUP(F51,PROSEM!$B$11:$C$16,2,0)),"",(VLOOKUP(F51,PROSEM!$B$11:$C$16,2,0)))</f>
        <v>0</v>
      </c>
      <c r="H51" s="1925"/>
      <c r="I51" s="1925"/>
      <c r="J51" s="734"/>
      <c r="K51" s="734"/>
      <c r="L51" s="734"/>
      <c r="M51" s="176"/>
    </row>
    <row r="52" spans="2:13" s="40" customFormat="1" ht="33.75" hidden="1" customHeight="1" x14ac:dyDescent="0.25">
      <c r="B52" s="175">
        <v>8</v>
      </c>
      <c r="C52" s="150" t="str">
        <f>ABSEN!M45</f>
        <v>.</v>
      </c>
      <c r="D52" s="151"/>
      <c r="E52" s="152"/>
      <c r="F52" s="153">
        <f>ABSEN!M47</f>
        <v>0</v>
      </c>
      <c r="G52" s="154">
        <f>IF(ISERROR(VLOOKUP(F52,PROSEM!$B$11:$C$16,2,0)),"",(VLOOKUP(F52,PROSEM!$B$11:$C$16,2,0)))</f>
        <v>0</v>
      </c>
      <c r="H52" s="1925"/>
      <c r="I52" s="1925"/>
      <c r="J52" s="734"/>
      <c r="K52" s="734"/>
      <c r="L52" s="734"/>
      <c r="M52" s="176"/>
    </row>
    <row r="53" spans="2:13" s="40" customFormat="1" ht="33.75" hidden="1" customHeight="1" x14ac:dyDescent="0.25">
      <c r="B53" s="175">
        <v>9</v>
      </c>
      <c r="C53" s="150" t="str">
        <f>ABSEN!N45</f>
        <v>.</v>
      </c>
      <c r="D53" s="151"/>
      <c r="E53" s="152"/>
      <c r="F53" s="153">
        <f>ABSEN!N47</f>
        <v>0</v>
      </c>
      <c r="G53" s="154">
        <f>IF(ISERROR(VLOOKUP(F53,PROSEM!$B$11:$C$16,2,0)),"",(VLOOKUP(F53,PROSEM!$B$11:$C$16,2,0)))</f>
        <v>0</v>
      </c>
      <c r="H53" s="1925"/>
      <c r="I53" s="1925"/>
      <c r="J53" s="734"/>
      <c r="K53" s="734"/>
      <c r="L53" s="734"/>
      <c r="M53" s="176"/>
    </row>
    <row r="54" spans="2:13" s="40" customFormat="1" ht="33.75" hidden="1" customHeight="1" x14ac:dyDescent="0.25">
      <c r="B54" s="175">
        <v>10</v>
      </c>
      <c r="C54" s="150" t="str">
        <f>ABSEN!O45</f>
        <v>.</v>
      </c>
      <c r="D54" s="151"/>
      <c r="E54" s="152"/>
      <c r="F54" s="153">
        <f>ABSEN!O47</f>
        <v>0</v>
      </c>
      <c r="G54" s="154">
        <f>IF(ISERROR(VLOOKUP(F54,PROSEM!$B$11:$C$16,2,0)),"",(VLOOKUP(F54,PROSEM!$B$11:$C$16,2,0)))</f>
        <v>0</v>
      </c>
      <c r="H54" s="1925"/>
      <c r="I54" s="1925"/>
      <c r="J54" s="734"/>
      <c r="K54" s="734"/>
      <c r="L54" s="734"/>
      <c r="M54" s="176"/>
    </row>
    <row r="55" spans="2:13" s="40" customFormat="1" ht="33.75" hidden="1" customHeight="1" x14ac:dyDescent="0.25">
      <c r="B55" s="175">
        <v>11</v>
      </c>
      <c r="C55" s="150" t="str">
        <f>ABSEN!P45</f>
        <v>.</v>
      </c>
      <c r="D55" s="151"/>
      <c r="E55" s="152"/>
      <c r="F55" s="153">
        <f>ABSEN!P47</f>
        <v>0</v>
      </c>
      <c r="G55" s="154">
        <f>IF(ISERROR(VLOOKUP(F55,PROSEM!$B$11:$C$16,2,0)),"",(VLOOKUP(F55,PROSEM!$B$11:$C$16,2,0)))</f>
        <v>0</v>
      </c>
      <c r="H55" s="1925"/>
      <c r="I55" s="1925"/>
      <c r="J55" s="734"/>
      <c r="K55" s="734"/>
      <c r="L55" s="734"/>
      <c r="M55" s="176"/>
    </row>
    <row r="56" spans="2:13" s="40" customFormat="1" ht="33.75" hidden="1" customHeight="1" x14ac:dyDescent="0.25">
      <c r="B56" s="175">
        <v>12</v>
      </c>
      <c r="C56" s="150" t="str">
        <f>ABSEN!Q45</f>
        <v>.</v>
      </c>
      <c r="D56" s="151"/>
      <c r="E56" s="152"/>
      <c r="F56" s="153">
        <f>ABSEN!Q47</f>
        <v>0</v>
      </c>
      <c r="G56" s="154">
        <f>IF(ISERROR(VLOOKUP(F56,PROSEM!$B$11:$C$16,2,0)),"",(VLOOKUP(F56,PROSEM!$B$11:$C$16,2,0)))</f>
        <v>0</v>
      </c>
      <c r="H56" s="1925"/>
      <c r="I56" s="1925"/>
      <c r="J56" s="734"/>
      <c r="K56" s="734"/>
      <c r="L56" s="734"/>
      <c r="M56" s="176"/>
    </row>
    <row r="57" spans="2:13" s="40" customFormat="1" ht="33.75" hidden="1" customHeight="1" x14ac:dyDescent="0.25">
      <c r="B57" s="175">
        <v>13</v>
      </c>
      <c r="C57" s="150" t="str">
        <f>ABSEN!R45</f>
        <v>.</v>
      </c>
      <c r="D57" s="151"/>
      <c r="E57" s="152"/>
      <c r="F57" s="153">
        <f>ABSEN!R47</f>
        <v>0</v>
      </c>
      <c r="G57" s="154">
        <f>IF(ISERROR(VLOOKUP(F57,PROSEM!$B$11:$C$16,2,0)),"",(VLOOKUP(F57,PROSEM!$B$11:$C$16,2,0)))</f>
        <v>0</v>
      </c>
      <c r="H57" s="1925"/>
      <c r="I57" s="1925"/>
      <c r="J57" s="734"/>
      <c r="K57" s="734"/>
      <c r="L57" s="734"/>
      <c r="M57" s="176"/>
    </row>
    <row r="58" spans="2:13" s="40" customFormat="1" ht="33.75" hidden="1" customHeight="1" x14ac:dyDescent="0.25">
      <c r="B58" s="175">
        <v>14</v>
      </c>
      <c r="C58" s="150" t="str">
        <f>ABSEN!S45</f>
        <v>.</v>
      </c>
      <c r="D58" s="151"/>
      <c r="E58" s="152"/>
      <c r="F58" s="153">
        <f>ABSEN!S47</f>
        <v>0</v>
      </c>
      <c r="G58" s="154">
        <f>IF(ISERROR(VLOOKUP(F58,PROSEM!$B$11:$C$20,2,0)),"",(VLOOKUP(F58,PROSEM!$B$11:$C$20,2,0)))</f>
        <v>0</v>
      </c>
      <c r="H58" s="1925"/>
      <c r="I58" s="1925"/>
      <c r="J58" s="734"/>
      <c r="K58" s="734"/>
      <c r="L58" s="734"/>
      <c r="M58" s="176"/>
    </row>
    <row r="59" spans="2:13" s="40" customFormat="1" ht="33.75" hidden="1" customHeight="1" x14ac:dyDescent="0.25">
      <c r="B59" s="175">
        <v>15</v>
      </c>
      <c r="C59" s="150" t="str">
        <f>ABSEN!T45</f>
        <v>.</v>
      </c>
      <c r="D59" s="151"/>
      <c r="E59" s="152"/>
      <c r="F59" s="153">
        <f>ABSEN!T47</f>
        <v>0</v>
      </c>
      <c r="G59" s="154">
        <f>IF(ISERROR(VLOOKUP(F59,PROSEM!$B$11:$C$20,2,0)),"",(VLOOKUP(F59,PROSEM!$B$11:$C$20,2,0)))</f>
        <v>0</v>
      </c>
      <c r="H59" s="1925"/>
      <c r="I59" s="1925"/>
      <c r="J59" s="734"/>
      <c r="K59" s="734"/>
      <c r="L59" s="734"/>
      <c r="M59" s="176"/>
    </row>
    <row r="60" spans="2:13" s="40" customFormat="1" ht="33.75" hidden="1" customHeight="1" x14ac:dyDescent="0.25">
      <c r="B60" s="175">
        <v>16</v>
      </c>
      <c r="C60" s="150" t="str">
        <f>ABSEN!U45</f>
        <v>.</v>
      </c>
      <c r="D60" s="151"/>
      <c r="E60" s="152"/>
      <c r="F60" s="153">
        <f>ABSEN!U47</f>
        <v>0</v>
      </c>
      <c r="G60" s="154">
        <f>IF(ISERROR(VLOOKUP(F60,PROSEM!$B$11:$C$20,2,0)),"",(VLOOKUP(F60,PROSEM!$B$11:$C$20,2,0)))</f>
        <v>0</v>
      </c>
      <c r="H60" s="1925"/>
      <c r="I60" s="1925"/>
      <c r="J60" s="734"/>
      <c r="K60" s="734"/>
      <c r="L60" s="734"/>
      <c r="M60" s="176"/>
    </row>
    <row r="61" spans="2:13" s="40" customFormat="1" ht="33.75" hidden="1" customHeight="1" x14ac:dyDescent="0.25">
      <c r="B61" s="175">
        <v>17</v>
      </c>
      <c r="C61" s="150" t="str">
        <f>ABSEN!V45</f>
        <v>.</v>
      </c>
      <c r="D61" s="151"/>
      <c r="E61" s="152"/>
      <c r="F61" s="153">
        <f>ABSEN!V47</f>
        <v>0</v>
      </c>
      <c r="G61" s="154">
        <f>IF(ISERROR(VLOOKUP(F61,PROSEM!$B$11:$C$20,2,0)),"",(VLOOKUP(F61,PROSEM!$B$11:$C$20,2,0)))</f>
        <v>0</v>
      </c>
      <c r="H61" s="1925"/>
      <c r="I61" s="1925"/>
      <c r="J61" s="734"/>
      <c r="K61" s="734"/>
      <c r="L61" s="734"/>
      <c r="M61" s="176"/>
    </row>
    <row r="62" spans="2:13" s="40" customFormat="1" ht="33.75" hidden="1" customHeight="1" x14ac:dyDescent="0.25">
      <c r="B62" s="175">
        <v>18</v>
      </c>
      <c r="C62" s="150" t="str">
        <f>ABSEN!W45</f>
        <v>.</v>
      </c>
      <c r="D62" s="151"/>
      <c r="E62" s="152"/>
      <c r="F62" s="153">
        <f>ABSEN!W47</f>
        <v>0</v>
      </c>
      <c r="G62" s="154">
        <f>IF(ISERROR(VLOOKUP(F62,PROSEM!$B$11:$C$20,2,0)),"",(VLOOKUP(F62,PROSEM!$B$11:$C$20,2,0)))</f>
        <v>0</v>
      </c>
      <c r="H62" s="1925"/>
      <c r="I62" s="1925"/>
      <c r="J62" s="734"/>
      <c r="K62" s="734"/>
      <c r="L62" s="734"/>
      <c r="M62" s="176"/>
    </row>
    <row r="63" spans="2:13" hidden="1" x14ac:dyDescent="0.2"/>
    <row r="64" spans="2:13" s="8" customFormat="1" ht="13.5" hidden="1" customHeight="1" x14ac:dyDescent="0.2">
      <c r="B64" s="140"/>
      <c r="C64" s="140"/>
      <c r="D64" s="140"/>
      <c r="E64" s="140"/>
      <c r="F64" s="140"/>
      <c r="G64" s="140"/>
      <c r="H64" s="163" t="s">
        <v>77</v>
      </c>
      <c r="I64" s="1930"/>
      <c r="J64" s="1930"/>
      <c r="K64" s="1930"/>
      <c r="L64" s="1930"/>
      <c r="M64" s="1930"/>
    </row>
    <row r="65" spans="2:13" s="8" customFormat="1" ht="10.5" hidden="1" customHeight="1" x14ac:dyDescent="0.2">
      <c r="B65" s="1930" t="s">
        <v>21</v>
      </c>
      <c r="C65" s="1930"/>
      <c r="D65" s="1930"/>
      <c r="E65" s="1930"/>
      <c r="F65" s="164"/>
      <c r="G65" s="163"/>
      <c r="H65" s="140"/>
      <c r="I65" s="1930"/>
      <c r="J65" s="1930"/>
      <c r="K65" s="1930"/>
      <c r="L65" s="1930"/>
      <c r="M65" s="1930"/>
    </row>
    <row r="66" spans="2:13" s="8" customFormat="1" ht="12" hidden="1" customHeight="1" x14ac:dyDescent="0.2">
      <c r="B66" s="1930" t="s">
        <v>25</v>
      </c>
      <c r="C66" s="1930"/>
      <c r="D66" s="1930"/>
      <c r="E66" s="1930"/>
      <c r="F66" s="164"/>
      <c r="G66" s="163"/>
      <c r="H66" s="1930" t="s">
        <v>24</v>
      </c>
      <c r="I66" s="1930"/>
      <c r="J66" s="1930"/>
      <c r="K66" s="1930"/>
      <c r="L66" s="1930"/>
      <c r="M66" s="1930"/>
    </row>
    <row r="67" spans="2:13" s="8" customFormat="1" ht="12" hidden="1" x14ac:dyDescent="0.2">
      <c r="B67" s="140"/>
      <c r="C67" s="140"/>
      <c r="D67" s="140"/>
      <c r="E67" s="140"/>
      <c r="F67" s="140"/>
      <c r="G67" s="140"/>
      <c r="H67" s="140"/>
      <c r="I67" s="140"/>
      <c r="J67" s="140"/>
      <c r="K67" s="140"/>
      <c r="L67" s="140"/>
      <c r="M67" s="140"/>
    </row>
    <row r="68" spans="2:13" s="8" customFormat="1" ht="12" hidden="1" x14ac:dyDescent="0.2">
      <c r="B68" s="140"/>
      <c r="C68" s="140"/>
      <c r="D68" s="140"/>
      <c r="E68" s="140"/>
      <c r="F68" s="140"/>
      <c r="G68" s="140"/>
      <c r="H68" s="140"/>
      <c r="I68" s="140"/>
      <c r="J68" s="140"/>
      <c r="K68" s="140"/>
      <c r="L68" s="140"/>
      <c r="M68" s="140"/>
    </row>
    <row r="69" spans="2:13" s="8" customFormat="1" ht="12" hidden="1" x14ac:dyDescent="0.2">
      <c r="B69" s="140"/>
      <c r="C69" s="140"/>
      <c r="D69" s="140"/>
      <c r="E69" s="140"/>
      <c r="F69" s="140"/>
      <c r="G69" s="140"/>
      <c r="H69" s="140"/>
      <c r="I69" s="140"/>
      <c r="J69" s="140"/>
      <c r="K69" s="140"/>
      <c r="L69" s="140"/>
      <c r="M69" s="140"/>
    </row>
    <row r="70" spans="2:13" s="8" customFormat="1" ht="12.75" hidden="1" customHeight="1" x14ac:dyDescent="0.2">
      <c r="B70" s="1932" t="s">
        <v>26</v>
      </c>
      <c r="C70" s="1932"/>
      <c r="D70" s="1932"/>
      <c r="E70" s="1932"/>
      <c r="F70" s="164"/>
      <c r="G70" s="163"/>
      <c r="H70" s="1933">
        <f>PROSEM!AF43</f>
        <v>0</v>
      </c>
      <c r="I70" s="1933"/>
      <c r="J70" s="1933"/>
      <c r="K70" s="1933"/>
      <c r="L70" s="1933"/>
      <c r="M70" s="1933"/>
    </row>
    <row r="71" spans="2:13" s="8" customFormat="1" ht="11.25" hidden="1" customHeight="1" x14ac:dyDescent="0.2">
      <c r="B71" s="1930" t="s">
        <v>27</v>
      </c>
      <c r="C71" s="1930"/>
      <c r="D71" s="1930"/>
      <c r="E71" s="1930"/>
      <c r="F71" s="164"/>
      <c r="G71" s="163"/>
      <c r="H71" s="1931" t="str">
        <f>ABSEN!K102</f>
        <v/>
      </c>
      <c r="I71" s="1931"/>
      <c r="J71" s="1931"/>
      <c r="K71" s="1931"/>
      <c r="L71" s="1931"/>
      <c r="M71" s="1931"/>
    </row>
    <row r="75" spans="2:13" ht="13.5" hidden="1" customHeight="1" x14ac:dyDescent="0.2">
      <c r="B75" s="168" t="s">
        <v>0</v>
      </c>
      <c r="C75" s="136"/>
      <c r="D75" s="136"/>
      <c r="E75" s="136"/>
      <c r="F75" s="136"/>
      <c r="G75" s="136"/>
      <c r="H75" s="136"/>
      <c r="I75" s="136"/>
      <c r="J75" s="136"/>
      <c r="K75" s="136"/>
      <c r="L75" s="136"/>
      <c r="M75" s="169" t="s">
        <v>143</v>
      </c>
    </row>
    <row r="76" spans="2:13" ht="11.25" hidden="1" customHeight="1" x14ac:dyDescent="0.2">
      <c r="B76" s="168" t="s">
        <v>1</v>
      </c>
      <c r="C76" s="136"/>
      <c r="D76" s="136"/>
      <c r="E76" s="136"/>
      <c r="F76" s="136"/>
      <c r="G76" s="136"/>
      <c r="H76" s="136"/>
      <c r="I76" s="136"/>
      <c r="J76" s="136"/>
      <c r="K76" s="136"/>
      <c r="L76" s="136"/>
      <c r="M76" s="169" t="s">
        <v>68</v>
      </c>
    </row>
    <row r="77" spans="2:13" hidden="1" x14ac:dyDescent="0.2">
      <c r="B77" s="136"/>
      <c r="C77" s="136"/>
      <c r="D77" s="136"/>
      <c r="E77" s="136"/>
      <c r="F77" s="136"/>
      <c r="G77" s="136"/>
      <c r="H77" s="136"/>
      <c r="I77" s="136"/>
      <c r="J77" s="136"/>
      <c r="K77" s="136"/>
      <c r="L77" s="136"/>
      <c r="M77" s="136"/>
    </row>
    <row r="78" spans="2:13" ht="18.75" hidden="1" customHeight="1" x14ac:dyDescent="0.2">
      <c r="B78" s="1926" t="s">
        <v>140</v>
      </c>
      <c r="C78" s="1926"/>
      <c r="D78" s="1926"/>
      <c r="E78" s="1926"/>
      <c r="F78" s="1926"/>
      <c r="G78" s="1926"/>
      <c r="H78" s="1926"/>
      <c r="I78" s="1926"/>
      <c r="J78" s="1926"/>
      <c r="K78" s="1926"/>
      <c r="L78" s="1926"/>
      <c r="M78" s="1926"/>
    </row>
    <row r="79" spans="2:13" hidden="1" x14ac:dyDescent="0.2">
      <c r="B79" s="136"/>
      <c r="C79" s="136"/>
      <c r="D79" s="136"/>
      <c r="E79" s="136"/>
      <c r="F79" s="136"/>
      <c r="G79" s="136"/>
      <c r="H79" s="136"/>
      <c r="I79" s="136"/>
      <c r="J79" s="136"/>
      <c r="K79" s="136"/>
      <c r="L79" s="136"/>
      <c r="M79" s="136"/>
    </row>
    <row r="80" spans="2:13" s="8" customFormat="1" ht="14.25" hidden="1" customHeight="1" x14ac:dyDescent="0.2">
      <c r="B80" s="137" t="s">
        <v>2</v>
      </c>
      <c r="C80" s="138"/>
      <c r="D80" s="139" t="s">
        <v>3</v>
      </c>
      <c r="E80" s="138" t="str">
        <f>ABSEN!E40</f>
        <v/>
      </c>
      <c r="F80" s="138"/>
      <c r="G80" s="140"/>
      <c r="H80" s="137" t="s">
        <v>28</v>
      </c>
      <c r="I80" s="139" t="s">
        <v>3</v>
      </c>
      <c r="J80" s="139"/>
      <c r="K80" s="139"/>
      <c r="L80" s="139"/>
      <c r="M80" s="141" t="str">
        <f>ABSEN!U40</f>
        <v>.</v>
      </c>
    </row>
    <row r="81" spans="2:13" s="8" customFormat="1" ht="15" hidden="1" customHeight="1" x14ac:dyDescent="0.2">
      <c r="B81" s="137" t="s">
        <v>4</v>
      </c>
      <c r="C81" s="138"/>
      <c r="D81" s="139" t="s">
        <v>3</v>
      </c>
      <c r="E81" s="138" t="str">
        <f>ABSEN!E41</f>
        <v/>
      </c>
      <c r="F81" s="138"/>
      <c r="G81" s="140"/>
      <c r="H81" s="137" t="s">
        <v>133</v>
      </c>
      <c r="I81" s="139" t="s">
        <v>3</v>
      </c>
      <c r="J81" s="139"/>
      <c r="K81" s="139"/>
      <c r="L81" s="139"/>
      <c r="M81" s="138" t="str">
        <f>ABSEN!U41</f>
        <v>.</v>
      </c>
    </row>
    <row r="82" spans="2:13" hidden="1" x14ac:dyDescent="0.2"/>
    <row r="83" spans="2:13" ht="33" hidden="1" customHeight="1" thickBot="1" x14ac:dyDescent="0.25">
      <c r="B83" s="170" t="s">
        <v>6</v>
      </c>
      <c r="C83" s="170" t="s">
        <v>69</v>
      </c>
      <c r="D83" s="1927" t="s">
        <v>70</v>
      </c>
      <c r="E83" s="1928"/>
      <c r="F83" s="171" t="s">
        <v>71</v>
      </c>
      <c r="G83" s="61" t="s">
        <v>71</v>
      </c>
      <c r="H83" s="1929" t="s">
        <v>72</v>
      </c>
      <c r="I83" s="1929"/>
      <c r="J83" s="655"/>
      <c r="K83" s="655"/>
      <c r="L83" s="655"/>
      <c r="M83" s="172" t="s">
        <v>73</v>
      </c>
    </row>
    <row r="84" spans="2:13" s="40" customFormat="1" ht="33.75" hidden="1" customHeight="1" thickTop="1" x14ac:dyDescent="0.25">
      <c r="B84" s="173">
        <v>1</v>
      </c>
      <c r="C84" s="144" t="str">
        <f>ABSEN!F45</f>
        <v>.</v>
      </c>
      <c r="D84" s="145"/>
      <c r="E84" s="146"/>
      <c r="F84" s="67">
        <f>ABSEN!F47</f>
        <v>0</v>
      </c>
      <c r="G84" s="147">
        <f>IF(ISERROR(VLOOKUP(F84,PROSEM!$B$11:$C$16,2,0)),"",(VLOOKUP(F84,PROSEM!$B$11:$C$16,2,0)))</f>
        <v>0</v>
      </c>
      <c r="H84" s="1924"/>
      <c r="I84" s="1924"/>
      <c r="J84" s="733"/>
      <c r="K84" s="733"/>
      <c r="L84" s="733"/>
      <c r="M84" s="174"/>
    </row>
    <row r="85" spans="2:13" s="40" customFormat="1" ht="33.75" hidden="1" customHeight="1" x14ac:dyDescent="0.25">
      <c r="B85" s="175">
        <v>2</v>
      </c>
      <c r="C85" s="150" t="str">
        <f>ABSEN!G45</f>
        <v>.</v>
      </c>
      <c r="D85" s="151"/>
      <c r="E85" s="152"/>
      <c r="F85" s="153">
        <f>ABSEN!G47</f>
        <v>0</v>
      </c>
      <c r="G85" s="154">
        <f>IF(ISERROR(VLOOKUP(F85,PROSEM!$B$11:$C$16,2,0)),"",(VLOOKUP(F85,PROSEM!$B$11:$C$16,2,0)))</f>
        <v>0</v>
      </c>
      <c r="H85" s="1925"/>
      <c r="I85" s="1925"/>
      <c r="J85" s="734"/>
      <c r="K85" s="734"/>
      <c r="L85" s="734"/>
      <c r="M85" s="176"/>
    </row>
    <row r="86" spans="2:13" s="40" customFormat="1" ht="33.75" hidden="1" customHeight="1" x14ac:dyDescent="0.25">
      <c r="B86" s="175">
        <v>3</v>
      </c>
      <c r="C86" s="150" t="str">
        <f>ABSEN!H45</f>
        <v>.</v>
      </c>
      <c r="D86" s="151"/>
      <c r="E86" s="152"/>
      <c r="F86" s="153">
        <f>ABSEN!H47</f>
        <v>0</v>
      </c>
      <c r="G86" s="154">
        <f>IF(ISERROR(VLOOKUP(F86,PROSEM!$B$11:$C$16,2,0)),"",(VLOOKUP(F86,PROSEM!$B$11:$C$16,2,0)))</f>
        <v>0</v>
      </c>
      <c r="H86" s="1925"/>
      <c r="I86" s="1925"/>
      <c r="J86" s="734"/>
      <c r="K86" s="734"/>
      <c r="L86" s="734"/>
      <c r="M86" s="176"/>
    </row>
    <row r="87" spans="2:13" s="40" customFormat="1" ht="33.75" hidden="1" customHeight="1" x14ac:dyDescent="0.25">
      <c r="B87" s="175">
        <v>4</v>
      </c>
      <c r="C87" s="150" t="str">
        <f>ABSEN!I45</f>
        <v>.</v>
      </c>
      <c r="D87" s="151"/>
      <c r="E87" s="152"/>
      <c r="F87" s="153">
        <f>ABSEN!I47</f>
        <v>0</v>
      </c>
      <c r="G87" s="154">
        <f>IF(ISERROR(VLOOKUP(F87,PROSEM!$B$11:$C$16,2,0)),"",(VLOOKUP(F87,PROSEM!$B$11:$C$16,2,0)))</f>
        <v>0</v>
      </c>
      <c r="H87" s="1925"/>
      <c r="I87" s="1925"/>
      <c r="J87" s="734"/>
      <c r="K87" s="734"/>
      <c r="L87" s="734"/>
      <c r="M87" s="176"/>
    </row>
    <row r="88" spans="2:13" s="40" customFormat="1" ht="33.75" hidden="1" customHeight="1" x14ac:dyDescent="0.25">
      <c r="B88" s="175">
        <v>5</v>
      </c>
      <c r="C88" s="150" t="str">
        <f>ABSEN!J45</f>
        <v>.</v>
      </c>
      <c r="D88" s="151"/>
      <c r="E88" s="152"/>
      <c r="F88" s="153">
        <f>ABSEN!J47</f>
        <v>0</v>
      </c>
      <c r="G88" s="154">
        <f>IF(ISERROR(VLOOKUP(F88,PROSEM!$B$11:$C$16,2,0)),"",(VLOOKUP(F88,PROSEM!$B$11:$C$16,2,0)))</f>
        <v>0</v>
      </c>
      <c r="H88" s="1925"/>
      <c r="I88" s="1925"/>
      <c r="J88" s="734"/>
      <c r="K88" s="734"/>
      <c r="L88" s="734"/>
      <c r="M88" s="176"/>
    </row>
    <row r="89" spans="2:13" s="40" customFormat="1" ht="33.75" hidden="1" customHeight="1" x14ac:dyDescent="0.25">
      <c r="B89" s="175">
        <v>6</v>
      </c>
      <c r="C89" s="150" t="str">
        <f>ABSEN!K45</f>
        <v>.</v>
      </c>
      <c r="D89" s="151"/>
      <c r="E89" s="152"/>
      <c r="F89" s="153">
        <f>ABSEN!K47</f>
        <v>0</v>
      </c>
      <c r="G89" s="154">
        <f>IF(ISERROR(VLOOKUP(F89,PROSEM!$B$11:$C$16,2,0)),"",(VLOOKUP(F89,PROSEM!$B$11:$C$16,2,0)))</f>
        <v>0</v>
      </c>
      <c r="H89" s="1925"/>
      <c r="I89" s="1925"/>
      <c r="J89" s="734"/>
      <c r="K89" s="734"/>
      <c r="L89" s="734"/>
      <c r="M89" s="176"/>
    </row>
    <row r="90" spans="2:13" s="40" customFormat="1" ht="33.75" hidden="1" customHeight="1" x14ac:dyDescent="0.25">
      <c r="B90" s="175">
        <v>7</v>
      </c>
      <c r="C90" s="150" t="str">
        <f>ABSEN!L45</f>
        <v>.</v>
      </c>
      <c r="D90" s="151"/>
      <c r="E90" s="152"/>
      <c r="F90" s="153">
        <f>ABSEN!L47</f>
        <v>0</v>
      </c>
      <c r="G90" s="154">
        <f>IF(ISERROR(VLOOKUP(F90,PROSEM!$B$11:$C$16,2,0)),"",(VLOOKUP(F90,PROSEM!$B$11:$C$16,2,0)))</f>
        <v>0</v>
      </c>
      <c r="H90" s="1925"/>
      <c r="I90" s="1925"/>
      <c r="J90" s="734"/>
      <c r="K90" s="734"/>
      <c r="L90" s="734"/>
      <c r="M90" s="176"/>
    </row>
    <row r="91" spans="2:13" s="40" customFormat="1" ht="33.75" hidden="1" customHeight="1" x14ac:dyDescent="0.25">
      <c r="B91" s="175">
        <v>8</v>
      </c>
      <c r="C91" s="150" t="str">
        <f>ABSEN!M45</f>
        <v>.</v>
      </c>
      <c r="D91" s="151"/>
      <c r="E91" s="152"/>
      <c r="F91" s="153">
        <f>ABSEN!M47</f>
        <v>0</v>
      </c>
      <c r="G91" s="154">
        <f>IF(ISERROR(VLOOKUP(F91,PROSEM!$B$11:$C$16,2,0)),"",(VLOOKUP(F91,PROSEM!$B$11:$C$16,2,0)))</f>
        <v>0</v>
      </c>
      <c r="H91" s="1925"/>
      <c r="I91" s="1925"/>
      <c r="J91" s="734"/>
      <c r="K91" s="734"/>
      <c r="L91" s="734"/>
      <c r="M91" s="176"/>
    </row>
    <row r="92" spans="2:13" s="40" customFormat="1" ht="33.75" hidden="1" customHeight="1" x14ac:dyDescent="0.25">
      <c r="B92" s="175">
        <v>9</v>
      </c>
      <c r="C92" s="150" t="str">
        <f>ABSEN!N45</f>
        <v>.</v>
      </c>
      <c r="D92" s="151"/>
      <c r="E92" s="152"/>
      <c r="F92" s="153">
        <f>ABSEN!N47</f>
        <v>0</v>
      </c>
      <c r="G92" s="154">
        <f>IF(ISERROR(VLOOKUP(F92,PROSEM!$B$11:$C$16,2,0)),"",(VLOOKUP(F92,PROSEM!$B$11:$C$16,2,0)))</f>
        <v>0</v>
      </c>
      <c r="H92" s="1925"/>
      <c r="I92" s="1925"/>
      <c r="J92" s="734"/>
      <c r="K92" s="734"/>
      <c r="L92" s="734"/>
      <c r="M92" s="176"/>
    </row>
    <row r="93" spans="2:13" s="40" customFormat="1" ht="33.75" hidden="1" customHeight="1" x14ac:dyDescent="0.25">
      <c r="B93" s="175">
        <v>10</v>
      </c>
      <c r="C93" s="150" t="str">
        <f>ABSEN!O45</f>
        <v>.</v>
      </c>
      <c r="D93" s="151"/>
      <c r="E93" s="152"/>
      <c r="F93" s="153">
        <f>ABSEN!O47</f>
        <v>0</v>
      </c>
      <c r="G93" s="154">
        <f>IF(ISERROR(VLOOKUP(F93,PROSEM!$B$11:$C$16,2,0)),"",(VLOOKUP(F93,PROSEM!$B$11:$C$16,2,0)))</f>
        <v>0</v>
      </c>
      <c r="H93" s="1925"/>
      <c r="I93" s="1925"/>
      <c r="J93" s="734"/>
      <c r="K93" s="734"/>
      <c r="L93" s="734"/>
      <c r="M93" s="176"/>
    </row>
    <row r="94" spans="2:13" s="40" customFormat="1" ht="33.75" hidden="1" customHeight="1" x14ac:dyDescent="0.25">
      <c r="B94" s="175">
        <v>11</v>
      </c>
      <c r="C94" s="150" t="str">
        <f>ABSEN!P45</f>
        <v>.</v>
      </c>
      <c r="D94" s="151"/>
      <c r="E94" s="152"/>
      <c r="F94" s="153">
        <f>ABSEN!P47</f>
        <v>0</v>
      </c>
      <c r="G94" s="154">
        <f>IF(ISERROR(VLOOKUP(F94,PROSEM!$B$11:$C$16,2,0)),"",(VLOOKUP(F94,PROSEM!$B$11:$C$16,2,0)))</f>
        <v>0</v>
      </c>
      <c r="H94" s="1925"/>
      <c r="I94" s="1925"/>
      <c r="J94" s="734"/>
      <c r="K94" s="734"/>
      <c r="L94" s="734"/>
      <c r="M94" s="176"/>
    </row>
    <row r="95" spans="2:13" s="40" customFormat="1" ht="33.75" hidden="1" customHeight="1" x14ac:dyDescent="0.25">
      <c r="B95" s="175">
        <v>12</v>
      </c>
      <c r="C95" s="150" t="str">
        <f>ABSEN!Q45</f>
        <v>.</v>
      </c>
      <c r="D95" s="151"/>
      <c r="E95" s="152"/>
      <c r="F95" s="153">
        <f>ABSEN!Q47</f>
        <v>0</v>
      </c>
      <c r="G95" s="154">
        <f>IF(ISERROR(VLOOKUP(F95,PROSEM!$B$11:$C$16,2,0)),"",(VLOOKUP(F95,PROSEM!$B$11:$C$16,2,0)))</f>
        <v>0</v>
      </c>
      <c r="H95" s="1925"/>
      <c r="I95" s="1925"/>
      <c r="J95" s="734"/>
      <c r="K95" s="734"/>
      <c r="L95" s="734"/>
      <c r="M95" s="176"/>
    </row>
    <row r="96" spans="2:13" s="40" customFormat="1" ht="33.75" hidden="1" customHeight="1" x14ac:dyDescent="0.25">
      <c r="B96" s="175">
        <v>13</v>
      </c>
      <c r="C96" s="150" t="str">
        <f>ABSEN!R45</f>
        <v>.</v>
      </c>
      <c r="D96" s="151"/>
      <c r="E96" s="152"/>
      <c r="F96" s="153">
        <f>ABSEN!R47</f>
        <v>0</v>
      </c>
      <c r="G96" s="154">
        <f>IF(ISERROR(VLOOKUP(F96,PROSEM!$B$11:$C$16,2,0)),"",(VLOOKUP(F96,PROSEM!$B$11:$C$16,2,0)))</f>
        <v>0</v>
      </c>
      <c r="H96" s="1925"/>
      <c r="I96" s="1925"/>
      <c r="J96" s="734"/>
      <c r="K96" s="734"/>
      <c r="L96" s="734"/>
      <c r="M96" s="176"/>
    </row>
    <row r="97" spans="2:13" s="40" customFormat="1" ht="33.75" hidden="1" customHeight="1" x14ac:dyDescent="0.25">
      <c r="B97" s="175">
        <v>14</v>
      </c>
      <c r="C97" s="150" t="str">
        <f>ABSEN!S45</f>
        <v>.</v>
      </c>
      <c r="D97" s="151"/>
      <c r="E97" s="152"/>
      <c r="F97" s="153">
        <f>ABSEN!S47</f>
        <v>0</v>
      </c>
      <c r="G97" s="154">
        <f>IF(ISERROR(VLOOKUP(F97,PROSEM!$B$11:$C$20,2,0)),"",(VLOOKUP(F97,PROSEM!$B$11:$C$20,2,0)))</f>
        <v>0</v>
      </c>
      <c r="H97" s="1925"/>
      <c r="I97" s="1925"/>
      <c r="J97" s="734"/>
      <c r="K97" s="734"/>
      <c r="L97" s="734"/>
      <c r="M97" s="176"/>
    </row>
    <row r="98" spans="2:13" s="40" customFormat="1" ht="33.75" hidden="1" customHeight="1" x14ac:dyDescent="0.25">
      <c r="B98" s="175">
        <v>15</v>
      </c>
      <c r="C98" s="150" t="str">
        <f>ABSEN!T45</f>
        <v>.</v>
      </c>
      <c r="D98" s="151"/>
      <c r="E98" s="152"/>
      <c r="F98" s="153">
        <f>ABSEN!T47</f>
        <v>0</v>
      </c>
      <c r="G98" s="154">
        <f>IF(ISERROR(VLOOKUP(F98,PROSEM!$B$11:$C$20,2,0)),"",(VLOOKUP(F98,PROSEM!$B$11:$C$20,2,0)))</f>
        <v>0</v>
      </c>
      <c r="H98" s="1925"/>
      <c r="I98" s="1925"/>
      <c r="J98" s="734"/>
      <c r="K98" s="734"/>
      <c r="L98" s="734"/>
      <c r="M98" s="176"/>
    </row>
    <row r="99" spans="2:13" s="40" customFormat="1" ht="33.75" hidden="1" customHeight="1" x14ac:dyDescent="0.25">
      <c r="B99" s="175">
        <v>16</v>
      </c>
      <c r="C99" s="150" t="str">
        <f>ABSEN!U45</f>
        <v>.</v>
      </c>
      <c r="D99" s="151"/>
      <c r="E99" s="152"/>
      <c r="F99" s="153">
        <f>ABSEN!U47</f>
        <v>0</v>
      </c>
      <c r="G99" s="154">
        <f>IF(ISERROR(VLOOKUP(F99,PROSEM!$B$11:$C$20,2,0)),"",(VLOOKUP(F99,PROSEM!$B$11:$C$20,2,0)))</f>
        <v>0</v>
      </c>
      <c r="H99" s="1925"/>
      <c r="I99" s="1925"/>
      <c r="J99" s="734"/>
      <c r="K99" s="734"/>
      <c r="L99" s="734"/>
      <c r="M99" s="176"/>
    </row>
    <row r="100" spans="2:13" s="40" customFormat="1" ht="33.75" hidden="1" customHeight="1" x14ac:dyDescent="0.25">
      <c r="B100" s="175">
        <v>17</v>
      </c>
      <c r="C100" s="150" t="str">
        <f>ABSEN!V45</f>
        <v>.</v>
      </c>
      <c r="D100" s="151"/>
      <c r="E100" s="152"/>
      <c r="F100" s="153">
        <f>ABSEN!V47</f>
        <v>0</v>
      </c>
      <c r="G100" s="154">
        <f>IF(ISERROR(VLOOKUP(F100,PROSEM!$B$11:$C$20,2,0)),"",(VLOOKUP(F100,PROSEM!$B$11:$C$20,2,0)))</f>
        <v>0</v>
      </c>
      <c r="H100" s="1925"/>
      <c r="I100" s="1925"/>
      <c r="J100" s="734"/>
      <c r="K100" s="734"/>
      <c r="L100" s="734"/>
      <c r="M100" s="176"/>
    </row>
    <row r="101" spans="2:13" s="40" customFormat="1" ht="33.75" hidden="1" customHeight="1" x14ac:dyDescent="0.25">
      <c r="B101" s="175">
        <v>18</v>
      </c>
      <c r="C101" s="150" t="str">
        <f>ABSEN!W45</f>
        <v>.</v>
      </c>
      <c r="D101" s="151"/>
      <c r="E101" s="152"/>
      <c r="F101" s="153">
        <f>ABSEN!W47</f>
        <v>0</v>
      </c>
      <c r="G101" s="154">
        <f>IF(ISERROR(VLOOKUP(F101,PROSEM!$B$11:$C$20,2,0)),"",(VLOOKUP(F101,PROSEM!$B$11:$C$20,2,0)))</f>
        <v>0</v>
      </c>
      <c r="H101" s="1925"/>
      <c r="I101" s="1925"/>
      <c r="J101" s="734"/>
      <c r="K101" s="734"/>
      <c r="L101" s="734"/>
      <c r="M101" s="176"/>
    </row>
    <row r="102" spans="2:13" hidden="1" x14ac:dyDescent="0.2"/>
    <row r="103" spans="2:13" s="8" customFormat="1" ht="13.5" hidden="1" customHeight="1" x14ac:dyDescent="0.2">
      <c r="B103" s="140"/>
      <c r="C103" s="140"/>
      <c r="D103" s="140"/>
      <c r="E103" s="140"/>
      <c r="F103" s="140"/>
      <c r="G103" s="140"/>
      <c r="H103" s="163" t="s">
        <v>77</v>
      </c>
      <c r="I103" s="1930"/>
      <c r="J103" s="1930"/>
      <c r="K103" s="1930"/>
      <c r="L103" s="1930"/>
      <c r="M103" s="1930"/>
    </row>
    <row r="104" spans="2:13" s="8" customFormat="1" ht="10.5" hidden="1" customHeight="1" x14ac:dyDescent="0.2">
      <c r="B104" s="1930" t="s">
        <v>21</v>
      </c>
      <c r="C104" s="1930"/>
      <c r="D104" s="1930"/>
      <c r="E104" s="1930"/>
      <c r="F104" s="164"/>
      <c r="G104" s="163"/>
      <c r="H104" s="140"/>
      <c r="I104" s="1930"/>
      <c r="J104" s="1930"/>
      <c r="K104" s="1930"/>
      <c r="L104" s="1930"/>
      <c r="M104" s="1930"/>
    </row>
    <row r="105" spans="2:13" s="8" customFormat="1" ht="12" hidden="1" customHeight="1" x14ac:dyDescent="0.2">
      <c r="B105" s="1930" t="s">
        <v>25</v>
      </c>
      <c r="C105" s="1930"/>
      <c r="D105" s="1930"/>
      <c r="E105" s="1930"/>
      <c r="F105" s="164"/>
      <c r="G105" s="163"/>
      <c r="H105" s="1930" t="s">
        <v>24</v>
      </c>
      <c r="I105" s="1930"/>
      <c r="J105" s="1930"/>
      <c r="K105" s="1930"/>
      <c r="L105" s="1930"/>
      <c r="M105" s="1930"/>
    </row>
    <row r="106" spans="2:13" s="8" customFormat="1" ht="12" hidden="1" x14ac:dyDescent="0.2">
      <c r="B106" s="140"/>
      <c r="C106" s="140"/>
      <c r="D106" s="140"/>
      <c r="E106" s="140"/>
      <c r="F106" s="140"/>
      <c r="G106" s="140"/>
      <c r="H106" s="140"/>
      <c r="I106" s="140"/>
      <c r="J106" s="140"/>
      <c r="K106" s="140"/>
      <c r="L106" s="140"/>
      <c r="M106" s="140"/>
    </row>
    <row r="107" spans="2:13" s="8" customFormat="1" ht="12" hidden="1" x14ac:dyDescent="0.2">
      <c r="B107" s="140"/>
      <c r="C107" s="140"/>
      <c r="D107" s="140"/>
      <c r="E107" s="140"/>
      <c r="F107" s="140"/>
      <c r="G107" s="140"/>
      <c r="H107" s="140"/>
      <c r="I107" s="140"/>
      <c r="J107" s="140"/>
      <c r="K107" s="140"/>
      <c r="L107" s="140"/>
      <c r="M107" s="140"/>
    </row>
    <row r="108" spans="2:13" s="8" customFormat="1" ht="12" hidden="1" x14ac:dyDescent="0.2">
      <c r="B108" s="140"/>
      <c r="C108" s="140"/>
      <c r="D108" s="140"/>
      <c r="E108" s="140"/>
      <c r="F108" s="140"/>
      <c r="G108" s="140"/>
      <c r="H108" s="140"/>
      <c r="I108" s="140"/>
      <c r="J108" s="140"/>
      <c r="K108" s="140"/>
      <c r="L108" s="140"/>
      <c r="M108" s="140"/>
    </row>
    <row r="109" spans="2:13" s="8" customFormat="1" ht="12.75" hidden="1" customHeight="1" x14ac:dyDescent="0.2">
      <c r="B109" s="1932" t="s">
        <v>26</v>
      </c>
      <c r="C109" s="1932"/>
      <c r="D109" s="1932"/>
      <c r="E109" s="1932"/>
      <c r="F109" s="164"/>
      <c r="G109" s="163"/>
      <c r="H109" s="1933">
        <f>PROSEM!AF43</f>
        <v>0</v>
      </c>
      <c r="I109" s="1933"/>
      <c r="J109" s="1933"/>
      <c r="K109" s="1933"/>
      <c r="L109" s="1933"/>
      <c r="M109" s="1933"/>
    </row>
    <row r="110" spans="2:13" s="8" customFormat="1" ht="11.25" hidden="1" customHeight="1" x14ac:dyDescent="0.2">
      <c r="B110" s="1930" t="s">
        <v>27</v>
      </c>
      <c r="C110" s="1930"/>
      <c r="D110" s="1930"/>
      <c r="E110" s="1930"/>
      <c r="F110" s="164"/>
      <c r="G110" s="163"/>
      <c r="H110" s="1931" t="str">
        <f>ABSEN!K102</f>
        <v/>
      </c>
      <c r="I110" s="1931"/>
      <c r="J110" s="1931"/>
      <c r="K110" s="1931"/>
      <c r="L110" s="1931"/>
      <c r="M110" s="1931"/>
    </row>
    <row r="111" spans="2:13" hidden="1" x14ac:dyDescent="0.2"/>
    <row r="112" spans="2:13" hidden="1" x14ac:dyDescent="0.2"/>
    <row r="113" hidden="1" x14ac:dyDescent="0.2"/>
    <row r="114" hidden="1" x14ac:dyDescent="0.2"/>
  </sheetData>
  <sheetProtection selectLockedCells="1"/>
  <mergeCells count="78">
    <mergeCell ref="J34:M34"/>
    <mergeCell ref="B6:B7"/>
    <mergeCell ref="C6:C7"/>
    <mergeCell ref="D6:E7"/>
    <mergeCell ref="G6:G7"/>
    <mergeCell ref="M6:M7"/>
    <mergeCell ref="J6:K6"/>
    <mergeCell ref="L6:L7"/>
    <mergeCell ref="B34:E34"/>
    <mergeCell ref="B28:E28"/>
    <mergeCell ref="I28:M28"/>
    <mergeCell ref="B29:E29"/>
    <mergeCell ref="B33:E33"/>
    <mergeCell ref="I27:M27"/>
    <mergeCell ref="J29:M29"/>
    <mergeCell ref="J33:M33"/>
    <mergeCell ref="H60:I60"/>
    <mergeCell ref="H61:I61"/>
    <mergeCell ref="B70:E70"/>
    <mergeCell ref="H70:M70"/>
    <mergeCell ref="B71:E71"/>
    <mergeCell ref="H71:M71"/>
    <mergeCell ref="H62:I62"/>
    <mergeCell ref="I64:M64"/>
    <mergeCell ref="B65:E65"/>
    <mergeCell ref="I65:M65"/>
    <mergeCell ref="B66:E66"/>
    <mergeCell ref="H66:M66"/>
    <mergeCell ref="H55:I55"/>
    <mergeCell ref="H56:I56"/>
    <mergeCell ref="H57:I57"/>
    <mergeCell ref="H58:I58"/>
    <mergeCell ref="H59:I59"/>
    <mergeCell ref="H50:I50"/>
    <mergeCell ref="H51:I51"/>
    <mergeCell ref="H52:I52"/>
    <mergeCell ref="H53:I53"/>
    <mergeCell ref="H54:I54"/>
    <mergeCell ref="B110:E110"/>
    <mergeCell ref="H110:M110"/>
    <mergeCell ref="B105:E105"/>
    <mergeCell ref="H105:M105"/>
    <mergeCell ref="B109:E109"/>
    <mergeCell ref="H109:M109"/>
    <mergeCell ref="I103:M103"/>
    <mergeCell ref="B104:E104"/>
    <mergeCell ref="I104:M104"/>
    <mergeCell ref="H99:I99"/>
    <mergeCell ref="H100:I100"/>
    <mergeCell ref="H101:I101"/>
    <mergeCell ref="H96:I96"/>
    <mergeCell ref="H97:I97"/>
    <mergeCell ref="H98:I98"/>
    <mergeCell ref="H93:I93"/>
    <mergeCell ref="H94:I94"/>
    <mergeCell ref="H95:I95"/>
    <mergeCell ref="H90:I90"/>
    <mergeCell ref="H91:I91"/>
    <mergeCell ref="H92:I92"/>
    <mergeCell ref="H87:I87"/>
    <mergeCell ref="H88:I88"/>
    <mergeCell ref="H89:I89"/>
    <mergeCell ref="B1:M1"/>
    <mergeCell ref="H6:I6"/>
    <mergeCell ref="H84:I84"/>
    <mergeCell ref="H85:I85"/>
    <mergeCell ref="H86:I86"/>
    <mergeCell ref="B78:M78"/>
    <mergeCell ref="D83:E83"/>
    <mergeCell ref="H83:I83"/>
    <mergeCell ref="B39:M39"/>
    <mergeCell ref="D44:E44"/>
    <mergeCell ref="H44:I44"/>
    <mergeCell ref="H45:I45"/>
    <mergeCell ref="H46:I46"/>
    <mergeCell ref="H47:I47"/>
    <mergeCell ref="H48:I48"/>
    <mergeCell ref="H49:I49"/>
  </mergeCells>
  <conditionalFormatting sqref="C8:G25 M8:M25 C84:G101 M84:M101 C45:G62 M45:M62">
    <cfRule type="cellIs" dxfId="73" priority="13" operator="equal">
      <formula>0</formula>
    </cfRule>
  </conditionalFormatting>
  <conditionalFormatting sqref="K1:K1048576">
    <cfRule type="cellIs" dxfId="72" priority="1" operator="equal">
      <formula>0</formula>
    </cfRule>
  </conditionalFormatting>
  <hyperlinks>
    <hyperlink ref="A1" location="'DATA UTAMA'!A1" display="'DATA UTAMA'!A1"/>
  </hyperlinks>
  <pageMargins left="0.43307086614173229" right="0.23622047244094491" top="0.15748031496062992" bottom="0.15748031496062992" header="0.31496062992125984" footer="0.31496062992125984"/>
  <pageSetup paperSize="9" scale="90" orientation="landscape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tabColor theme="8" tint="0.39997558519241921"/>
  </sheetPr>
  <dimension ref="A1:AQ75"/>
  <sheetViews>
    <sheetView showGridLines="0" zoomScale="106" zoomScaleNormal="106" zoomScaleSheetLayoutView="100" workbookViewId="0"/>
  </sheetViews>
  <sheetFormatPr defaultRowHeight="15" x14ac:dyDescent="0.25"/>
  <cols>
    <col min="1" max="1" width="2.140625" style="2" customWidth="1"/>
    <col min="2" max="2" width="4.7109375" style="2" customWidth="1"/>
    <col min="3" max="3" width="9.85546875" style="2" customWidth="1"/>
    <col min="4" max="4" width="1.28515625" style="2" customWidth="1"/>
    <col min="5" max="5" width="29.42578125" style="2" customWidth="1"/>
    <col min="6" max="11" width="8.85546875" style="2" customWidth="1"/>
    <col min="12" max="13" width="8.85546875" style="2" hidden="1" customWidth="1"/>
    <col min="14" max="17" width="4.5703125" style="1030" hidden="1" customWidth="1"/>
    <col min="18" max="18" width="5.85546875" style="1030" hidden="1" customWidth="1"/>
    <col min="19" max="21" width="4.5703125" style="1030" hidden="1" customWidth="1"/>
    <col min="22" max="29" width="4.5703125" style="2" hidden="1" customWidth="1"/>
    <col min="30" max="32" width="6" style="2" customWidth="1"/>
    <col min="33" max="35" width="6.28515625" style="2" customWidth="1"/>
    <col min="36" max="36" width="7.5703125" style="50" hidden="1" customWidth="1"/>
    <col min="37" max="37" width="5.140625" style="2" customWidth="1"/>
    <col min="38" max="38" width="5" style="2" customWidth="1"/>
    <col min="39" max="39" width="4.85546875" style="2" customWidth="1"/>
    <col min="40" max="40" width="5.140625" style="2" hidden="1" customWidth="1"/>
    <col min="41" max="41" width="5.140625" style="313" hidden="1" customWidth="1"/>
    <col min="42" max="42" width="6.85546875" style="2" customWidth="1"/>
    <col min="43" max="43" width="5" style="313" customWidth="1"/>
    <col min="44" max="16384" width="9.140625" style="2"/>
  </cols>
  <sheetData>
    <row r="1" spans="1:43" ht="18" x14ac:dyDescent="0.2">
      <c r="A1" s="1" t="s">
        <v>389</v>
      </c>
      <c r="B1" s="1902" t="s">
        <v>463</v>
      </c>
      <c r="C1" s="1902"/>
      <c r="D1" s="1902"/>
      <c r="E1" s="1902"/>
      <c r="F1" s="1902"/>
      <c r="G1" s="1902"/>
      <c r="H1" s="1902"/>
      <c r="I1" s="1902"/>
      <c r="J1" s="1902"/>
      <c r="K1" s="1902"/>
      <c r="L1" s="1902"/>
      <c r="M1" s="1902"/>
      <c r="N1" s="1902"/>
      <c r="O1" s="1902"/>
      <c r="P1" s="1902"/>
      <c r="Q1" s="1902"/>
      <c r="R1" s="1902"/>
      <c r="S1" s="1902"/>
      <c r="T1" s="1902"/>
      <c r="U1" s="1902"/>
      <c r="V1" s="1902"/>
      <c r="W1" s="1902"/>
      <c r="X1" s="1902"/>
      <c r="Y1" s="1902"/>
      <c r="Z1" s="1902"/>
      <c r="AA1" s="1902"/>
      <c r="AB1" s="1902"/>
      <c r="AC1" s="1902"/>
      <c r="AD1" s="1902"/>
      <c r="AE1" s="1902"/>
      <c r="AF1" s="1902"/>
      <c r="AG1" s="1902"/>
      <c r="AH1" s="1902"/>
      <c r="AI1" s="1902"/>
      <c r="AJ1" s="1902"/>
      <c r="AK1" s="1902"/>
      <c r="AL1" s="1902"/>
      <c r="AM1" s="1902"/>
      <c r="AN1" s="1902"/>
      <c r="AO1" s="1902"/>
      <c r="AP1" s="594"/>
      <c r="AQ1" s="594"/>
    </row>
    <row r="2" spans="1:43" ht="14.25" x14ac:dyDescent="0.2">
      <c r="B2" s="1960" t="str">
        <f>CONCATENATE("SEMESTER ",'DATA UTAMA'!M31," ","KELAS"," ",AM7)</f>
        <v>SEMESTER GASAL KELAS X MIPA 1</v>
      </c>
      <c r="C2" s="1960"/>
      <c r="D2" s="1960"/>
      <c r="E2" s="1960"/>
      <c r="F2" s="1960"/>
      <c r="G2" s="1960"/>
      <c r="H2" s="1960"/>
      <c r="I2" s="1960"/>
      <c r="J2" s="1960"/>
      <c r="K2" s="1960"/>
      <c r="L2" s="1960"/>
      <c r="M2" s="1960"/>
      <c r="N2" s="1960"/>
      <c r="O2" s="1960"/>
      <c r="P2" s="1960"/>
      <c r="Q2" s="1960"/>
      <c r="R2" s="1960"/>
      <c r="S2" s="1960"/>
      <c r="T2" s="1960"/>
      <c r="U2" s="1960"/>
      <c r="V2" s="1960"/>
      <c r="W2" s="1960"/>
      <c r="X2" s="1960"/>
      <c r="Y2" s="1960"/>
      <c r="Z2" s="1960"/>
      <c r="AA2" s="1960"/>
      <c r="AB2" s="1960"/>
      <c r="AC2" s="1960"/>
      <c r="AD2" s="1960"/>
      <c r="AE2" s="1960"/>
      <c r="AF2" s="1960"/>
      <c r="AG2" s="1960"/>
      <c r="AH2" s="1960"/>
      <c r="AI2" s="1960"/>
      <c r="AJ2" s="1960"/>
      <c r="AK2" s="1960"/>
      <c r="AL2" s="1960"/>
      <c r="AM2" s="1960"/>
      <c r="AN2" s="1960"/>
      <c r="AO2" s="1960"/>
      <c r="AP2" s="597"/>
      <c r="AQ2" s="597"/>
    </row>
    <row r="3" spans="1:43" ht="3.75" customHeight="1" x14ac:dyDescent="0.2"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1019"/>
      <c r="O3" s="1019"/>
      <c r="P3" s="1019"/>
      <c r="Q3" s="1019"/>
      <c r="R3" s="1019"/>
      <c r="S3" s="1019"/>
      <c r="T3" s="1019"/>
      <c r="U3" s="1019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19"/>
      <c r="AK3" s="3"/>
      <c r="AL3" s="3"/>
      <c r="AM3" s="3"/>
      <c r="AN3" s="3"/>
      <c r="AO3" s="312"/>
      <c r="AP3" s="3"/>
      <c r="AQ3" s="312"/>
    </row>
    <row r="4" spans="1:43" ht="2.25" customHeight="1" x14ac:dyDescent="0.2">
      <c r="A4" s="324"/>
      <c r="B4" s="325"/>
      <c r="C4" s="325"/>
      <c r="D4" s="325"/>
      <c r="E4" s="325"/>
      <c r="F4" s="325"/>
      <c r="G4" s="325"/>
      <c r="H4" s="325"/>
      <c r="I4" s="325"/>
      <c r="J4" s="325"/>
      <c r="K4" s="325"/>
      <c r="L4" s="325"/>
      <c r="M4" s="325"/>
      <c r="N4" s="1020"/>
      <c r="O4" s="1020"/>
      <c r="P4" s="1020"/>
      <c r="Q4" s="1020"/>
      <c r="R4" s="1020"/>
      <c r="S4" s="1020"/>
      <c r="T4" s="1020"/>
      <c r="U4" s="1020"/>
      <c r="V4" s="325"/>
      <c r="W4" s="325"/>
      <c r="X4" s="325"/>
      <c r="Y4" s="325"/>
      <c r="Z4" s="325"/>
      <c r="AA4" s="325"/>
      <c r="AB4" s="325"/>
      <c r="AC4" s="325"/>
      <c r="AD4" s="325"/>
      <c r="AE4" s="325"/>
      <c r="AF4" s="325"/>
      <c r="AG4" s="325"/>
      <c r="AH4" s="325"/>
      <c r="AI4" s="325"/>
      <c r="AJ4" s="326"/>
      <c r="AK4" s="325"/>
      <c r="AL4" s="325"/>
      <c r="AM4" s="325"/>
      <c r="AN4" s="325"/>
      <c r="AO4" s="582"/>
      <c r="AP4" s="325"/>
      <c r="AQ4" s="582"/>
    </row>
    <row r="5" spans="1:43" ht="4.5" customHeight="1" x14ac:dyDescent="0.2"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1019"/>
      <c r="O5" s="1019"/>
      <c r="P5" s="1019"/>
      <c r="Q5" s="1019"/>
      <c r="R5" s="1019"/>
      <c r="S5" s="1019"/>
      <c r="T5" s="1019"/>
      <c r="U5" s="1019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19"/>
      <c r="AK5" s="3"/>
      <c r="AL5" s="3"/>
      <c r="AM5" s="3"/>
      <c r="AN5" s="3"/>
      <c r="AO5" s="312"/>
      <c r="AP5" s="3"/>
      <c r="AQ5" s="312"/>
    </row>
    <row r="6" spans="1:43" s="8" customFormat="1" ht="12" x14ac:dyDescent="0.2">
      <c r="B6" s="4" t="s">
        <v>2</v>
      </c>
      <c r="C6" s="10"/>
      <c r="D6" s="165" t="s">
        <v>3</v>
      </c>
      <c r="E6" s="10" t="str">
        <f>PROSEM!E4</f>
        <v>Ilmu Pengetahuan Sosial</v>
      </c>
      <c r="F6" s="10"/>
      <c r="G6" s="10"/>
      <c r="H6" s="10"/>
      <c r="I6" s="10"/>
      <c r="J6" s="10"/>
      <c r="K6" s="10"/>
      <c r="L6" s="10"/>
      <c r="N6" s="972"/>
      <c r="O6" s="972"/>
      <c r="P6" s="972"/>
      <c r="Q6" s="972"/>
      <c r="R6" s="972"/>
      <c r="S6" s="972"/>
      <c r="T6" s="972"/>
      <c r="U6" s="972"/>
      <c r="AI6" s="4" t="s">
        <v>28</v>
      </c>
      <c r="AL6" s="116" t="s">
        <v>3</v>
      </c>
      <c r="AM6" s="117" t="str">
        <f>PROSEM!E5</f>
        <v>2018/2019</v>
      </c>
      <c r="AP6" s="592"/>
    </row>
    <row r="7" spans="1:43" s="8" customFormat="1" ht="12" x14ac:dyDescent="0.2">
      <c r="B7" s="4" t="s">
        <v>4</v>
      </c>
      <c r="C7" s="10"/>
      <c r="D7" s="165" t="s">
        <v>3</v>
      </c>
      <c r="E7" s="10">
        <f>PROSEM!AB5</f>
        <v>0</v>
      </c>
      <c r="F7" s="10"/>
      <c r="G7" s="10"/>
      <c r="H7" s="10"/>
      <c r="I7" s="10"/>
      <c r="J7" s="10"/>
      <c r="K7" s="10"/>
      <c r="L7" s="10"/>
      <c r="N7" s="972"/>
      <c r="O7" s="972"/>
      <c r="P7" s="972"/>
      <c r="Q7" s="972"/>
      <c r="R7" s="972"/>
      <c r="S7" s="972"/>
      <c r="T7" s="972"/>
      <c r="U7" s="972"/>
      <c r="AI7" s="4" t="s">
        <v>5</v>
      </c>
      <c r="AL7" s="116" t="s">
        <v>3</v>
      </c>
      <c r="AM7" s="8" t="str">
        <f>PROSEM!AB3</f>
        <v>X MIPA 1</v>
      </c>
    </row>
    <row r="8" spans="1:43" ht="3.75" customHeight="1" x14ac:dyDescent="0.2">
      <c r="B8" s="118"/>
      <c r="C8" s="118"/>
      <c r="D8" s="165" t="s">
        <v>3</v>
      </c>
      <c r="E8" s="119"/>
      <c r="F8" s="118"/>
      <c r="G8" s="118"/>
      <c r="H8" s="118"/>
      <c r="I8" s="118"/>
      <c r="J8" s="118"/>
      <c r="K8" s="118"/>
      <c r="L8" s="880">
        <f>SUM(F13:M13)</f>
        <v>2</v>
      </c>
      <c r="M8" s="118"/>
      <c r="N8" s="1021"/>
      <c r="O8" s="1021"/>
      <c r="P8" s="1021"/>
      <c r="Q8" s="1021"/>
      <c r="R8" s="1021"/>
      <c r="S8" s="1021"/>
      <c r="T8" s="1021"/>
      <c r="U8" s="1021"/>
      <c r="V8" s="118"/>
      <c r="W8" s="118"/>
      <c r="X8" s="118"/>
      <c r="Y8" s="118"/>
      <c r="Z8" s="118"/>
      <c r="AA8" s="118"/>
      <c r="AB8" s="118"/>
      <c r="AC8" s="118"/>
      <c r="AD8" s="118"/>
      <c r="AE8" s="118"/>
      <c r="AF8" s="118"/>
      <c r="AG8" s="118"/>
      <c r="AH8" s="118"/>
      <c r="AI8" s="118"/>
      <c r="AJ8" s="579"/>
      <c r="AK8" s="118"/>
      <c r="AL8" s="118"/>
      <c r="AM8" s="118"/>
      <c r="AN8" s="118"/>
      <c r="AO8" s="311"/>
      <c r="AP8" s="118"/>
      <c r="AQ8" s="599"/>
    </row>
    <row r="9" spans="1:43" ht="15.75" customHeight="1" x14ac:dyDescent="0.25">
      <c r="B9" s="1961" t="s">
        <v>6</v>
      </c>
      <c r="C9" s="1964" t="s">
        <v>7</v>
      </c>
      <c r="D9" s="1954" t="s">
        <v>8</v>
      </c>
      <c r="E9" s="1955"/>
      <c r="F9" s="1967" t="s">
        <v>180</v>
      </c>
      <c r="G9" s="1968"/>
      <c r="H9" s="1968"/>
      <c r="I9" s="1968"/>
      <c r="J9" s="1968"/>
      <c r="K9" s="1968"/>
      <c r="L9" s="1968"/>
      <c r="M9" s="1968"/>
      <c r="N9" s="1968"/>
      <c r="O9" s="1968"/>
      <c r="P9" s="1968"/>
      <c r="Q9" s="1968"/>
      <c r="R9" s="1968"/>
      <c r="S9" s="1968"/>
      <c r="T9" s="1968"/>
      <c r="U9" s="1968"/>
      <c r="V9" s="1968"/>
      <c r="W9" s="1968"/>
      <c r="X9" s="1968"/>
      <c r="Y9" s="1968"/>
      <c r="Z9" s="1968"/>
      <c r="AA9" s="1968"/>
      <c r="AB9" s="1968"/>
      <c r="AC9" s="1968"/>
      <c r="AD9" s="1968"/>
      <c r="AE9" s="1968"/>
      <c r="AF9" s="1968"/>
      <c r="AG9" s="1975" t="s">
        <v>534</v>
      </c>
      <c r="AH9" s="1975"/>
      <c r="AI9" s="1976"/>
      <c r="AJ9" s="1987" t="s">
        <v>179</v>
      </c>
      <c r="AK9" s="1992" t="s">
        <v>435</v>
      </c>
      <c r="AL9" s="1993"/>
      <c r="AM9" s="1993"/>
      <c r="AN9" s="1993"/>
      <c r="AO9" s="1993"/>
      <c r="AP9" s="1993"/>
      <c r="AQ9" s="1984" t="s">
        <v>429</v>
      </c>
    </row>
    <row r="10" spans="1:43" ht="18" x14ac:dyDescent="0.2">
      <c r="B10" s="1962"/>
      <c r="C10" s="1965"/>
      <c r="D10" s="1956"/>
      <c r="E10" s="1957"/>
      <c r="F10" s="1969" t="s">
        <v>589</v>
      </c>
      <c r="G10" s="1970"/>
      <c r="H10" s="1970"/>
      <c r="I10" s="1970"/>
      <c r="J10" s="1970"/>
      <c r="K10" s="1970"/>
      <c r="L10" s="1970"/>
      <c r="M10" s="1971"/>
      <c r="N10" s="1022"/>
      <c r="O10" s="1022"/>
      <c r="P10" s="1022"/>
      <c r="Q10" s="1022"/>
      <c r="R10" s="1022"/>
      <c r="S10" s="1022"/>
      <c r="T10" s="1022"/>
      <c r="U10" s="1022"/>
      <c r="V10" s="977"/>
      <c r="W10" s="977"/>
      <c r="X10" s="977"/>
      <c r="Y10" s="977"/>
      <c r="Z10" s="977"/>
      <c r="AA10" s="977"/>
      <c r="AB10" s="977"/>
      <c r="AC10" s="977"/>
      <c r="AD10" s="1972" t="s">
        <v>438</v>
      </c>
      <c r="AE10" s="1972" t="s">
        <v>418</v>
      </c>
      <c r="AF10" s="1972" t="s">
        <v>535</v>
      </c>
      <c r="AG10" s="1980" t="s">
        <v>592</v>
      </c>
      <c r="AH10" s="1982" t="s">
        <v>593</v>
      </c>
      <c r="AI10" s="1982" t="s">
        <v>594</v>
      </c>
      <c r="AJ10" s="1988"/>
      <c r="AK10" s="1990" t="s">
        <v>434</v>
      </c>
      <c r="AL10" s="1990" t="s">
        <v>436</v>
      </c>
      <c r="AM10" s="1990" t="s">
        <v>437</v>
      </c>
      <c r="AN10" s="1990" t="s">
        <v>179</v>
      </c>
      <c r="AO10" s="863" t="s">
        <v>429</v>
      </c>
      <c r="AP10" s="1990" t="s">
        <v>179</v>
      </c>
      <c r="AQ10" s="1985"/>
    </row>
    <row r="11" spans="1:43" ht="33.75" x14ac:dyDescent="0.2">
      <c r="B11" s="1962"/>
      <c r="C11" s="1965"/>
      <c r="D11" s="1956"/>
      <c r="E11" s="1957"/>
      <c r="F11" s="991" t="s">
        <v>587</v>
      </c>
      <c r="G11" s="994" t="s">
        <v>588</v>
      </c>
      <c r="H11" s="1286"/>
      <c r="I11" s="1286"/>
      <c r="J11" s="1286"/>
      <c r="K11" s="1286"/>
      <c r="L11" s="1295"/>
      <c r="M11" s="994"/>
      <c r="N11" s="1977" t="s">
        <v>585</v>
      </c>
      <c r="O11" s="1978"/>
      <c r="P11" s="1978"/>
      <c r="Q11" s="1978"/>
      <c r="R11" s="1978"/>
      <c r="S11" s="1978"/>
      <c r="T11" s="1978"/>
      <c r="U11" s="1979"/>
      <c r="V11" s="1977" t="s">
        <v>586</v>
      </c>
      <c r="W11" s="1978"/>
      <c r="X11" s="1978"/>
      <c r="Y11" s="1978"/>
      <c r="Z11" s="1978"/>
      <c r="AA11" s="1978"/>
      <c r="AB11" s="1978"/>
      <c r="AC11" s="1979"/>
      <c r="AD11" s="1973"/>
      <c r="AE11" s="1973"/>
      <c r="AF11" s="1973"/>
      <c r="AG11" s="1981"/>
      <c r="AH11" s="1983"/>
      <c r="AI11" s="1983"/>
      <c r="AJ11" s="1988"/>
      <c r="AK11" s="1990"/>
      <c r="AL11" s="1990"/>
      <c r="AM11" s="1990"/>
      <c r="AN11" s="1990"/>
      <c r="AO11" s="864"/>
      <c r="AP11" s="1990"/>
      <c r="AQ11" s="1985"/>
    </row>
    <row r="12" spans="1:43" ht="24.75" customHeight="1" thickBot="1" x14ac:dyDescent="0.25">
      <c r="B12" s="1962"/>
      <c r="C12" s="1965"/>
      <c r="D12" s="1956"/>
      <c r="E12" s="1957"/>
      <c r="F12" s="1039">
        <v>41671</v>
      </c>
      <c r="G12" s="1039">
        <v>41701</v>
      </c>
      <c r="H12" s="1039"/>
      <c r="I12" s="1039"/>
      <c r="J12" s="1039"/>
      <c r="K12" s="1039"/>
      <c r="L12" s="1039"/>
      <c r="M12" s="1039"/>
      <c r="N12" s="1023"/>
      <c r="O12" s="1023"/>
      <c r="P12" s="1023"/>
      <c r="Q12" s="1023"/>
      <c r="R12" s="1023"/>
      <c r="S12" s="1023"/>
      <c r="T12" s="1023"/>
      <c r="U12" s="1023"/>
      <c r="V12" s="1031"/>
      <c r="W12" s="1031"/>
      <c r="X12" s="1031"/>
      <c r="Y12" s="1031"/>
      <c r="Z12" s="1031"/>
      <c r="AA12" s="1031"/>
      <c r="AB12" s="1031"/>
      <c r="AC12" s="1031"/>
      <c r="AD12" s="1973"/>
      <c r="AE12" s="1973"/>
      <c r="AF12" s="1973"/>
      <c r="AG12" s="978">
        <v>20</v>
      </c>
      <c r="AH12" s="979">
        <v>30</v>
      </c>
      <c r="AI12" s="980">
        <v>50</v>
      </c>
      <c r="AJ12" s="1988"/>
      <c r="AK12" s="1990"/>
      <c r="AL12" s="1990"/>
      <c r="AM12" s="1990"/>
      <c r="AN12" s="1990"/>
      <c r="AO12" s="864"/>
      <c r="AP12" s="1990"/>
      <c r="AQ12" s="1985"/>
    </row>
    <row r="13" spans="1:43" ht="17.25" hidden="1" customHeight="1" thickBot="1" x14ac:dyDescent="0.25">
      <c r="B13" s="1963"/>
      <c r="C13" s="1966"/>
      <c r="D13" s="1958"/>
      <c r="E13" s="1959"/>
      <c r="F13" s="120">
        <f>IF(F12="",0,1)</f>
        <v>1</v>
      </c>
      <c r="G13" s="120">
        <f t="shared" ref="G13:M13" si="0">IF(G12="",0,1)</f>
        <v>1</v>
      </c>
      <c r="H13" s="120">
        <f t="shared" si="0"/>
        <v>0</v>
      </c>
      <c r="I13" s="120">
        <f t="shared" si="0"/>
        <v>0</v>
      </c>
      <c r="J13" s="120">
        <f t="shared" si="0"/>
        <v>0</v>
      </c>
      <c r="K13" s="120">
        <f t="shared" si="0"/>
        <v>0</v>
      </c>
      <c r="L13" s="120">
        <f t="shared" si="0"/>
        <v>0</v>
      </c>
      <c r="M13" s="120">
        <f t="shared" si="0"/>
        <v>0</v>
      </c>
      <c r="N13" s="1024"/>
      <c r="O13" s="1024"/>
      <c r="P13" s="1024"/>
      <c r="Q13" s="1024"/>
      <c r="R13" s="1024"/>
      <c r="S13" s="1024"/>
      <c r="T13" s="1024"/>
      <c r="U13" s="1024"/>
      <c r="V13" s="1018"/>
      <c r="W13" s="1018"/>
      <c r="X13" s="1018"/>
      <c r="Y13" s="1018"/>
      <c r="Z13" s="1018"/>
      <c r="AA13" s="1018"/>
      <c r="AB13" s="1018"/>
      <c r="AC13" s="1018"/>
      <c r="AD13" s="1974"/>
      <c r="AE13" s="1974"/>
      <c r="AF13" s="1974"/>
      <c r="AG13" s="310">
        <f>AG12/100</f>
        <v>0.2</v>
      </c>
      <c r="AH13" s="310">
        <f t="shared" ref="AH13:AI13" si="1">AH12/100</f>
        <v>0.3</v>
      </c>
      <c r="AI13" s="314">
        <f t="shared" si="1"/>
        <v>0.5</v>
      </c>
      <c r="AJ13" s="1989"/>
      <c r="AK13" s="865">
        <f>AG13</f>
        <v>0.2</v>
      </c>
      <c r="AL13" s="865">
        <f t="shared" ref="AL13:AM13" si="2">AH13</f>
        <v>0.3</v>
      </c>
      <c r="AM13" s="865">
        <f t="shared" si="2"/>
        <v>0.5</v>
      </c>
      <c r="AN13" s="1991"/>
      <c r="AO13" s="866"/>
      <c r="AP13" s="1991"/>
      <c r="AQ13" s="1986"/>
    </row>
    <row r="14" spans="1:43" ht="2.25" customHeight="1" thickTop="1" thickBot="1" x14ac:dyDescent="0.25">
      <c r="B14" s="853"/>
      <c r="C14" s="854"/>
      <c r="D14" s="855"/>
      <c r="E14" s="856"/>
      <c r="F14" s="857"/>
      <c r="G14" s="857"/>
      <c r="H14" s="857"/>
      <c r="I14" s="857"/>
      <c r="J14" s="1294">
        <v>41763</v>
      </c>
      <c r="K14" s="857"/>
      <c r="L14" s="857"/>
      <c r="M14" s="857"/>
      <c r="N14" s="1025"/>
      <c r="O14" s="1025"/>
      <c r="P14" s="1025"/>
      <c r="Q14" s="1025"/>
      <c r="R14" s="1025"/>
      <c r="S14" s="1025"/>
      <c r="T14" s="1025"/>
      <c r="U14" s="1025"/>
      <c r="V14" s="857"/>
      <c r="W14" s="857"/>
      <c r="X14" s="857"/>
      <c r="Y14" s="857"/>
      <c r="Z14" s="857"/>
      <c r="AA14" s="857"/>
      <c r="AB14" s="857"/>
      <c r="AC14" s="857"/>
      <c r="AD14" s="1065"/>
      <c r="AE14" s="1065"/>
      <c r="AF14" s="1065"/>
      <c r="AG14" s="858"/>
      <c r="AH14" s="858"/>
      <c r="AI14" s="859"/>
      <c r="AJ14" s="856"/>
      <c r="AK14" s="867"/>
      <c r="AL14" s="867"/>
      <c r="AM14" s="867"/>
      <c r="AN14" s="868"/>
      <c r="AO14" s="869"/>
      <c r="AP14" s="868"/>
      <c r="AQ14" s="1061"/>
    </row>
    <row r="15" spans="1:43" thickTop="1" x14ac:dyDescent="0.2">
      <c r="B15" s="121">
        <v>1</v>
      </c>
      <c r="C15" s="1369" t="str">
        <f>ABSEN!C11</f>
        <v/>
      </c>
      <c r="D15" s="122"/>
      <c r="E15" s="1037" t="str">
        <f>ABSEN!E11</f>
        <v/>
      </c>
      <c r="F15" s="123">
        <v>60</v>
      </c>
      <c r="G15" s="123">
        <v>75</v>
      </c>
      <c r="H15" s="123"/>
      <c r="I15" s="123"/>
      <c r="J15" s="123"/>
      <c r="K15" s="123"/>
      <c r="L15" s="123"/>
      <c r="M15" s="123"/>
      <c r="N15" s="1026" t="str">
        <f>IF(F15=0,"",IF((F15/25)&gt;=2.67,F$11,""))</f>
        <v/>
      </c>
      <c r="O15" s="1026" t="str">
        <f t="shared" ref="O15:U15" si="3">IF(G15=0,"",IF((G15/25)&gt;=2.67,G$11,""))</f>
        <v>rencana pondasi</v>
      </c>
      <c r="P15" s="1026" t="str">
        <f t="shared" si="3"/>
        <v/>
      </c>
      <c r="Q15" s="1026" t="str">
        <f t="shared" si="3"/>
        <v/>
      </c>
      <c r="R15" s="1026" t="str">
        <f t="shared" si="3"/>
        <v/>
      </c>
      <c r="S15" s="1026" t="str">
        <f t="shared" si="3"/>
        <v/>
      </c>
      <c r="T15" s="1026" t="str">
        <f t="shared" si="3"/>
        <v/>
      </c>
      <c r="U15" s="1026" t="str">
        <f t="shared" si="3"/>
        <v/>
      </c>
      <c r="V15" s="1026" t="str">
        <f>IF(F15=0,"",IF((F15/25)&lt;2.67,F$11,""))</f>
        <v>menggambar denah</v>
      </c>
      <c r="W15" s="1026" t="str">
        <f t="shared" ref="W15:AC15" si="4">IF(G15=0,"",IF((G15/25)&lt;2.67,G$11,""))</f>
        <v/>
      </c>
      <c r="X15" s="1026" t="str">
        <f t="shared" si="4"/>
        <v/>
      </c>
      <c r="Y15" s="1026" t="str">
        <f t="shared" si="4"/>
        <v/>
      </c>
      <c r="Z15" s="1026" t="str">
        <f t="shared" si="4"/>
        <v/>
      </c>
      <c r="AA15" s="1026" t="str">
        <f t="shared" si="4"/>
        <v/>
      </c>
      <c r="AB15" s="1026" t="str">
        <f t="shared" si="4"/>
        <v/>
      </c>
      <c r="AC15" s="1026" t="str">
        <f t="shared" si="4"/>
        <v/>
      </c>
      <c r="AD15" s="822">
        <f t="shared" ref="AD15:AD61" si="5">IF(ISERROR((SUM(F15:M15))/$L$8),"",((SUM(F15:M15))/$L$8))</f>
        <v>67.5</v>
      </c>
      <c r="AE15" s="822">
        <f>UTS!Z16</f>
        <v>45</v>
      </c>
      <c r="AF15" s="822">
        <f>UAS!S13</f>
        <v>95</v>
      </c>
      <c r="AG15" s="822">
        <f t="shared" ref="AG15:AG61" si="6">IF(ISERROR(AD15*$AG$13),"",(AD15*$AG$13))</f>
        <v>13.5</v>
      </c>
      <c r="AH15" s="822">
        <f>IF(ISERROR(UTS!Z16*$AH$13),"",(UTS!Z16*$AH$13))</f>
        <v>13.5</v>
      </c>
      <c r="AI15" s="822">
        <f>IF(ISERROR(UAS!S13*$AI$13),"",(UAS!S13*$AI$13))</f>
        <v>47.5</v>
      </c>
      <c r="AJ15" s="322">
        <f t="shared" ref="AJ15:AJ61" si="7">SUM(AG15:AI15)</f>
        <v>74.5</v>
      </c>
      <c r="AK15" s="870">
        <f>IF(ISERROR((AG15/100)*4),"",((AG15/100)*4))</f>
        <v>0.54</v>
      </c>
      <c r="AL15" s="870">
        <f>IF(ISERROR((AH15/100)*4),"",((AH15/100)*4))</f>
        <v>0.54</v>
      </c>
      <c r="AM15" s="870">
        <f t="shared" ref="AM15" si="8">AI15/25</f>
        <v>1.9</v>
      </c>
      <c r="AN15" s="871">
        <f t="shared" ref="AN15:AN61" si="9">IF(C15="",0,SUM(AK15:AM15))</f>
        <v>0</v>
      </c>
      <c r="AO15" s="872" t="str">
        <f t="shared" ref="AO15:AO61" si="10">IF(ISBLANK(C15)," ",IF(AND((AN15&lt;=4),(AN15&gt;3.67)),"A",IF(AND((AN15&lt;=3.67),(AN15&gt;3.33)),"A-",IF(AND((AN15&lt;=3.33),(AN15&gt;3)),"B+",IF(AND((AN15&lt;=3),(AN15&gt;2.67)),"B",IF(AND((AN15&lt;=2.67),(AN15&gt;2.33)),"B-",IF(AND((AN15&lt;=2.33),(AN15&gt;2)),"C+",IF(AND((AN15&lt;=2),(AN15&gt;1.67)),"C",IF(AND((AN15&lt;=1.67),(AN15&gt;1.33)),"C-",IF(AND((AN15&lt;=1.33),(AN15&gt;1)),"D+",IF(AND((AN15&lt;=1),(AN15&gt;0)),"D","Remidi ")))))))))))</f>
        <v xml:space="preserve">Remidi </v>
      </c>
      <c r="AP15" s="871" t="str">
        <f>IF(E15=""," ",IF(AND((AJ15&lt;=100),(AJ15&gt;95)),4,IF(AND((AJ15&lt;=95),(AJ15&gt;90)),3.66,IF(AND((AJ15&lt;=90),(AJ15&gt;84)),3.33,IF(AND((AJ15&lt;=84),(AJ15&gt;79)),3,IF(AND((AJ15&lt;=79),(AJ15&gt;74)),2.66,IF(AND((AJ15&lt;=74),(AJ15&gt;69)),2.33,IF(AND((AJ15&lt;=69),(AJ15&gt;64)),2,IF(AND((AJ15&lt;=64),(AJ15&gt;59)),1.66,IF(AND((AJ15&lt;=59),(AJ15&gt;54)),1.33,1))))))))))</f>
        <v xml:space="preserve"> </v>
      </c>
      <c r="AQ15" s="1062" t="str">
        <f t="shared" ref="AQ15:AQ34" si="11">IF(ISBLANK(E15)," ",IF(AND((AP15&lt;=4),(AP15&gt;3.67)),"A",IF(AND((AP15&lt;=3.67),(AP15&gt;3.33)),"A-",IF(AND((AP15&lt;=3.33),(AP15&gt;3)),"B+",IF(AND((AP15&lt;=3),(AP15&gt;2.67)),"B",IF(AND((AP15&lt;=2.67),(AP15&gt;2.33)),"B-",IF(AND((AP15&lt;=2.33),(AP15&gt;2)),"C+",IF(AND((AP15&lt;=2),(AP15&gt;1.67)),"C",IF(AND((AP15&lt;=1.67),(AP15&gt;1.33)),"C-",IF(AND((AP15&lt;=1.33),(AP15&gt;1)),"D+",IF(AND((AP15&lt;=1),(AP15&gt;0)),"D","Remidi ")))))))))))</f>
        <v xml:space="preserve">Remidi </v>
      </c>
    </row>
    <row r="16" spans="1:43" ht="14.25" x14ac:dyDescent="0.2">
      <c r="B16" s="124">
        <v>2</v>
      </c>
      <c r="C16" s="1370" t="str">
        <f>ABSEN!C12</f>
        <v/>
      </c>
      <c r="D16" s="126"/>
      <c r="E16" s="1038" t="str">
        <f>ABSEN!E12</f>
        <v/>
      </c>
      <c r="F16" s="123">
        <v>78</v>
      </c>
      <c r="G16" s="123"/>
      <c r="H16" s="123">
        <v>45</v>
      </c>
      <c r="I16" s="123"/>
      <c r="J16" s="123">
        <v>60</v>
      </c>
      <c r="K16" s="123"/>
      <c r="L16" s="123"/>
      <c r="M16" s="123"/>
      <c r="N16" s="1026" t="str">
        <f t="shared" ref="N16:N61" si="12">IF(F16=0,"",IF((F16/25)&gt;=2.67,F$11,""))</f>
        <v>menggambar denah</v>
      </c>
      <c r="O16" s="1026" t="str">
        <f t="shared" ref="O16:O61" si="13">IF(G16=0,"",IF((G16/25)&gt;=2.67,G$11,""))</f>
        <v/>
      </c>
      <c r="P16" s="1026" t="str">
        <f t="shared" ref="P16:P61" si="14">IF(H16=0,"",IF((H16/25)&gt;=2.67,H$11,""))</f>
        <v/>
      </c>
      <c r="Q16" s="1026" t="str">
        <f t="shared" ref="Q16:Q61" si="15">IF(I16=0,"",IF((I16/25)&gt;=2.67,I$11,""))</f>
        <v/>
      </c>
      <c r="R16" s="1026" t="str">
        <f t="shared" ref="R16:R61" si="16">IF(J16=0,"",IF((J16/25)&gt;=2.67,J$11,""))</f>
        <v/>
      </c>
      <c r="S16" s="1026" t="str">
        <f t="shared" ref="S16:S61" si="17">IF(K16=0,"",IF((K16/25)&gt;=2.67,K$11,""))</f>
        <v/>
      </c>
      <c r="T16" s="1026" t="str">
        <f t="shared" ref="T16:T61" si="18">IF(L16=0,"",IF((L16/25)&gt;=2.67,L$11,""))</f>
        <v/>
      </c>
      <c r="U16" s="1026" t="str">
        <f t="shared" ref="U16:U61" si="19">IF(M16=0,"",IF((M16/25)&gt;=2.67,M$11,""))</f>
        <v/>
      </c>
      <c r="V16" s="1026" t="str">
        <f t="shared" ref="V16:V61" si="20">IF(F16=0,"",IF((F16/25)&lt;2.67,F$11,""))</f>
        <v/>
      </c>
      <c r="W16" s="1026" t="str">
        <f t="shared" ref="W16:W61" si="21">IF(G16=0,"",IF((G16/25)&lt;2.67,G$11,""))</f>
        <v/>
      </c>
      <c r="X16" s="1026">
        <f t="shared" ref="X16:X61" si="22">IF(H16=0,"",IF((H16/25)&lt;2.67,H$11,""))</f>
        <v>0</v>
      </c>
      <c r="Y16" s="1026" t="str">
        <f t="shared" ref="Y16:Y61" si="23">IF(I16=0,"",IF((I16/25)&lt;2.67,I$11,""))</f>
        <v/>
      </c>
      <c r="Z16" s="1026">
        <f t="shared" ref="Z16:Z61" si="24">IF(J16=0,"",IF((J16/25)&lt;2.67,J$11,""))</f>
        <v>0</v>
      </c>
      <c r="AA16" s="1026" t="str">
        <f t="shared" ref="AA16:AA61" si="25">IF(K16=0,"",IF((K16/25)&lt;2.67,K$11,""))</f>
        <v/>
      </c>
      <c r="AB16" s="1026" t="str">
        <f t="shared" ref="AB16:AB61" si="26">IF(L16=0,"",IF((L16/25)&lt;2.67,L$11,""))</f>
        <v/>
      </c>
      <c r="AC16" s="1026" t="str">
        <f t="shared" ref="AC16:AC61" si="27">IF(M16=0,"",IF((M16/25)&lt;2.67,M$11,""))</f>
        <v/>
      </c>
      <c r="AD16" s="822">
        <f t="shared" si="5"/>
        <v>91.5</v>
      </c>
      <c r="AE16" s="822">
        <f>UTS!Z17</f>
        <v>0</v>
      </c>
      <c r="AF16" s="822">
        <f>UAS!S14</f>
        <v>0</v>
      </c>
      <c r="AG16" s="822">
        <f t="shared" si="6"/>
        <v>18.3</v>
      </c>
      <c r="AH16" s="822">
        <f>IF(ISERROR(UTS!Z17*$AH$13),"",(UTS!Z17*$AH$13))</f>
        <v>0</v>
      </c>
      <c r="AI16" s="822">
        <f>IF(ISERROR(UAS!S14*$AI$13),"",(UAS!S14*$AI$13))</f>
        <v>0</v>
      </c>
      <c r="AJ16" s="322">
        <f t="shared" si="7"/>
        <v>18.3</v>
      </c>
      <c r="AK16" s="873">
        <f t="shared" ref="AK16:AK61" si="28">IF(ISERROR(AG16/25),"",(AG16/25))</f>
        <v>0.73199999999999998</v>
      </c>
      <c r="AL16" s="873">
        <f t="shared" ref="AL16:AL61" si="29">AH16/25</f>
        <v>0</v>
      </c>
      <c r="AM16" s="873">
        <f t="shared" ref="AM16:AM61" si="30">AI16/25</f>
        <v>0</v>
      </c>
      <c r="AN16" s="874">
        <f t="shared" si="9"/>
        <v>0</v>
      </c>
      <c r="AO16" s="875" t="str">
        <f t="shared" si="10"/>
        <v xml:space="preserve">Remidi </v>
      </c>
      <c r="AP16" s="874" t="str">
        <f t="shared" ref="AP16:AP61" si="31">IF(E16=""," ",IF(AND((AJ16&lt;=100),(AJ16&gt;95)),4,IF(AND((AJ16&lt;=95),(AJ16&gt;90)),3.66,IF(AND((AJ16&lt;=90),(AJ16&gt;84)),3.33,IF(AND((AJ16&lt;=84),(AJ16&gt;79)),3,IF(AND((AJ16&lt;=79),(AJ16&gt;74)),2.66,IF(AND((AJ16&lt;=74),(AJ16&gt;69)),2.33,IF(AND((AJ16&lt;=69),(AJ16&gt;64)),2,IF(AND((AJ16&lt;=64),(AJ16&gt;59)),1.66,IF(AND((AJ16&lt;=59),(AJ16&gt;54)),1.33,1))))))))))</f>
        <v xml:space="preserve"> </v>
      </c>
      <c r="AQ16" s="1063" t="str">
        <f t="shared" si="11"/>
        <v xml:space="preserve">Remidi </v>
      </c>
    </row>
    <row r="17" spans="2:43" ht="14.25" x14ac:dyDescent="0.2">
      <c r="B17" s="124">
        <v>3</v>
      </c>
      <c r="C17" s="1370" t="str">
        <f>ABSEN!C13</f>
        <v/>
      </c>
      <c r="D17" s="126"/>
      <c r="E17" s="1038" t="str">
        <f>ABSEN!E13</f>
        <v/>
      </c>
      <c r="F17" s="123">
        <v>60</v>
      </c>
      <c r="G17" s="123">
        <v>78</v>
      </c>
      <c r="H17" s="123"/>
      <c r="I17" s="123"/>
      <c r="J17" s="123"/>
      <c r="K17" s="123"/>
      <c r="L17" s="123"/>
      <c r="M17" s="123"/>
      <c r="N17" s="1026" t="str">
        <f t="shared" si="12"/>
        <v/>
      </c>
      <c r="O17" s="1026" t="str">
        <f t="shared" si="13"/>
        <v>rencana pondasi</v>
      </c>
      <c r="P17" s="1026" t="str">
        <f t="shared" si="14"/>
        <v/>
      </c>
      <c r="Q17" s="1026" t="str">
        <f t="shared" si="15"/>
        <v/>
      </c>
      <c r="R17" s="1026" t="str">
        <f t="shared" si="16"/>
        <v/>
      </c>
      <c r="S17" s="1026" t="str">
        <f t="shared" si="17"/>
        <v/>
      </c>
      <c r="T17" s="1026" t="str">
        <f t="shared" si="18"/>
        <v/>
      </c>
      <c r="U17" s="1026" t="str">
        <f t="shared" si="19"/>
        <v/>
      </c>
      <c r="V17" s="1026" t="str">
        <f t="shared" si="20"/>
        <v>menggambar denah</v>
      </c>
      <c r="W17" s="1026" t="str">
        <f t="shared" si="21"/>
        <v/>
      </c>
      <c r="X17" s="1026" t="str">
        <f t="shared" si="22"/>
        <v/>
      </c>
      <c r="Y17" s="1026" t="str">
        <f t="shared" si="23"/>
        <v/>
      </c>
      <c r="Z17" s="1026" t="str">
        <f t="shared" si="24"/>
        <v/>
      </c>
      <c r="AA17" s="1026" t="str">
        <f t="shared" si="25"/>
        <v/>
      </c>
      <c r="AB17" s="1026" t="str">
        <f t="shared" si="26"/>
        <v/>
      </c>
      <c r="AC17" s="1026" t="str">
        <f t="shared" si="27"/>
        <v/>
      </c>
      <c r="AD17" s="822">
        <f t="shared" si="5"/>
        <v>69</v>
      </c>
      <c r="AE17" s="822">
        <f>UTS!Z18</f>
        <v>0</v>
      </c>
      <c r="AF17" s="822">
        <f>UAS!S15</f>
        <v>0</v>
      </c>
      <c r="AG17" s="822">
        <f t="shared" si="6"/>
        <v>13.8</v>
      </c>
      <c r="AH17" s="822">
        <f>IF(ISERROR(UTS!Z18*$AH$13),"",(UTS!Z18*$AH$13))</f>
        <v>0</v>
      </c>
      <c r="AI17" s="822">
        <f>IF(ISERROR(UAS!S15*$AI$13),"",(UAS!S15*$AI$13))</f>
        <v>0</v>
      </c>
      <c r="AJ17" s="322">
        <f t="shared" si="7"/>
        <v>13.8</v>
      </c>
      <c r="AK17" s="873">
        <f t="shared" si="28"/>
        <v>0.55200000000000005</v>
      </c>
      <c r="AL17" s="873">
        <f t="shared" si="29"/>
        <v>0</v>
      </c>
      <c r="AM17" s="873">
        <f t="shared" si="30"/>
        <v>0</v>
      </c>
      <c r="AN17" s="874">
        <f t="shared" si="9"/>
        <v>0</v>
      </c>
      <c r="AO17" s="875" t="str">
        <f t="shared" si="10"/>
        <v xml:space="preserve">Remidi </v>
      </c>
      <c r="AP17" s="874" t="str">
        <f t="shared" si="31"/>
        <v xml:space="preserve"> </v>
      </c>
      <c r="AQ17" s="1063" t="str">
        <f t="shared" si="11"/>
        <v xml:space="preserve">Remidi </v>
      </c>
    </row>
    <row r="18" spans="2:43" ht="14.25" x14ac:dyDescent="0.2">
      <c r="B18" s="124">
        <v>4</v>
      </c>
      <c r="C18" s="1370" t="str">
        <f>ABSEN!C14</f>
        <v/>
      </c>
      <c r="D18" s="126"/>
      <c r="E18" s="1038" t="str">
        <f>ABSEN!E14</f>
        <v/>
      </c>
      <c r="F18" s="123"/>
      <c r="G18" s="123"/>
      <c r="H18" s="123"/>
      <c r="I18" s="123"/>
      <c r="J18" s="123"/>
      <c r="K18" s="123"/>
      <c r="L18" s="123"/>
      <c r="M18" s="123"/>
      <c r="N18" s="1026" t="str">
        <f t="shared" si="12"/>
        <v/>
      </c>
      <c r="O18" s="1026" t="str">
        <f t="shared" si="13"/>
        <v/>
      </c>
      <c r="P18" s="1026" t="str">
        <f t="shared" si="14"/>
        <v/>
      </c>
      <c r="Q18" s="1026" t="str">
        <f t="shared" si="15"/>
        <v/>
      </c>
      <c r="R18" s="1026" t="str">
        <f t="shared" si="16"/>
        <v/>
      </c>
      <c r="S18" s="1026" t="str">
        <f t="shared" si="17"/>
        <v/>
      </c>
      <c r="T18" s="1026" t="str">
        <f t="shared" si="18"/>
        <v/>
      </c>
      <c r="U18" s="1026" t="str">
        <f t="shared" si="19"/>
        <v/>
      </c>
      <c r="V18" s="1026" t="str">
        <f t="shared" si="20"/>
        <v/>
      </c>
      <c r="W18" s="1026" t="str">
        <f t="shared" si="21"/>
        <v/>
      </c>
      <c r="X18" s="1026" t="str">
        <f t="shared" si="22"/>
        <v/>
      </c>
      <c r="Y18" s="1026" t="str">
        <f t="shared" si="23"/>
        <v/>
      </c>
      <c r="Z18" s="1026" t="str">
        <f t="shared" si="24"/>
        <v/>
      </c>
      <c r="AA18" s="1026" t="str">
        <f t="shared" si="25"/>
        <v/>
      </c>
      <c r="AB18" s="1026" t="str">
        <f t="shared" si="26"/>
        <v/>
      </c>
      <c r="AC18" s="1026" t="str">
        <f t="shared" si="27"/>
        <v/>
      </c>
      <c r="AD18" s="822">
        <f t="shared" si="5"/>
        <v>0</v>
      </c>
      <c r="AE18" s="822">
        <f>UTS!Z19</f>
        <v>0</v>
      </c>
      <c r="AF18" s="822">
        <f>UAS!S16</f>
        <v>0</v>
      </c>
      <c r="AG18" s="822">
        <f t="shared" si="6"/>
        <v>0</v>
      </c>
      <c r="AH18" s="822">
        <f>IF(ISERROR(UTS!Z19*$AH$13),"",(UTS!Z19*$AH$13))</f>
        <v>0</v>
      </c>
      <c r="AI18" s="822">
        <f>IF(ISERROR(UAS!S16*$AI$13),"",(UAS!S16*$AI$13))</f>
        <v>0</v>
      </c>
      <c r="AJ18" s="322">
        <f t="shared" si="7"/>
        <v>0</v>
      </c>
      <c r="AK18" s="873">
        <f t="shared" si="28"/>
        <v>0</v>
      </c>
      <c r="AL18" s="873">
        <f t="shared" si="29"/>
        <v>0</v>
      </c>
      <c r="AM18" s="873">
        <f t="shared" si="30"/>
        <v>0</v>
      </c>
      <c r="AN18" s="874">
        <f t="shared" si="9"/>
        <v>0</v>
      </c>
      <c r="AO18" s="875" t="str">
        <f t="shared" si="10"/>
        <v xml:space="preserve">Remidi </v>
      </c>
      <c r="AP18" s="874" t="str">
        <f t="shared" si="31"/>
        <v xml:space="preserve"> </v>
      </c>
      <c r="AQ18" s="1063" t="str">
        <f t="shared" si="11"/>
        <v xml:space="preserve">Remidi </v>
      </c>
    </row>
    <row r="19" spans="2:43" ht="14.25" x14ac:dyDescent="0.2">
      <c r="B19" s="124">
        <v>5</v>
      </c>
      <c r="C19" s="1370" t="str">
        <f>ABSEN!C15</f>
        <v/>
      </c>
      <c r="D19" s="126"/>
      <c r="E19" s="1038" t="str">
        <f>ABSEN!E15</f>
        <v/>
      </c>
      <c r="F19" s="123"/>
      <c r="G19" s="123"/>
      <c r="H19" s="123"/>
      <c r="I19" s="123"/>
      <c r="J19" s="123"/>
      <c r="K19" s="123"/>
      <c r="L19" s="123"/>
      <c r="M19" s="123"/>
      <c r="N19" s="1026" t="str">
        <f t="shared" si="12"/>
        <v/>
      </c>
      <c r="O19" s="1026" t="str">
        <f t="shared" si="13"/>
        <v/>
      </c>
      <c r="P19" s="1026" t="str">
        <f t="shared" si="14"/>
        <v/>
      </c>
      <c r="Q19" s="1026" t="str">
        <f t="shared" si="15"/>
        <v/>
      </c>
      <c r="R19" s="1026" t="str">
        <f t="shared" si="16"/>
        <v/>
      </c>
      <c r="S19" s="1026" t="str">
        <f t="shared" si="17"/>
        <v/>
      </c>
      <c r="T19" s="1026" t="str">
        <f t="shared" si="18"/>
        <v/>
      </c>
      <c r="U19" s="1026" t="str">
        <f t="shared" si="19"/>
        <v/>
      </c>
      <c r="V19" s="1026" t="str">
        <f t="shared" si="20"/>
        <v/>
      </c>
      <c r="W19" s="1026" t="str">
        <f t="shared" si="21"/>
        <v/>
      </c>
      <c r="X19" s="1026" t="str">
        <f t="shared" si="22"/>
        <v/>
      </c>
      <c r="Y19" s="1026" t="str">
        <f t="shared" si="23"/>
        <v/>
      </c>
      <c r="Z19" s="1026" t="str">
        <f t="shared" si="24"/>
        <v/>
      </c>
      <c r="AA19" s="1026" t="str">
        <f t="shared" si="25"/>
        <v/>
      </c>
      <c r="AB19" s="1026" t="str">
        <f t="shared" si="26"/>
        <v/>
      </c>
      <c r="AC19" s="1026" t="str">
        <f t="shared" si="27"/>
        <v/>
      </c>
      <c r="AD19" s="822">
        <f t="shared" si="5"/>
        <v>0</v>
      </c>
      <c r="AE19" s="822">
        <f>UTS!Z20</f>
        <v>0</v>
      </c>
      <c r="AF19" s="822">
        <f>UAS!S17</f>
        <v>0</v>
      </c>
      <c r="AG19" s="822">
        <f t="shared" si="6"/>
        <v>0</v>
      </c>
      <c r="AH19" s="822">
        <f>IF(ISERROR(UTS!Z20*$AH$13),"",(UTS!Z20*$AH$13))</f>
        <v>0</v>
      </c>
      <c r="AI19" s="822">
        <f>IF(ISERROR(UAS!S17*$AI$13),"",(UAS!S17*$AI$13))</f>
        <v>0</v>
      </c>
      <c r="AJ19" s="322">
        <f t="shared" si="7"/>
        <v>0</v>
      </c>
      <c r="AK19" s="873">
        <f t="shared" si="28"/>
        <v>0</v>
      </c>
      <c r="AL19" s="873">
        <f t="shared" si="29"/>
        <v>0</v>
      </c>
      <c r="AM19" s="873">
        <f t="shared" si="30"/>
        <v>0</v>
      </c>
      <c r="AN19" s="874">
        <f t="shared" si="9"/>
        <v>0</v>
      </c>
      <c r="AO19" s="875" t="str">
        <f t="shared" si="10"/>
        <v xml:space="preserve">Remidi </v>
      </c>
      <c r="AP19" s="874" t="str">
        <f t="shared" si="31"/>
        <v xml:space="preserve"> </v>
      </c>
      <c r="AQ19" s="1063" t="str">
        <f t="shared" si="11"/>
        <v xml:space="preserve">Remidi </v>
      </c>
    </row>
    <row r="20" spans="2:43" ht="14.25" x14ac:dyDescent="0.2">
      <c r="B20" s="124">
        <v>6</v>
      </c>
      <c r="C20" s="1370" t="str">
        <f>ABSEN!C16</f>
        <v/>
      </c>
      <c r="D20" s="126"/>
      <c r="E20" s="1038" t="str">
        <f>ABSEN!E16</f>
        <v/>
      </c>
      <c r="F20" s="123"/>
      <c r="G20" s="123"/>
      <c r="H20" s="123"/>
      <c r="I20" s="123"/>
      <c r="J20" s="123"/>
      <c r="K20" s="123"/>
      <c r="L20" s="123"/>
      <c r="M20" s="123"/>
      <c r="N20" s="1026" t="str">
        <f t="shared" si="12"/>
        <v/>
      </c>
      <c r="O20" s="1026" t="str">
        <f t="shared" si="13"/>
        <v/>
      </c>
      <c r="P20" s="1026" t="str">
        <f t="shared" si="14"/>
        <v/>
      </c>
      <c r="Q20" s="1026" t="str">
        <f t="shared" si="15"/>
        <v/>
      </c>
      <c r="R20" s="1026" t="str">
        <f t="shared" si="16"/>
        <v/>
      </c>
      <c r="S20" s="1026" t="str">
        <f t="shared" si="17"/>
        <v/>
      </c>
      <c r="T20" s="1026" t="str">
        <f t="shared" si="18"/>
        <v/>
      </c>
      <c r="U20" s="1026" t="str">
        <f t="shared" si="19"/>
        <v/>
      </c>
      <c r="V20" s="1026" t="str">
        <f t="shared" si="20"/>
        <v/>
      </c>
      <c r="W20" s="1026" t="str">
        <f t="shared" si="21"/>
        <v/>
      </c>
      <c r="X20" s="1026" t="str">
        <f t="shared" si="22"/>
        <v/>
      </c>
      <c r="Y20" s="1026" t="str">
        <f t="shared" si="23"/>
        <v/>
      </c>
      <c r="Z20" s="1026" t="str">
        <f t="shared" si="24"/>
        <v/>
      </c>
      <c r="AA20" s="1026" t="str">
        <f t="shared" si="25"/>
        <v/>
      </c>
      <c r="AB20" s="1026" t="str">
        <f t="shared" si="26"/>
        <v/>
      </c>
      <c r="AC20" s="1026" t="str">
        <f t="shared" si="27"/>
        <v/>
      </c>
      <c r="AD20" s="822">
        <f t="shared" si="5"/>
        <v>0</v>
      </c>
      <c r="AE20" s="822">
        <f>UTS!Z21</f>
        <v>0</v>
      </c>
      <c r="AF20" s="822">
        <f>UAS!S18</f>
        <v>0</v>
      </c>
      <c r="AG20" s="822">
        <f t="shared" si="6"/>
        <v>0</v>
      </c>
      <c r="AH20" s="822">
        <f>IF(ISERROR(UTS!Z21*$AH$13),"",(UTS!Z21*$AH$13))</f>
        <v>0</v>
      </c>
      <c r="AI20" s="822">
        <f>IF(ISERROR(UAS!S18*$AI$13),"",(UAS!S18*$AI$13))</f>
        <v>0</v>
      </c>
      <c r="AJ20" s="322">
        <f t="shared" si="7"/>
        <v>0</v>
      </c>
      <c r="AK20" s="873">
        <f t="shared" si="28"/>
        <v>0</v>
      </c>
      <c r="AL20" s="873">
        <f t="shared" si="29"/>
        <v>0</v>
      </c>
      <c r="AM20" s="873">
        <f t="shared" si="30"/>
        <v>0</v>
      </c>
      <c r="AN20" s="874">
        <f t="shared" si="9"/>
        <v>0</v>
      </c>
      <c r="AO20" s="875" t="str">
        <f t="shared" si="10"/>
        <v xml:space="preserve">Remidi </v>
      </c>
      <c r="AP20" s="874" t="str">
        <f t="shared" si="31"/>
        <v xml:space="preserve"> </v>
      </c>
      <c r="AQ20" s="1063" t="str">
        <f t="shared" si="11"/>
        <v xml:space="preserve">Remidi </v>
      </c>
    </row>
    <row r="21" spans="2:43" ht="14.25" x14ac:dyDescent="0.2">
      <c r="B21" s="124">
        <v>7</v>
      </c>
      <c r="C21" s="1370" t="str">
        <f>ABSEN!C17</f>
        <v/>
      </c>
      <c r="D21" s="126"/>
      <c r="E21" s="1038" t="str">
        <f>ABSEN!E17</f>
        <v/>
      </c>
      <c r="F21" s="123"/>
      <c r="G21" s="123"/>
      <c r="H21" s="123"/>
      <c r="I21" s="123"/>
      <c r="J21" s="123"/>
      <c r="K21" s="123"/>
      <c r="L21" s="123"/>
      <c r="M21" s="123"/>
      <c r="N21" s="1026" t="str">
        <f t="shared" si="12"/>
        <v/>
      </c>
      <c r="O21" s="1026" t="str">
        <f t="shared" si="13"/>
        <v/>
      </c>
      <c r="P21" s="1026" t="str">
        <f t="shared" si="14"/>
        <v/>
      </c>
      <c r="Q21" s="1026" t="str">
        <f t="shared" si="15"/>
        <v/>
      </c>
      <c r="R21" s="1026" t="str">
        <f t="shared" si="16"/>
        <v/>
      </c>
      <c r="S21" s="1026" t="str">
        <f t="shared" si="17"/>
        <v/>
      </c>
      <c r="T21" s="1026" t="str">
        <f t="shared" si="18"/>
        <v/>
      </c>
      <c r="U21" s="1026" t="str">
        <f t="shared" si="19"/>
        <v/>
      </c>
      <c r="V21" s="1026" t="str">
        <f t="shared" si="20"/>
        <v/>
      </c>
      <c r="W21" s="1026" t="str">
        <f t="shared" si="21"/>
        <v/>
      </c>
      <c r="X21" s="1026" t="str">
        <f t="shared" si="22"/>
        <v/>
      </c>
      <c r="Y21" s="1026" t="str">
        <f t="shared" si="23"/>
        <v/>
      </c>
      <c r="Z21" s="1026" t="str">
        <f t="shared" si="24"/>
        <v/>
      </c>
      <c r="AA21" s="1026" t="str">
        <f t="shared" si="25"/>
        <v/>
      </c>
      <c r="AB21" s="1026" t="str">
        <f t="shared" si="26"/>
        <v/>
      </c>
      <c r="AC21" s="1026" t="str">
        <f t="shared" si="27"/>
        <v/>
      </c>
      <c r="AD21" s="822">
        <f t="shared" si="5"/>
        <v>0</v>
      </c>
      <c r="AE21" s="822">
        <f>UTS!Z22</f>
        <v>0</v>
      </c>
      <c r="AF21" s="822">
        <f>UAS!S19</f>
        <v>0</v>
      </c>
      <c r="AG21" s="822">
        <f t="shared" si="6"/>
        <v>0</v>
      </c>
      <c r="AH21" s="822">
        <f>IF(ISERROR(UTS!Z22*$AH$13),"",(UTS!Z22*$AH$13))</f>
        <v>0</v>
      </c>
      <c r="AI21" s="822">
        <f>IF(ISERROR(UAS!S19*$AI$13),"",(UAS!S19*$AI$13))</f>
        <v>0</v>
      </c>
      <c r="AJ21" s="322">
        <f t="shared" si="7"/>
        <v>0</v>
      </c>
      <c r="AK21" s="873">
        <f t="shared" si="28"/>
        <v>0</v>
      </c>
      <c r="AL21" s="873">
        <f t="shared" si="29"/>
        <v>0</v>
      </c>
      <c r="AM21" s="873">
        <f t="shared" si="30"/>
        <v>0</v>
      </c>
      <c r="AN21" s="874">
        <f t="shared" si="9"/>
        <v>0</v>
      </c>
      <c r="AO21" s="875" t="str">
        <f t="shared" si="10"/>
        <v xml:space="preserve">Remidi </v>
      </c>
      <c r="AP21" s="874" t="str">
        <f t="shared" si="31"/>
        <v xml:space="preserve"> </v>
      </c>
      <c r="AQ21" s="1063" t="str">
        <f t="shared" si="11"/>
        <v xml:space="preserve">Remidi </v>
      </c>
    </row>
    <row r="22" spans="2:43" ht="14.25" x14ac:dyDescent="0.2">
      <c r="B22" s="124">
        <v>8</v>
      </c>
      <c r="C22" s="1370" t="str">
        <f>ABSEN!C18</f>
        <v/>
      </c>
      <c r="D22" s="126"/>
      <c r="E22" s="1038" t="str">
        <f>ABSEN!E18</f>
        <v/>
      </c>
      <c r="F22" s="123"/>
      <c r="G22" s="123"/>
      <c r="H22" s="123"/>
      <c r="I22" s="123"/>
      <c r="J22" s="123"/>
      <c r="K22" s="123"/>
      <c r="L22" s="123"/>
      <c r="M22" s="123"/>
      <c r="N22" s="1026" t="str">
        <f t="shared" si="12"/>
        <v/>
      </c>
      <c r="O22" s="1026" t="str">
        <f t="shared" si="13"/>
        <v/>
      </c>
      <c r="P22" s="1026" t="str">
        <f t="shared" si="14"/>
        <v/>
      </c>
      <c r="Q22" s="1026" t="str">
        <f t="shared" si="15"/>
        <v/>
      </c>
      <c r="R22" s="1026" t="str">
        <f t="shared" si="16"/>
        <v/>
      </c>
      <c r="S22" s="1026" t="str">
        <f t="shared" si="17"/>
        <v/>
      </c>
      <c r="T22" s="1026" t="str">
        <f t="shared" si="18"/>
        <v/>
      </c>
      <c r="U22" s="1026" t="str">
        <f t="shared" si="19"/>
        <v/>
      </c>
      <c r="V22" s="1026" t="str">
        <f t="shared" si="20"/>
        <v/>
      </c>
      <c r="W22" s="1026" t="str">
        <f t="shared" si="21"/>
        <v/>
      </c>
      <c r="X22" s="1026" t="str">
        <f t="shared" si="22"/>
        <v/>
      </c>
      <c r="Y22" s="1026" t="str">
        <f t="shared" si="23"/>
        <v/>
      </c>
      <c r="Z22" s="1026" t="str">
        <f t="shared" si="24"/>
        <v/>
      </c>
      <c r="AA22" s="1026" t="str">
        <f t="shared" si="25"/>
        <v/>
      </c>
      <c r="AB22" s="1026" t="str">
        <f t="shared" si="26"/>
        <v/>
      </c>
      <c r="AC22" s="1026" t="str">
        <f t="shared" si="27"/>
        <v/>
      </c>
      <c r="AD22" s="822">
        <f t="shared" si="5"/>
        <v>0</v>
      </c>
      <c r="AE22" s="822">
        <f>UTS!Z23</f>
        <v>0</v>
      </c>
      <c r="AF22" s="822">
        <f>UAS!S20</f>
        <v>0</v>
      </c>
      <c r="AG22" s="822">
        <f t="shared" si="6"/>
        <v>0</v>
      </c>
      <c r="AH22" s="822">
        <f>IF(ISERROR(UTS!Z23*$AH$13),"",(UTS!Z23*$AH$13))</f>
        <v>0</v>
      </c>
      <c r="AI22" s="822">
        <f>IF(ISERROR(UAS!S20*$AI$13),"",(UAS!S20*$AI$13))</f>
        <v>0</v>
      </c>
      <c r="AJ22" s="322">
        <f t="shared" si="7"/>
        <v>0</v>
      </c>
      <c r="AK22" s="873">
        <f t="shared" si="28"/>
        <v>0</v>
      </c>
      <c r="AL22" s="873">
        <f t="shared" si="29"/>
        <v>0</v>
      </c>
      <c r="AM22" s="873">
        <f t="shared" si="30"/>
        <v>0</v>
      </c>
      <c r="AN22" s="874">
        <f t="shared" si="9"/>
        <v>0</v>
      </c>
      <c r="AO22" s="875" t="str">
        <f t="shared" si="10"/>
        <v xml:space="preserve">Remidi </v>
      </c>
      <c r="AP22" s="874" t="str">
        <f t="shared" si="31"/>
        <v xml:space="preserve"> </v>
      </c>
      <c r="AQ22" s="1063" t="str">
        <f t="shared" si="11"/>
        <v xml:space="preserve">Remidi </v>
      </c>
    </row>
    <row r="23" spans="2:43" ht="14.25" x14ac:dyDescent="0.2">
      <c r="B23" s="124">
        <v>9</v>
      </c>
      <c r="C23" s="1370" t="str">
        <f>ABSEN!C19</f>
        <v/>
      </c>
      <c r="D23" s="126"/>
      <c r="E23" s="1038" t="str">
        <f>ABSEN!E19</f>
        <v/>
      </c>
      <c r="F23" s="123"/>
      <c r="G23" s="123"/>
      <c r="H23" s="123"/>
      <c r="I23" s="123"/>
      <c r="J23" s="123"/>
      <c r="K23" s="123"/>
      <c r="L23" s="123"/>
      <c r="M23" s="123"/>
      <c r="N23" s="1026" t="str">
        <f t="shared" si="12"/>
        <v/>
      </c>
      <c r="O23" s="1026" t="str">
        <f t="shared" si="13"/>
        <v/>
      </c>
      <c r="P23" s="1026" t="str">
        <f t="shared" si="14"/>
        <v/>
      </c>
      <c r="Q23" s="1026" t="str">
        <f t="shared" si="15"/>
        <v/>
      </c>
      <c r="R23" s="1026" t="str">
        <f t="shared" si="16"/>
        <v/>
      </c>
      <c r="S23" s="1026" t="str">
        <f t="shared" si="17"/>
        <v/>
      </c>
      <c r="T23" s="1026" t="str">
        <f t="shared" si="18"/>
        <v/>
      </c>
      <c r="U23" s="1026" t="str">
        <f t="shared" si="19"/>
        <v/>
      </c>
      <c r="V23" s="1026" t="str">
        <f t="shared" si="20"/>
        <v/>
      </c>
      <c r="W23" s="1026" t="str">
        <f t="shared" si="21"/>
        <v/>
      </c>
      <c r="X23" s="1026" t="str">
        <f t="shared" si="22"/>
        <v/>
      </c>
      <c r="Y23" s="1026" t="str">
        <f t="shared" si="23"/>
        <v/>
      </c>
      <c r="Z23" s="1026" t="str">
        <f t="shared" si="24"/>
        <v/>
      </c>
      <c r="AA23" s="1026" t="str">
        <f t="shared" si="25"/>
        <v/>
      </c>
      <c r="AB23" s="1026" t="str">
        <f t="shared" si="26"/>
        <v/>
      </c>
      <c r="AC23" s="1026" t="str">
        <f t="shared" si="27"/>
        <v/>
      </c>
      <c r="AD23" s="822">
        <f t="shared" si="5"/>
        <v>0</v>
      </c>
      <c r="AE23" s="822">
        <f>UTS!Z24</f>
        <v>0</v>
      </c>
      <c r="AF23" s="822">
        <f>UAS!S21</f>
        <v>0</v>
      </c>
      <c r="AG23" s="822">
        <f t="shared" si="6"/>
        <v>0</v>
      </c>
      <c r="AH23" s="822">
        <f>IF(ISERROR(UTS!Z24*$AH$13),"",(UTS!Z24*$AH$13))</f>
        <v>0</v>
      </c>
      <c r="AI23" s="822">
        <f>IF(ISERROR(UAS!S21*$AI$13),"",(UAS!S21*$AI$13))</f>
        <v>0</v>
      </c>
      <c r="AJ23" s="322">
        <f t="shared" si="7"/>
        <v>0</v>
      </c>
      <c r="AK23" s="873">
        <f t="shared" si="28"/>
        <v>0</v>
      </c>
      <c r="AL23" s="873">
        <f t="shared" si="29"/>
        <v>0</v>
      </c>
      <c r="AM23" s="873">
        <f t="shared" si="30"/>
        <v>0</v>
      </c>
      <c r="AN23" s="874">
        <f t="shared" si="9"/>
        <v>0</v>
      </c>
      <c r="AO23" s="875" t="str">
        <f t="shared" si="10"/>
        <v xml:space="preserve">Remidi </v>
      </c>
      <c r="AP23" s="874" t="str">
        <f t="shared" si="31"/>
        <v xml:space="preserve"> </v>
      </c>
      <c r="AQ23" s="1063" t="str">
        <f t="shared" si="11"/>
        <v xml:space="preserve">Remidi </v>
      </c>
    </row>
    <row r="24" spans="2:43" ht="14.25" x14ac:dyDescent="0.2">
      <c r="B24" s="124">
        <v>10</v>
      </c>
      <c r="C24" s="1370" t="str">
        <f>ABSEN!C20</f>
        <v/>
      </c>
      <c r="D24" s="126"/>
      <c r="E24" s="1038" t="str">
        <f>ABSEN!E20</f>
        <v/>
      </c>
      <c r="F24" s="123"/>
      <c r="G24" s="123"/>
      <c r="H24" s="123"/>
      <c r="I24" s="123"/>
      <c r="J24" s="123"/>
      <c r="K24" s="123"/>
      <c r="L24" s="123"/>
      <c r="M24" s="123"/>
      <c r="N24" s="1026" t="str">
        <f t="shared" si="12"/>
        <v/>
      </c>
      <c r="O24" s="1026" t="str">
        <f t="shared" si="13"/>
        <v/>
      </c>
      <c r="P24" s="1026" t="str">
        <f t="shared" si="14"/>
        <v/>
      </c>
      <c r="Q24" s="1026" t="str">
        <f t="shared" si="15"/>
        <v/>
      </c>
      <c r="R24" s="1026" t="str">
        <f t="shared" si="16"/>
        <v/>
      </c>
      <c r="S24" s="1026" t="str">
        <f t="shared" si="17"/>
        <v/>
      </c>
      <c r="T24" s="1026" t="str">
        <f t="shared" si="18"/>
        <v/>
      </c>
      <c r="U24" s="1026" t="str">
        <f t="shared" si="19"/>
        <v/>
      </c>
      <c r="V24" s="1026" t="str">
        <f t="shared" si="20"/>
        <v/>
      </c>
      <c r="W24" s="1026" t="str">
        <f t="shared" si="21"/>
        <v/>
      </c>
      <c r="X24" s="1026" t="str">
        <f t="shared" si="22"/>
        <v/>
      </c>
      <c r="Y24" s="1026" t="str">
        <f t="shared" si="23"/>
        <v/>
      </c>
      <c r="Z24" s="1026" t="str">
        <f t="shared" si="24"/>
        <v/>
      </c>
      <c r="AA24" s="1026" t="str">
        <f t="shared" si="25"/>
        <v/>
      </c>
      <c r="AB24" s="1026" t="str">
        <f t="shared" si="26"/>
        <v/>
      </c>
      <c r="AC24" s="1026" t="str">
        <f t="shared" si="27"/>
        <v/>
      </c>
      <c r="AD24" s="822">
        <f t="shared" si="5"/>
        <v>0</v>
      </c>
      <c r="AE24" s="822">
        <f>UTS!Z25</f>
        <v>0</v>
      </c>
      <c r="AF24" s="822">
        <f>UAS!S22</f>
        <v>0</v>
      </c>
      <c r="AG24" s="822">
        <f t="shared" si="6"/>
        <v>0</v>
      </c>
      <c r="AH24" s="822">
        <f>IF(ISERROR(UTS!Z25*$AH$13),"",(UTS!Z25*$AH$13))</f>
        <v>0</v>
      </c>
      <c r="AI24" s="822">
        <f>IF(ISERROR(UAS!S22*$AI$13),"",(UAS!S22*$AI$13))</f>
        <v>0</v>
      </c>
      <c r="AJ24" s="322">
        <f t="shared" si="7"/>
        <v>0</v>
      </c>
      <c r="AK24" s="873">
        <f t="shared" si="28"/>
        <v>0</v>
      </c>
      <c r="AL24" s="873">
        <f t="shared" si="29"/>
        <v>0</v>
      </c>
      <c r="AM24" s="873">
        <f t="shared" si="30"/>
        <v>0</v>
      </c>
      <c r="AN24" s="874">
        <f t="shared" si="9"/>
        <v>0</v>
      </c>
      <c r="AO24" s="875" t="str">
        <f t="shared" si="10"/>
        <v xml:space="preserve">Remidi </v>
      </c>
      <c r="AP24" s="874" t="str">
        <f t="shared" si="31"/>
        <v xml:space="preserve"> </v>
      </c>
      <c r="AQ24" s="1063" t="str">
        <f t="shared" si="11"/>
        <v xml:space="preserve">Remidi </v>
      </c>
    </row>
    <row r="25" spans="2:43" ht="14.25" x14ac:dyDescent="0.2">
      <c r="B25" s="124">
        <v>11</v>
      </c>
      <c r="C25" s="1370" t="str">
        <f>ABSEN!C21</f>
        <v/>
      </c>
      <c r="D25" s="126"/>
      <c r="E25" s="1038" t="str">
        <f>ABSEN!E21</f>
        <v/>
      </c>
      <c r="F25" s="123"/>
      <c r="G25" s="123"/>
      <c r="H25" s="123"/>
      <c r="I25" s="123"/>
      <c r="J25" s="123"/>
      <c r="K25" s="123"/>
      <c r="L25" s="123"/>
      <c r="M25" s="123"/>
      <c r="N25" s="1026" t="str">
        <f t="shared" si="12"/>
        <v/>
      </c>
      <c r="O25" s="1026" t="str">
        <f t="shared" si="13"/>
        <v/>
      </c>
      <c r="P25" s="1026" t="str">
        <f t="shared" si="14"/>
        <v/>
      </c>
      <c r="Q25" s="1026" t="str">
        <f t="shared" si="15"/>
        <v/>
      </c>
      <c r="R25" s="1026" t="str">
        <f t="shared" si="16"/>
        <v/>
      </c>
      <c r="S25" s="1026" t="str">
        <f t="shared" si="17"/>
        <v/>
      </c>
      <c r="T25" s="1026" t="str">
        <f t="shared" si="18"/>
        <v/>
      </c>
      <c r="U25" s="1026" t="str">
        <f t="shared" si="19"/>
        <v/>
      </c>
      <c r="V25" s="1026" t="str">
        <f t="shared" si="20"/>
        <v/>
      </c>
      <c r="W25" s="1026" t="str">
        <f t="shared" si="21"/>
        <v/>
      </c>
      <c r="X25" s="1026" t="str">
        <f t="shared" si="22"/>
        <v/>
      </c>
      <c r="Y25" s="1026" t="str">
        <f t="shared" si="23"/>
        <v/>
      </c>
      <c r="Z25" s="1026" t="str">
        <f t="shared" si="24"/>
        <v/>
      </c>
      <c r="AA25" s="1026" t="str">
        <f t="shared" si="25"/>
        <v/>
      </c>
      <c r="AB25" s="1026" t="str">
        <f t="shared" si="26"/>
        <v/>
      </c>
      <c r="AC25" s="1026" t="str">
        <f t="shared" si="27"/>
        <v/>
      </c>
      <c r="AD25" s="822">
        <f t="shared" si="5"/>
        <v>0</v>
      </c>
      <c r="AE25" s="822">
        <f>UTS!Z26</f>
        <v>0</v>
      </c>
      <c r="AF25" s="822">
        <f>UAS!S23</f>
        <v>0</v>
      </c>
      <c r="AG25" s="822">
        <f t="shared" si="6"/>
        <v>0</v>
      </c>
      <c r="AH25" s="822">
        <f>IF(ISERROR(UTS!Z26*$AH$13),"",(UTS!Z26*$AH$13))</f>
        <v>0</v>
      </c>
      <c r="AI25" s="822">
        <f>IF(ISERROR(UAS!S23*$AI$13),"",(UAS!S23*$AI$13))</f>
        <v>0</v>
      </c>
      <c r="AJ25" s="322">
        <f t="shared" si="7"/>
        <v>0</v>
      </c>
      <c r="AK25" s="873">
        <f t="shared" si="28"/>
        <v>0</v>
      </c>
      <c r="AL25" s="873">
        <f t="shared" si="29"/>
        <v>0</v>
      </c>
      <c r="AM25" s="873">
        <f t="shared" si="30"/>
        <v>0</v>
      </c>
      <c r="AN25" s="874">
        <f t="shared" si="9"/>
        <v>0</v>
      </c>
      <c r="AO25" s="875" t="str">
        <f t="shared" si="10"/>
        <v xml:space="preserve">Remidi </v>
      </c>
      <c r="AP25" s="874" t="str">
        <f t="shared" si="31"/>
        <v xml:space="preserve"> </v>
      </c>
      <c r="AQ25" s="1063" t="str">
        <f t="shared" si="11"/>
        <v xml:space="preserve">Remidi </v>
      </c>
    </row>
    <row r="26" spans="2:43" ht="14.25" x14ac:dyDescent="0.2">
      <c r="B26" s="124">
        <v>12</v>
      </c>
      <c r="C26" s="1370" t="str">
        <f>ABSEN!C22</f>
        <v/>
      </c>
      <c r="D26" s="126"/>
      <c r="E26" s="1038" t="str">
        <f>ABSEN!E22</f>
        <v/>
      </c>
      <c r="F26" s="123"/>
      <c r="G26" s="123"/>
      <c r="H26" s="123"/>
      <c r="I26" s="123"/>
      <c r="J26" s="123"/>
      <c r="K26" s="123"/>
      <c r="L26" s="123"/>
      <c r="M26" s="123"/>
      <c r="N26" s="1026" t="str">
        <f t="shared" si="12"/>
        <v/>
      </c>
      <c r="O26" s="1026" t="str">
        <f t="shared" si="13"/>
        <v/>
      </c>
      <c r="P26" s="1026" t="str">
        <f t="shared" si="14"/>
        <v/>
      </c>
      <c r="Q26" s="1026" t="str">
        <f t="shared" si="15"/>
        <v/>
      </c>
      <c r="R26" s="1026" t="str">
        <f t="shared" si="16"/>
        <v/>
      </c>
      <c r="S26" s="1026" t="str">
        <f t="shared" si="17"/>
        <v/>
      </c>
      <c r="T26" s="1026" t="str">
        <f t="shared" si="18"/>
        <v/>
      </c>
      <c r="U26" s="1026" t="str">
        <f t="shared" si="19"/>
        <v/>
      </c>
      <c r="V26" s="1026" t="str">
        <f t="shared" si="20"/>
        <v/>
      </c>
      <c r="W26" s="1026" t="str">
        <f t="shared" si="21"/>
        <v/>
      </c>
      <c r="X26" s="1026" t="str">
        <f t="shared" si="22"/>
        <v/>
      </c>
      <c r="Y26" s="1026" t="str">
        <f t="shared" si="23"/>
        <v/>
      </c>
      <c r="Z26" s="1026" t="str">
        <f t="shared" si="24"/>
        <v/>
      </c>
      <c r="AA26" s="1026" t="str">
        <f t="shared" si="25"/>
        <v/>
      </c>
      <c r="AB26" s="1026" t="str">
        <f t="shared" si="26"/>
        <v/>
      </c>
      <c r="AC26" s="1026" t="str">
        <f t="shared" si="27"/>
        <v/>
      </c>
      <c r="AD26" s="822">
        <f t="shared" si="5"/>
        <v>0</v>
      </c>
      <c r="AE26" s="822">
        <f>UTS!Z27</f>
        <v>0</v>
      </c>
      <c r="AF26" s="822">
        <f>UAS!S24</f>
        <v>0</v>
      </c>
      <c r="AG26" s="822">
        <f t="shared" si="6"/>
        <v>0</v>
      </c>
      <c r="AH26" s="822">
        <f>IF(ISERROR(UTS!Z27*$AH$13),"",(UTS!Z27*$AH$13))</f>
        <v>0</v>
      </c>
      <c r="AI26" s="822">
        <f>IF(ISERROR(UAS!S24*$AI$13),"",(UAS!S24*$AI$13))</f>
        <v>0</v>
      </c>
      <c r="AJ26" s="322">
        <f t="shared" si="7"/>
        <v>0</v>
      </c>
      <c r="AK26" s="873">
        <f t="shared" si="28"/>
        <v>0</v>
      </c>
      <c r="AL26" s="873">
        <f t="shared" si="29"/>
        <v>0</v>
      </c>
      <c r="AM26" s="873">
        <f t="shared" si="30"/>
        <v>0</v>
      </c>
      <c r="AN26" s="874">
        <f t="shared" si="9"/>
        <v>0</v>
      </c>
      <c r="AO26" s="875" t="str">
        <f t="shared" si="10"/>
        <v xml:space="preserve">Remidi </v>
      </c>
      <c r="AP26" s="874" t="str">
        <f t="shared" si="31"/>
        <v xml:space="preserve"> </v>
      </c>
      <c r="AQ26" s="1063" t="str">
        <f t="shared" si="11"/>
        <v xml:space="preserve">Remidi </v>
      </c>
    </row>
    <row r="27" spans="2:43" ht="14.25" x14ac:dyDescent="0.2">
      <c r="B27" s="124">
        <v>13</v>
      </c>
      <c r="C27" s="1370" t="str">
        <f>ABSEN!C23</f>
        <v/>
      </c>
      <c r="D27" s="126"/>
      <c r="E27" s="1038" t="str">
        <f>ABSEN!E23</f>
        <v/>
      </c>
      <c r="F27" s="123"/>
      <c r="G27" s="123"/>
      <c r="H27" s="123"/>
      <c r="I27" s="123"/>
      <c r="J27" s="123"/>
      <c r="K27" s="123"/>
      <c r="L27" s="123"/>
      <c r="M27" s="123"/>
      <c r="N27" s="1026" t="str">
        <f t="shared" si="12"/>
        <v/>
      </c>
      <c r="O27" s="1026" t="str">
        <f t="shared" si="13"/>
        <v/>
      </c>
      <c r="P27" s="1026" t="str">
        <f t="shared" si="14"/>
        <v/>
      </c>
      <c r="Q27" s="1026" t="str">
        <f t="shared" si="15"/>
        <v/>
      </c>
      <c r="R27" s="1026" t="str">
        <f t="shared" si="16"/>
        <v/>
      </c>
      <c r="S27" s="1026" t="str">
        <f t="shared" si="17"/>
        <v/>
      </c>
      <c r="T27" s="1026" t="str">
        <f t="shared" si="18"/>
        <v/>
      </c>
      <c r="U27" s="1026" t="str">
        <f t="shared" si="19"/>
        <v/>
      </c>
      <c r="V27" s="1026" t="str">
        <f t="shared" si="20"/>
        <v/>
      </c>
      <c r="W27" s="1026" t="str">
        <f t="shared" si="21"/>
        <v/>
      </c>
      <c r="X27" s="1026" t="str">
        <f t="shared" si="22"/>
        <v/>
      </c>
      <c r="Y27" s="1026" t="str">
        <f t="shared" si="23"/>
        <v/>
      </c>
      <c r="Z27" s="1026" t="str">
        <f t="shared" si="24"/>
        <v/>
      </c>
      <c r="AA27" s="1026" t="str">
        <f t="shared" si="25"/>
        <v/>
      </c>
      <c r="AB27" s="1026" t="str">
        <f t="shared" si="26"/>
        <v/>
      </c>
      <c r="AC27" s="1026" t="str">
        <f t="shared" si="27"/>
        <v/>
      </c>
      <c r="AD27" s="822">
        <f t="shared" si="5"/>
        <v>0</v>
      </c>
      <c r="AE27" s="822">
        <f>UTS!Z28</f>
        <v>0</v>
      </c>
      <c r="AF27" s="822">
        <f>UAS!S25</f>
        <v>0</v>
      </c>
      <c r="AG27" s="822">
        <f t="shared" si="6"/>
        <v>0</v>
      </c>
      <c r="AH27" s="822">
        <f>IF(ISERROR(UTS!Z28*$AH$13),"",(UTS!Z28*$AH$13))</f>
        <v>0</v>
      </c>
      <c r="AI27" s="822">
        <f>IF(ISERROR(UAS!S25*$AI$13),"",(UAS!S25*$AI$13))</f>
        <v>0</v>
      </c>
      <c r="AJ27" s="322">
        <f t="shared" si="7"/>
        <v>0</v>
      </c>
      <c r="AK27" s="873">
        <f t="shared" si="28"/>
        <v>0</v>
      </c>
      <c r="AL27" s="873">
        <f t="shared" si="29"/>
        <v>0</v>
      </c>
      <c r="AM27" s="873">
        <f t="shared" si="30"/>
        <v>0</v>
      </c>
      <c r="AN27" s="874">
        <f t="shared" si="9"/>
        <v>0</v>
      </c>
      <c r="AO27" s="875" t="str">
        <f t="shared" si="10"/>
        <v xml:space="preserve">Remidi </v>
      </c>
      <c r="AP27" s="874" t="str">
        <f t="shared" si="31"/>
        <v xml:space="preserve"> </v>
      </c>
      <c r="AQ27" s="1063" t="str">
        <f t="shared" si="11"/>
        <v xml:space="preserve">Remidi </v>
      </c>
    </row>
    <row r="28" spans="2:43" ht="14.25" x14ac:dyDescent="0.2">
      <c r="B28" s="124">
        <v>14</v>
      </c>
      <c r="C28" s="1370" t="str">
        <f>ABSEN!C24</f>
        <v/>
      </c>
      <c r="D28" s="126"/>
      <c r="E28" s="1038" t="str">
        <f>ABSEN!E24</f>
        <v/>
      </c>
      <c r="F28" s="123"/>
      <c r="G28" s="123"/>
      <c r="H28" s="123"/>
      <c r="I28" s="123"/>
      <c r="J28" s="123"/>
      <c r="K28" s="123"/>
      <c r="L28" s="123"/>
      <c r="M28" s="123"/>
      <c r="N28" s="1026" t="str">
        <f t="shared" si="12"/>
        <v/>
      </c>
      <c r="O28" s="1026" t="str">
        <f t="shared" si="13"/>
        <v/>
      </c>
      <c r="P28" s="1026" t="str">
        <f t="shared" si="14"/>
        <v/>
      </c>
      <c r="Q28" s="1026" t="str">
        <f t="shared" si="15"/>
        <v/>
      </c>
      <c r="R28" s="1026" t="str">
        <f t="shared" si="16"/>
        <v/>
      </c>
      <c r="S28" s="1026" t="str">
        <f t="shared" si="17"/>
        <v/>
      </c>
      <c r="T28" s="1026" t="str">
        <f t="shared" si="18"/>
        <v/>
      </c>
      <c r="U28" s="1026" t="str">
        <f t="shared" si="19"/>
        <v/>
      </c>
      <c r="V28" s="1026" t="str">
        <f t="shared" si="20"/>
        <v/>
      </c>
      <c r="W28" s="1026" t="str">
        <f t="shared" si="21"/>
        <v/>
      </c>
      <c r="X28" s="1026" t="str">
        <f t="shared" si="22"/>
        <v/>
      </c>
      <c r="Y28" s="1026" t="str">
        <f t="shared" si="23"/>
        <v/>
      </c>
      <c r="Z28" s="1026" t="str">
        <f t="shared" si="24"/>
        <v/>
      </c>
      <c r="AA28" s="1026" t="str">
        <f t="shared" si="25"/>
        <v/>
      </c>
      <c r="AB28" s="1026" t="str">
        <f t="shared" si="26"/>
        <v/>
      </c>
      <c r="AC28" s="1026" t="str">
        <f t="shared" si="27"/>
        <v/>
      </c>
      <c r="AD28" s="822">
        <f t="shared" si="5"/>
        <v>0</v>
      </c>
      <c r="AE28" s="822">
        <f>UTS!Z29</f>
        <v>0</v>
      </c>
      <c r="AF28" s="822">
        <f>UAS!S26</f>
        <v>0</v>
      </c>
      <c r="AG28" s="822">
        <f t="shared" si="6"/>
        <v>0</v>
      </c>
      <c r="AH28" s="822">
        <f>IF(ISERROR(UTS!Z29*$AH$13),"",(UTS!Z29*$AH$13))</f>
        <v>0</v>
      </c>
      <c r="AI28" s="822">
        <f>IF(ISERROR(UAS!S26*$AI$13),"",(UAS!S26*$AI$13))</f>
        <v>0</v>
      </c>
      <c r="AJ28" s="322">
        <f t="shared" si="7"/>
        <v>0</v>
      </c>
      <c r="AK28" s="873">
        <f t="shared" si="28"/>
        <v>0</v>
      </c>
      <c r="AL28" s="873">
        <f t="shared" si="29"/>
        <v>0</v>
      </c>
      <c r="AM28" s="873">
        <f t="shared" si="30"/>
        <v>0</v>
      </c>
      <c r="AN28" s="874">
        <f t="shared" si="9"/>
        <v>0</v>
      </c>
      <c r="AO28" s="875" t="str">
        <f t="shared" si="10"/>
        <v xml:space="preserve">Remidi </v>
      </c>
      <c r="AP28" s="874" t="str">
        <f t="shared" si="31"/>
        <v xml:space="preserve"> </v>
      </c>
      <c r="AQ28" s="1063" t="str">
        <f t="shared" si="11"/>
        <v xml:space="preserve">Remidi </v>
      </c>
    </row>
    <row r="29" spans="2:43" ht="14.25" x14ac:dyDescent="0.2">
      <c r="B29" s="124">
        <v>15</v>
      </c>
      <c r="C29" s="1370" t="str">
        <f>ABSEN!C25</f>
        <v/>
      </c>
      <c r="D29" s="126"/>
      <c r="E29" s="1038" t="str">
        <f>ABSEN!E25</f>
        <v/>
      </c>
      <c r="F29" s="123"/>
      <c r="G29" s="123"/>
      <c r="H29" s="123"/>
      <c r="I29" s="123"/>
      <c r="J29" s="123"/>
      <c r="K29" s="123"/>
      <c r="L29" s="123"/>
      <c r="M29" s="123"/>
      <c r="N29" s="1026" t="str">
        <f t="shared" si="12"/>
        <v/>
      </c>
      <c r="O29" s="1026" t="str">
        <f t="shared" si="13"/>
        <v/>
      </c>
      <c r="P29" s="1026" t="str">
        <f t="shared" si="14"/>
        <v/>
      </c>
      <c r="Q29" s="1026" t="str">
        <f t="shared" si="15"/>
        <v/>
      </c>
      <c r="R29" s="1026" t="str">
        <f t="shared" si="16"/>
        <v/>
      </c>
      <c r="S29" s="1026" t="str">
        <f t="shared" si="17"/>
        <v/>
      </c>
      <c r="T29" s="1026" t="str">
        <f t="shared" si="18"/>
        <v/>
      </c>
      <c r="U29" s="1026" t="str">
        <f t="shared" si="19"/>
        <v/>
      </c>
      <c r="V29" s="1026" t="str">
        <f t="shared" si="20"/>
        <v/>
      </c>
      <c r="W29" s="1026" t="str">
        <f t="shared" si="21"/>
        <v/>
      </c>
      <c r="X29" s="1026" t="str">
        <f t="shared" si="22"/>
        <v/>
      </c>
      <c r="Y29" s="1026" t="str">
        <f t="shared" si="23"/>
        <v/>
      </c>
      <c r="Z29" s="1026" t="str">
        <f t="shared" si="24"/>
        <v/>
      </c>
      <c r="AA29" s="1026" t="str">
        <f t="shared" si="25"/>
        <v/>
      </c>
      <c r="AB29" s="1026" t="str">
        <f t="shared" si="26"/>
        <v/>
      </c>
      <c r="AC29" s="1026" t="str">
        <f t="shared" si="27"/>
        <v/>
      </c>
      <c r="AD29" s="822">
        <f t="shared" si="5"/>
        <v>0</v>
      </c>
      <c r="AE29" s="822">
        <f>UTS!Z30</f>
        <v>0</v>
      </c>
      <c r="AF29" s="822">
        <f>UAS!S27</f>
        <v>0</v>
      </c>
      <c r="AG29" s="822">
        <f t="shared" si="6"/>
        <v>0</v>
      </c>
      <c r="AH29" s="822">
        <f>IF(ISERROR(UTS!Z30*$AH$13),"",(UTS!Z30*$AH$13))</f>
        <v>0</v>
      </c>
      <c r="AI29" s="822">
        <f>IF(ISERROR(UAS!S27*$AI$13),"",(UAS!S27*$AI$13))</f>
        <v>0</v>
      </c>
      <c r="AJ29" s="322">
        <f t="shared" si="7"/>
        <v>0</v>
      </c>
      <c r="AK29" s="873">
        <f t="shared" si="28"/>
        <v>0</v>
      </c>
      <c r="AL29" s="873">
        <f t="shared" si="29"/>
        <v>0</v>
      </c>
      <c r="AM29" s="873">
        <f t="shared" si="30"/>
        <v>0</v>
      </c>
      <c r="AN29" s="874">
        <f t="shared" si="9"/>
        <v>0</v>
      </c>
      <c r="AO29" s="875" t="str">
        <f t="shared" si="10"/>
        <v xml:space="preserve">Remidi </v>
      </c>
      <c r="AP29" s="874" t="str">
        <f t="shared" si="31"/>
        <v xml:space="preserve"> </v>
      </c>
      <c r="AQ29" s="1063" t="str">
        <f t="shared" si="11"/>
        <v xml:space="preserve">Remidi </v>
      </c>
    </row>
    <row r="30" spans="2:43" ht="14.25" x14ac:dyDescent="0.2">
      <c r="B30" s="124">
        <v>16</v>
      </c>
      <c r="C30" s="1370" t="str">
        <f>ABSEN!C26</f>
        <v/>
      </c>
      <c r="D30" s="126"/>
      <c r="E30" s="1038" t="str">
        <f>ABSEN!E26</f>
        <v/>
      </c>
      <c r="F30" s="123"/>
      <c r="G30" s="123"/>
      <c r="H30" s="123"/>
      <c r="I30" s="123"/>
      <c r="J30" s="123"/>
      <c r="K30" s="123"/>
      <c r="L30" s="123"/>
      <c r="M30" s="123"/>
      <c r="N30" s="1026" t="str">
        <f t="shared" si="12"/>
        <v/>
      </c>
      <c r="O30" s="1026" t="str">
        <f t="shared" si="13"/>
        <v/>
      </c>
      <c r="P30" s="1026" t="str">
        <f t="shared" si="14"/>
        <v/>
      </c>
      <c r="Q30" s="1026" t="str">
        <f t="shared" si="15"/>
        <v/>
      </c>
      <c r="R30" s="1026" t="str">
        <f t="shared" si="16"/>
        <v/>
      </c>
      <c r="S30" s="1026" t="str">
        <f t="shared" si="17"/>
        <v/>
      </c>
      <c r="T30" s="1026" t="str">
        <f t="shared" si="18"/>
        <v/>
      </c>
      <c r="U30" s="1026" t="str">
        <f t="shared" si="19"/>
        <v/>
      </c>
      <c r="V30" s="1026" t="str">
        <f t="shared" si="20"/>
        <v/>
      </c>
      <c r="W30" s="1026" t="str">
        <f t="shared" si="21"/>
        <v/>
      </c>
      <c r="X30" s="1026" t="str">
        <f t="shared" si="22"/>
        <v/>
      </c>
      <c r="Y30" s="1026" t="str">
        <f t="shared" si="23"/>
        <v/>
      </c>
      <c r="Z30" s="1026" t="str">
        <f t="shared" si="24"/>
        <v/>
      </c>
      <c r="AA30" s="1026" t="str">
        <f t="shared" si="25"/>
        <v/>
      </c>
      <c r="AB30" s="1026" t="str">
        <f t="shared" si="26"/>
        <v/>
      </c>
      <c r="AC30" s="1026" t="str">
        <f t="shared" si="27"/>
        <v/>
      </c>
      <c r="AD30" s="822">
        <f t="shared" si="5"/>
        <v>0</v>
      </c>
      <c r="AE30" s="822">
        <f>UTS!Z31</f>
        <v>0</v>
      </c>
      <c r="AF30" s="822">
        <f>UAS!S28</f>
        <v>0</v>
      </c>
      <c r="AG30" s="822">
        <f t="shared" si="6"/>
        <v>0</v>
      </c>
      <c r="AH30" s="822">
        <f>IF(ISERROR(UTS!Z31*$AH$13),"",(UTS!Z31*$AH$13))</f>
        <v>0</v>
      </c>
      <c r="AI30" s="822">
        <f>IF(ISERROR(UAS!S28*$AI$13),"",(UAS!S28*$AI$13))</f>
        <v>0</v>
      </c>
      <c r="AJ30" s="322">
        <f t="shared" si="7"/>
        <v>0</v>
      </c>
      <c r="AK30" s="873">
        <f t="shared" si="28"/>
        <v>0</v>
      </c>
      <c r="AL30" s="873">
        <f t="shared" si="29"/>
        <v>0</v>
      </c>
      <c r="AM30" s="873">
        <f t="shared" si="30"/>
        <v>0</v>
      </c>
      <c r="AN30" s="874">
        <f t="shared" si="9"/>
        <v>0</v>
      </c>
      <c r="AO30" s="875" t="str">
        <f t="shared" si="10"/>
        <v xml:space="preserve">Remidi </v>
      </c>
      <c r="AP30" s="874" t="str">
        <f t="shared" si="31"/>
        <v xml:space="preserve"> </v>
      </c>
      <c r="AQ30" s="1063" t="str">
        <f t="shared" si="11"/>
        <v xml:space="preserve">Remidi </v>
      </c>
    </row>
    <row r="31" spans="2:43" ht="14.25" x14ac:dyDescent="0.2">
      <c r="B31" s="124">
        <v>17</v>
      </c>
      <c r="C31" s="1370" t="str">
        <f>ABSEN!C27</f>
        <v/>
      </c>
      <c r="D31" s="126"/>
      <c r="E31" s="1038" t="str">
        <f>ABSEN!E27</f>
        <v/>
      </c>
      <c r="F31" s="123"/>
      <c r="G31" s="123"/>
      <c r="H31" s="123"/>
      <c r="I31" s="123"/>
      <c r="J31" s="123"/>
      <c r="K31" s="123"/>
      <c r="L31" s="123"/>
      <c r="M31" s="123"/>
      <c r="N31" s="1026" t="str">
        <f t="shared" si="12"/>
        <v/>
      </c>
      <c r="O31" s="1026" t="str">
        <f t="shared" si="13"/>
        <v/>
      </c>
      <c r="P31" s="1026" t="str">
        <f t="shared" si="14"/>
        <v/>
      </c>
      <c r="Q31" s="1026" t="str">
        <f t="shared" si="15"/>
        <v/>
      </c>
      <c r="R31" s="1026" t="str">
        <f t="shared" si="16"/>
        <v/>
      </c>
      <c r="S31" s="1026" t="str">
        <f t="shared" si="17"/>
        <v/>
      </c>
      <c r="T31" s="1026" t="str">
        <f t="shared" si="18"/>
        <v/>
      </c>
      <c r="U31" s="1026" t="str">
        <f t="shared" si="19"/>
        <v/>
      </c>
      <c r="V31" s="1026" t="str">
        <f t="shared" si="20"/>
        <v/>
      </c>
      <c r="W31" s="1026" t="str">
        <f t="shared" si="21"/>
        <v/>
      </c>
      <c r="X31" s="1026" t="str">
        <f t="shared" si="22"/>
        <v/>
      </c>
      <c r="Y31" s="1026" t="str">
        <f t="shared" si="23"/>
        <v/>
      </c>
      <c r="Z31" s="1026" t="str">
        <f t="shared" si="24"/>
        <v/>
      </c>
      <c r="AA31" s="1026" t="str">
        <f t="shared" si="25"/>
        <v/>
      </c>
      <c r="AB31" s="1026" t="str">
        <f t="shared" si="26"/>
        <v/>
      </c>
      <c r="AC31" s="1026" t="str">
        <f t="shared" si="27"/>
        <v/>
      </c>
      <c r="AD31" s="822">
        <f t="shared" si="5"/>
        <v>0</v>
      </c>
      <c r="AE31" s="822">
        <f>UTS!Z32</f>
        <v>0</v>
      </c>
      <c r="AF31" s="822">
        <f>UAS!S29</f>
        <v>0</v>
      </c>
      <c r="AG31" s="822">
        <f t="shared" si="6"/>
        <v>0</v>
      </c>
      <c r="AH31" s="822">
        <f>IF(ISERROR(UTS!Z32*$AH$13),"",(UTS!Z32*$AH$13))</f>
        <v>0</v>
      </c>
      <c r="AI31" s="822">
        <f>IF(ISERROR(UAS!S29*$AI$13),"",(UAS!S29*$AI$13))</f>
        <v>0</v>
      </c>
      <c r="AJ31" s="322">
        <f t="shared" si="7"/>
        <v>0</v>
      </c>
      <c r="AK31" s="873">
        <f t="shared" si="28"/>
        <v>0</v>
      </c>
      <c r="AL31" s="873">
        <f t="shared" si="29"/>
        <v>0</v>
      </c>
      <c r="AM31" s="873">
        <f t="shared" si="30"/>
        <v>0</v>
      </c>
      <c r="AN31" s="874">
        <f t="shared" si="9"/>
        <v>0</v>
      </c>
      <c r="AO31" s="875" t="str">
        <f t="shared" si="10"/>
        <v xml:space="preserve">Remidi </v>
      </c>
      <c r="AP31" s="874" t="str">
        <f t="shared" si="31"/>
        <v xml:space="preserve"> </v>
      </c>
      <c r="AQ31" s="1063" t="str">
        <f t="shared" si="11"/>
        <v xml:space="preserve">Remidi </v>
      </c>
    </row>
    <row r="32" spans="2:43" ht="14.25" x14ac:dyDescent="0.2">
      <c r="B32" s="124">
        <v>18</v>
      </c>
      <c r="C32" s="1370" t="str">
        <f>ABSEN!C28</f>
        <v/>
      </c>
      <c r="D32" s="126"/>
      <c r="E32" s="1038" t="str">
        <f>ABSEN!E28</f>
        <v/>
      </c>
      <c r="F32" s="123"/>
      <c r="G32" s="123"/>
      <c r="H32" s="123"/>
      <c r="I32" s="123"/>
      <c r="J32" s="123"/>
      <c r="K32" s="123"/>
      <c r="L32" s="123"/>
      <c r="M32" s="123"/>
      <c r="N32" s="1026" t="str">
        <f t="shared" si="12"/>
        <v/>
      </c>
      <c r="O32" s="1026" t="str">
        <f t="shared" si="13"/>
        <v/>
      </c>
      <c r="P32" s="1026" t="str">
        <f t="shared" si="14"/>
        <v/>
      </c>
      <c r="Q32" s="1026" t="str">
        <f t="shared" si="15"/>
        <v/>
      </c>
      <c r="R32" s="1026" t="str">
        <f t="shared" si="16"/>
        <v/>
      </c>
      <c r="S32" s="1026" t="str">
        <f t="shared" si="17"/>
        <v/>
      </c>
      <c r="T32" s="1026" t="str">
        <f t="shared" si="18"/>
        <v/>
      </c>
      <c r="U32" s="1026" t="str">
        <f t="shared" si="19"/>
        <v/>
      </c>
      <c r="V32" s="1026" t="str">
        <f t="shared" si="20"/>
        <v/>
      </c>
      <c r="W32" s="1026" t="str">
        <f t="shared" si="21"/>
        <v/>
      </c>
      <c r="X32" s="1026" t="str">
        <f t="shared" si="22"/>
        <v/>
      </c>
      <c r="Y32" s="1026" t="str">
        <f t="shared" si="23"/>
        <v/>
      </c>
      <c r="Z32" s="1026" t="str">
        <f t="shared" si="24"/>
        <v/>
      </c>
      <c r="AA32" s="1026" t="str">
        <f t="shared" si="25"/>
        <v/>
      </c>
      <c r="AB32" s="1026" t="str">
        <f t="shared" si="26"/>
        <v/>
      </c>
      <c r="AC32" s="1026" t="str">
        <f t="shared" si="27"/>
        <v/>
      </c>
      <c r="AD32" s="822">
        <f t="shared" si="5"/>
        <v>0</v>
      </c>
      <c r="AE32" s="822">
        <f>UTS!Z33</f>
        <v>0</v>
      </c>
      <c r="AF32" s="822">
        <f>UAS!S30</f>
        <v>0</v>
      </c>
      <c r="AG32" s="822">
        <f t="shared" si="6"/>
        <v>0</v>
      </c>
      <c r="AH32" s="822">
        <f>IF(ISERROR(UTS!Z33*$AH$13),"",(UTS!Z33*$AH$13))</f>
        <v>0</v>
      </c>
      <c r="AI32" s="822">
        <f>IF(ISERROR(UAS!S30*$AI$13),"",(UAS!S30*$AI$13))</f>
        <v>0</v>
      </c>
      <c r="AJ32" s="322">
        <f t="shared" si="7"/>
        <v>0</v>
      </c>
      <c r="AK32" s="873">
        <f t="shared" si="28"/>
        <v>0</v>
      </c>
      <c r="AL32" s="873">
        <f t="shared" si="29"/>
        <v>0</v>
      </c>
      <c r="AM32" s="873">
        <f t="shared" si="30"/>
        <v>0</v>
      </c>
      <c r="AN32" s="874">
        <f t="shared" si="9"/>
        <v>0</v>
      </c>
      <c r="AO32" s="875" t="str">
        <f t="shared" si="10"/>
        <v xml:space="preserve">Remidi </v>
      </c>
      <c r="AP32" s="874" t="str">
        <f t="shared" si="31"/>
        <v xml:space="preserve"> </v>
      </c>
      <c r="AQ32" s="1063" t="str">
        <f t="shared" si="11"/>
        <v xml:space="preserve">Remidi </v>
      </c>
    </row>
    <row r="33" spans="2:43" ht="14.25" x14ac:dyDescent="0.2">
      <c r="B33" s="124">
        <v>19</v>
      </c>
      <c r="C33" s="1370" t="str">
        <f>ABSEN!C29</f>
        <v/>
      </c>
      <c r="D33" s="126"/>
      <c r="E33" s="1038" t="str">
        <f>ABSEN!E29</f>
        <v/>
      </c>
      <c r="F33" s="123"/>
      <c r="G33" s="123"/>
      <c r="H33" s="123"/>
      <c r="I33" s="123"/>
      <c r="J33" s="123"/>
      <c r="K33" s="123"/>
      <c r="L33" s="123"/>
      <c r="M33" s="123"/>
      <c r="N33" s="1026" t="str">
        <f t="shared" si="12"/>
        <v/>
      </c>
      <c r="O33" s="1026" t="str">
        <f t="shared" si="13"/>
        <v/>
      </c>
      <c r="P33" s="1026" t="str">
        <f t="shared" si="14"/>
        <v/>
      </c>
      <c r="Q33" s="1026" t="str">
        <f t="shared" si="15"/>
        <v/>
      </c>
      <c r="R33" s="1026" t="str">
        <f t="shared" si="16"/>
        <v/>
      </c>
      <c r="S33" s="1026" t="str">
        <f t="shared" si="17"/>
        <v/>
      </c>
      <c r="T33" s="1026" t="str">
        <f t="shared" si="18"/>
        <v/>
      </c>
      <c r="U33" s="1026" t="str">
        <f t="shared" si="19"/>
        <v/>
      </c>
      <c r="V33" s="1026" t="str">
        <f t="shared" si="20"/>
        <v/>
      </c>
      <c r="W33" s="1026" t="str">
        <f t="shared" si="21"/>
        <v/>
      </c>
      <c r="X33" s="1026" t="str">
        <f t="shared" si="22"/>
        <v/>
      </c>
      <c r="Y33" s="1026" t="str">
        <f t="shared" si="23"/>
        <v/>
      </c>
      <c r="Z33" s="1026" t="str">
        <f t="shared" si="24"/>
        <v/>
      </c>
      <c r="AA33" s="1026" t="str">
        <f t="shared" si="25"/>
        <v/>
      </c>
      <c r="AB33" s="1026" t="str">
        <f t="shared" si="26"/>
        <v/>
      </c>
      <c r="AC33" s="1026" t="str">
        <f t="shared" si="27"/>
        <v/>
      </c>
      <c r="AD33" s="822">
        <f t="shared" si="5"/>
        <v>0</v>
      </c>
      <c r="AE33" s="822">
        <f>UTS!Z34</f>
        <v>0</v>
      </c>
      <c r="AF33" s="822">
        <f>UAS!S31</f>
        <v>0</v>
      </c>
      <c r="AG33" s="822">
        <f t="shared" si="6"/>
        <v>0</v>
      </c>
      <c r="AH33" s="822">
        <f>IF(ISERROR(UTS!Z34*$AH$13),"",(UTS!Z34*$AH$13))</f>
        <v>0</v>
      </c>
      <c r="AI33" s="822">
        <f>IF(ISERROR(UAS!S31*$AI$13),"",(UAS!S31*$AI$13))</f>
        <v>0</v>
      </c>
      <c r="AJ33" s="322">
        <f t="shared" si="7"/>
        <v>0</v>
      </c>
      <c r="AK33" s="873">
        <f t="shared" si="28"/>
        <v>0</v>
      </c>
      <c r="AL33" s="873">
        <f t="shared" si="29"/>
        <v>0</v>
      </c>
      <c r="AM33" s="873">
        <f t="shared" si="30"/>
        <v>0</v>
      </c>
      <c r="AN33" s="874">
        <f t="shared" si="9"/>
        <v>0</v>
      </c>
      <c r="AO33" s="875" t="str">
        <f t="shared" si="10"/>
        <v xml:space="preserve">Remidi </v>
      </c>
      <c r="AP33" s="874" t="str">
        <f t="shared" si="31"/>
        <v xml:space="preserve"> </v>
      </c>
      <c r="AQ33" s="1063" t="str">
        <f t="shared" si="11"/>
        <v xml:space="preserve">Remidi </v>
      </c>
    </row>
    <row r="34" spans="2:43" ht="14.25" x14ac:dyDescent="0.2">
      <c r="B34" s="124">
        <v>20</v>
      </c>
      <c r="C34" s="1370" t="str">
        <f>ABSEN!C30</f>
        <v/>
      </c>
      <c r="D34" s="126"/>
      <c r="E34" s="1038" t="str">
        <f>ABSEN!E30</f>
        <v/>
      </c>
      <c r="F34" s="123"/>
      <c r="G34" s="123"/>
      <c r="H34" s="123"/>
      <c r="I34" s="123"/>
      <c r="J34" s="123"/>
      <c r="K34" s="123"/>
      <c r="L34" s="123"/>
      <c r="M34" s="123"/>
      <c r="N34" s="1026" t="str">
        <f t="shared" si="12"/>
        <v/>
      </c>
      <c r="O34" s="1026" t="str">
        <f t="shared" si="13"/>
        <v/>
      </c>
      <c r="P34" s="1026" t="str">
        <f t="shared" si="14"/>
        <v/>
      </c>
      <c r="Q34" s="1026" t="str">
        <f t="shared" si="15"/>
        <v/>
      </c>
      <c r="R34" s="1026" t="str">
        <f t="shared" si="16"/>
        <v/>
      </c>
      <c r="S34" s="1026" t="str">
        <f t="shared" si="17"/>
        <v/>
      </c>
      <c r="T34" s="1026" t="str">
        <f t="shared" si="18"/>
        <v/>
      </c>
      <c r="U34" s="1026" t="str">
        <f t="shared" si="19"/>
        <v/>
      </c>
      <c r="V34" s="1026" t="str">
        <f t="shared" si="20"/>
        <v/>
      </c>
      <c r="W34" s="1026" t="str">
        <f t="shared" si="21"/>
        <v/>
      </c>
      <c r="X34" s="1026" t="str">
        <f t="shared" si="22"/>
        <v/>
      </c>
      <c r="Y34" s="1026" t="str">
        <f t="shared" si="23"/>
        <v/>
      </c>
      <c r="Z34" s="1026" t="str">
        <f t="shared" si="24"/>
        <v/>
      </c>
      <c r="AA34" s="1026" t="str">
        <f t="shared" si="25"/>
        <v/>
      </c>
      <c r="AB34" s="1026" t="str">
        <f t="shared" si="26"/>
        <v/>
      </c>
      <c r="AC34" s="1026" t="str">
        <f t="shared" si="27"/>
        <v/>
      </c>
      <c r="AD34" s="822">
        <f t="shared" si="5"/>
        <v>0</v>
      </c>
      <c r="AE34" s="822">
        <f>UTS!Z35</f>
        <v>0</v>
      </c>
      <c r="AF34" s="822">
        <f>UAS!S32</f>
        <v>0</v>
      </c>
      <c r="AG34" s="822">
        <f t="shared" si="6"/>
        <v>0</v>
      </c>
      <c r="AH34" s="822">
        <f>IF(ISERROR(UTS!Z35*$AH$13),"",(UTS!Z35*$AH$13))</f>
        <v>0</v>
      </c>
      <c r="AI34" s="822">
        <f>IF(ISERROR(UAS!S32*$AI$13),"",(UAS!S32*$AI$13))</f>
        <v>0</v>
      </c>
      <c r="AJ34" s="322">
        <f t="shared" si="7"/>
        <v>0</v>
      </c>
      <c r="AK34" s="873">
        <f t="shared" si="28"/>
        <v>0</v>
      </c>
      <c r="AL34" s="873">
        <f t="shared" si="29"/>
        <v>0</v>
      </c>
      <c r="AM34" s="873">
        <f t="shared" si="30"/>
        <v>0</v>
      </c>
      <c r="AN34" s="874">
        <f t="shared" si="9"/>
        <v>0</v>
      </c>
      <c r="AO34" s="875" t="str">
        <f t="shared" si="10"/>
        <v xml:space="preserve">Remidi </v>
      </c>
      <c r="AP34" s="874" t="str">
        <f t="shared" si="31"/>
        <v xml:space="preserve"> </v>
      </c>
      <c r="AQ34" s="1063" t="str">
        <f t="shared" si="11"/>
        <v xml:space="preserve">Remidi </v>
      </c>
    </row>
    <row r="35" spans="2:43" ht="14.25" x14ac:dyDescent="0.2">
      <c r="B35" s="124">
        <v>21</v>
      </c>
      <c r="C35" s="1370" t="str">
        <f>ABSEN!C31</f>
        <v/>
      </c>
      <c r="D35" s="126"/>
      <c r="E35" s="1038" t="str">
        <f>ABSEN!E31</f>
        <v/>
      </c>
      <c r="F35" s="123"/>
      <c r="G35" s="123"/>
      <c r="H35" s="123"/>
      <c r="I35" s="123"/>
      <c r="J35" s="123"/>
      <c r="K35" s="123"/>
      <c r="L35" s="123"/>
      <c r="M35" s="123"/>
      <c r="N35" s="1026" t="str">
        <f t="shared" si="12"/>
        <v/>
      </c>
      <c r="O35" s="1026" t="str">
        <f t="shared" si="13"/>
        <v/>
      </c>
      <c r="P35" s="1026" t="str">
        <f t="shared" si="14"/>
        <v/>
      </c>
      <c r="Q35" s="1026" t="str">
        <f t="shared" si="15"/>
        <v/>
      </c>
      <c r="R35" s="1026" t="str">
        <f t="shared" si="16"/>
        <v/>
      </c>
      <c r="S35" s="1026" t="str">
        <f t="shared" si="17"/>
        <v/>
      </c>
      <c r="T35" s="1026" t="str">
        <f t="shared" si="18"/>
        <v/>
      </c>
      <c r="U35" s="1026" t="str">
        <f t="shared" si="19"/>
        <v/>
      </c>
      <c r="V35" s="1026" t="str">
        <f t="shared" si="20"/>
        <v/>
      </c>
      <c r="W35" s="1026" t="str">
        <f t="shared" si="21"/>
        <v/>
      </c>
      <c r="X35" s="1026" t="str">
        <f t="shared" si="22"/>
        <v/>
      </c>
      <c r="Y35" s="1026" t="str">
        <f t="shared" si="23"/>
        <v/>
      </c>
      <c r="Z35" s="1026" t="str">
        <f t="shared" si="24"/>
        <v/>
      </c>
      <c r="AA35" s="1026" t="str">
        <f t="shared" si="25"/>
        <v/>
      </c>
      <c r="AB35" s="1026" t="str">
        <f t="shared" si="26"/>
        <v/>
      </c>
      <c r="AC35" s="1026" t="str">
        <f t="shared" si="27"/>
        <v/>
      </c>
      <c r="AD35" s="822">
        <f t="shared" si="5"/>
        <v>0</v>
      </c>
      <c r="AE35" s="822">
        <f>UTS!Z36</f>
        <v>0</v>
      </c>
      <c r="AF35" s="822">
        <f>UAS!S33</f>
        <v>0</v>
      </c>
      <c r="AG35" s="822">
        <f t="shared" si="6"/>
        <v>0</v>
      </c>
      <c r="AH35" s="822">
        <f>IF(ISERROR(UTS!Z36*$AH$13),"",(UTS!Z36*$AH$13))</f>
        <v>0</v>
      </c>
      <c r="AI35" s="822">
        <f>IF(ISERROR(UAS!S33*$AI$13),"",(UAS!S33*$AI$13))</f>
        <v>0</v>
      </c>
      <c r="AJ35" s="322">
        <f t="shared" si="7"/>
        <v>0</v>
      </c>
      <c r="AK35" s="873">
        <f t="shared" si="28"/>
        <v>0</v>
      </c>
      <c r="AL35" s="873">
        <f t="shared" si="29"/>
        <v>0</v>
      </c>
      <c r="AM35" s="873">
        <f t="shared" si="30"/>
        <v>0</v>
      </c>
      <c r="AN35" s="874">
        <f t="shared" si="9"/>
        <v>0</v>
      </c>
      <c r="AO35" s="875" t="str">
        <f t="shared" si="10"/>
        <v xml:space="preserve">Remidi </v>
      </c>
      <c r="AP35" s="874" t="str">
        <f t="shared" si="31"/>
        <v xml:space="preserve"> </v>
      </c>
      <c r="AQ35" s="1063" t="str">
        <f t="shared" ref="AQ35:AQ61" si="32">IF(ISBLANK(E35)," ",IF(AND((AP35&lt;=4),(AP35&gt;3.67)),"A",IF(AND((AP35&lt;=3.67),(AP35&gt;3.33)),"A-",IF(AND((AP35&lt;=3.33),(AP35&gt;3)),"B+",IF(AND((AP35&lt;=3),(AP35&gt;2.67)),"B",IF(AND((AP35&lt;=2.67),(AP35&gt;2.33)),"B-",IF(AND((AP35&lt;=2.33),(AP35&gt;2)),"C+",IF(AND((AP35&lt;=2),(AP35&gt;1.67)),"C",IF(AND((AP35&lt;=1.67),(AP35&gt;1.33)),"C-",IF(AND((AP35&lt;=1.33),(AP35&gt;1)),"D+",IF(AND((AP35&lt;=1),(AP35&gt;0)),"D"," ")))))))))))</f>
        <v xml:space="preserve"> </v>
      </c>
    </row>
    <row r="36" spans="2:43" ht="14.25" x14ac:dyDescent="0.2">
      <c r="B36" s="124">
        <v>22</v>
      </c>
      <c r="C36" s="1370" t="str">
        <f>ABSEN!C32</f>
        <v/>
      </c>
      <c r="D36" s="126"/>
      <c r="E36" s="1038" t="str">
        <f>ABSEN!E32</f>
        <v/>
      </c>
      <c r="F36" s="123"/>
      <c r="G36" s="123"/>
      <c r="H36" s="123"/>
      <c r="I36" s="123"/>
      <c r="J36" s="123"/>
      <c r="K36" s="123"/>
      <c r="L36" s="123"/>
      <c r="M36" s="123"/>
      <c r="N36" s="1026" t="str">
        <f t="shared" si="12"/>
        <v/>
      </c>
      <c r="O36" s="1026" t="str">
        <f t="shared" si="13"/>
        <v/>
      </c>
      <c r="P36" s="1026" t="str">
        <f t="shared" si="14"/>
        <v/>
      </c>
      <c r="Q36" s="1026" t="str">
        <f t="shared" si="15"/>
        <v/>
      </c>
      <c r="R36" s="1026" t="str">
        <f t="shared" si="16"/>
        <v/>
      </c>
      <c r="S36" s="1026" t="str">
        <f t="shared" si="17"/>
        <v/>
      </c>
      <c r="T36" s="1026" t="str">
        <f t="shared" si="18"/>
        <v/>
      </c>
      <c r="U36" s="1026" t="str">
        <f t="shared" si="19"/>
        <v/>
      </c>
      <c r="V36" s="1026" t="str">
        <f t="shared" si="20"/>
        <v/>
      </c>
      <c r="W36" s="1026" t="str">
        <f t="shared" si="21"/>
        <v/>
      </c>
      <c r="X36" s="1026" t="str">
        <f t="shared" si="22"/>
        <v/>
      </c>
      <c r="Y36" s="1026" t="str">
        <f t="shared" si="23"/>
        <v/>
      </c>
      <c r="Z36" s="1026" t="str">
        <f t="shared" si="24"/>
        <v/>
      </c>
      <c r="AA36" s="1026" t="str">
        <f t="shared" si="25"/>
        <v/>
      </c>
      <c r="AB36" s="1026" t="str">
        <f t="shared" si="26"/>
        <v/>
      </c>
      <c r="AC36" s="1026" t="str">
        <f t="shared" si="27"/>
        <v/>
      </c>
      <c r="AD36" s="822">
        <f t="shared" si="5"/>
        <v>0</v>
      </c>
      <c r="AE36" s="822">
        <f>UTS!Z37</f>
        <v>0</v>
      </c>
      <c r="AF36" s="822">
        <f>UAS!S34</f>
        <v>0</v>
      </c>
      <c r="AG36" s="822">
        <f t="shared" si="6"/>
        <v>0</v>
      </c>
      <c r="AH36" s="822">
        <f>IF(ISERROR(UTS!Z37*$AH$13),"",(UTS!Z37*$AH$13))</f>
        <v>0</v>
      </c>
      <c r="AI36" s="822">
        <f>IF(ISERROR(UAS!S34*$AI$13),"",(UAS!S34*$AI$13))</f>
        <v>0</v>
      </c>
      <c r="AJ36" s="322">
        <f t="shared" si="7"/>
        <v>0</v>
      </c>
      <c r="AK36" s="873">
        <f t="shared" si="28"/>
        <v>0</v>
      </c>
      <c r="AL36" s="873">
        <f t="shared" si="29"/>
        <v>0</v>
      </c>
      <c r="AM36" s="873">
        <f t="shared" si="30"/>
        <v>0</v>
      </c>
      <c r="AN36" s="874">
        <f t="shared" si="9"/>
        <v>0</v>
      </c>
      <c r="AO36" s="875" t="str">
        <f t="shared" si="10"/>
        <v xml:space="preserve">Remidi </v>
      </c>
      <c r="AP36" s="874" t="str">
        <f t="shared" si="31"/>
        <v xml:space="preserve"> </v>
      </c>
      <c r="AQ36" s="1063" t="str">
        <f t="shared" si="32"/>
        <v xml:space="preserve"> </v>
      </c>
    </row>
    <row r="37" spans="2:43" ht="14.25" x14ac:dyDescent="0.2">
      <c r="B37" s="124">
        <v>23</v>
      </c>
      <c r="C37" s="1370" t="str">
        <f>ABSEN!C33</f>
        <v/>
      </c>
      <c r="D37" s="126"/>
      <c r="E37" s="1038" t="str">
        <f>ABSEN!E33</f>
        <v/>
      </c>
      <c r="F37" s="123"/>
      <c r="G37" s="123"/>
      <c r="H37" s="123"/>
      <c r="I37" s="123"/>
      <c r="J37" s="123"/>
      <c r="K37" s="123"/>
      <c r="L37" s="123"/>
      <c r="M37" s="123"/>
      <c r="N37" s="1026" t="str">
        <f t="shared" si="12"/>
        <v/>
      </c>
      <c r="O37" s="1026" t="str">
        <f t="shared" si="13"/>
        <v/>
      </c>
      <c r="P37" s="1026" t="str">
        <f t="shared" si="14"/>
        <v/>
      </c>
      <c r="Q37" s="1026" t="str">
        <f t="shared" si="15"/>
        <v/>
      </c>
      <c r="R37" s="1026" t="str">
        <f t="shared" si="16"/>
        <v/>
      </c>
      <c r="S37" s="1026" t="str">
        <f t="shared" si="17"/>
        <v/>
      </c>
      <c r="T37" s="1026" t="str">
        <f t="shared" si="18"/>
        <v/>
      </c>
      <c r="U37" s="1026" t="str">
        <f t="shared" si="19"/>
        <v/>
      </c>
      <c r="V37" s="1026" t="str">
        <f t="shared" si="20"/>
        <v/>
      </c>
      <c r="W37" s="1026" t="str">
        <f t="shared" si="21"/>
        <v/>
      </c>
      <c r="X37" s="1026" t="str">
        <f t="shared" si="22"/>
        <v/>
      </c>
      <c r="Y37" s="1026" t="str">
        <f t="shared" si="23"/>
        <v/>
      </c>
      <c r="Z37" s="1026" t="str">
        <f t="shared" si="24"/>
        <v/>
      </c>
      <c r="AA37" s="1026" t="str">
        <f t="shared" si="25"/>
        <v/>
      </c>
      <c r="AB37" s="1026" t="str">
        <f t="shared" si="26"/>
        <v/>
      </c>
      <c r="AC37" s="1026" t="str">
        <f t="shared" si="27"/>
        <v/>
      </c>
      <c r="AD37" s="822">
        <f t="shared" si="5"/>
        <v>0</v>
      </c>
      <c r="AE37" s="822">
        <f>UTS!Z38</f>
        <v>0</v>
      </c>
      <c r="AF37" s="822">
        <f>UAS!S35</f>
        <v>0</v>
      </c>
      <c r="AG37" s="822">
        <f t="shared" si="6"/>
        <v>0</v>
      </c>
      <c r="AH37" s="822">
        <f>IF(ISERROR(UTS!Z38*$AH$13),"",(UTS!Z38*$AH$13))</f>
        <v>0</v>
      </c>
      <c r="AI37" s="822">
        <f>IF(ISERROR(UAS!S35*$AI$13),"",(UAS!S35*$AI$13))</f>
        <v>0</v>
      </c>
      <c r="AJ37" s="322">
        <f t="shared" si="7"/>
        <v>0</v>
      </c>
      <c r="AK37" s="873">
        <f t="shared" si="28"/>
        <v>0</v>
      </c>
      <c r="AL37" s="873">
        <f t="shared" si="29"/>
        <v>0</v>
      </c>
      <c r="AM37" s="873">
        <f t="shared" si="30"/>
        <v>0</v>
      </c>
      <c r="AN37" s="874">
        <f t="shared" si="9"/>
        <v>0</v>
      </c>
      <c r="AO37" s="875" t="str">
        <f t="shared" si="10"/>
        <v xml:space="preserve">Remidi </v>
      </c>
      <c r="AP37" s="874" t="str">
        <f t="shared" si="31"/>
        <v xml:space="preserve"> </v>
      </c>
      <c r="AQ37" s="1063" t="str">
        <f t="shared" si="32"/>
        <v xml:space="preserve"> </v>
      </c>
    </row>
    <row r="38" spans="2:43" ht="14.25" x14ac:dyDescent="0.2">
      <c r="B38" s="124">
        <v>24</v>
      </c>
      <c r="C38" s="1370" t="str">
        <f>ABSEN!C34</f>
        <v/>
      </c>
      <c r="D38" s="126"/>
      <c r="E38" s="1038" t="str">
        <f>ABSEN!E34</f>
        <v/>
      </c>
      <c r="F38" s="123"/>
      <c r="G38" s="123"/>
      <c r="H38" s="123"/>
      <c r="I38" s="123"/>
      <c r="J38" s="123"/>
      <c r="K38" s="123"/>
      <c r="L38" s="123"/>
      <c r="M38" s="123"/>
      <c r="N38" s="1026" t="str">
        <f t="shared" si="12"/>
        <v/>
      </c>
      <c r="O38" s="1026" t="str">
        <f t="shared" si="13"/>
        <v/>
      </c>
      <c r="P38" s="1026" t="str">
        <f t="shared" si="14"/>
        <v/>
      </c>
      <c r="Q38" s="1026" t="str">
        <f t="shared" si="15"/>
        <v/>
      </c>
      <c r="R38" s="1026" t="str">
        <f t="shared" si="16"/>
        <v/>
      </c>
      <c r="S38" s="1026" t="str">
        <f t="shared" si="17"/>
        <v/>
      </c>
      <c r="T38" s="1026" t="str">
        <f t="shared" si="18"/>
        <v/>
      </c>
      <c r="U38" s="1026" t="str">
        <f t="shared" si="19"/>
        <v/>
      </c>
      <c r="V38" s="1026" t="str">
        <f t="shared" si="20"/>
        <v/>
      </c>
      <c r="W38" s="1026" t="str">
        <f t="shared" si="21"/>
        <v/>
      </c>
      <c r="X38" s="1026" t="str">
        <f t="shared" si="22"/>
        <v/>
      </c>
      <c r="Y38" s="1026" t="str">
        <f t="shared" si="23"/>
        <v/>
      </c>
      <c r="Z38" s="1026" t="str">
        <f t="shared" si="24"/>
        <v/>
      </c>
      <c r="AA38" s="1026" t="str">
        <f t="shared" si="25"/>
        <v/>
      </c>
      <c r="AB38" s="1026" t="str">
        <f t="shared" si="26"/>
        <v/>
      </c>
      <c r="AC38" s="1026" t="str">
        <f t="shared" si="27"/>
        <v/>
      </c>
      <c r="AD38" s="822">
        <f t="shared" si="5"/>
        <v>0</v>
      </c>
      <c r="AE38" s="822">
        <f>UTS!Z39</f>
        <v>0</v>
      </c>
      <c r="AF38" s="822">
        <f>UAS!S36</f>
        <v>0</v>
      </c>
      <c r="AG38" s="822">
        <f t="shared" si="6"/>
        <v>0</v>
      </c>
      <c r="AH38" s="822">
        <f>IF(ISERROR(UTS!Z39*$AH$13),"",(UTS!Z39*$AH$13))</f>
        <v>0</v>
      </c>
      <c r="AI38" s="822">
        <f>IF(ISERROR(UAS!S36*$AI$13),"",(UAS!S36*$AI$13))</f>
        <v>0</v>
      </c>
      <c r="AJ38" s="322">
        <f t="shared" si="7"/>
        <v>0</v>
      </c>
      <c r="AK38" s="873">
        <f t="shared" si="28"/>
        <v>0</v>
      </c>
      <c r="AL38" s="873">
        <f t="shared" si="29"/>
        <v>0</v>
      </c>
      <c r="AM38" s="873">
        <f t="shared" si="30"/>
        <v>0</v>
      </c>
      <c r="AN38" s="874">
        <f t="shared" si="9"/>
        <v>0</v>
      </c>
      <c r="AO38" s="875" t="str">
        <f t="shared" si="10"/>
        <v xml:space="preserve">Remidi </v>
      </c>
      <c r="AP38" s="874" t="str">
        <f t="shared" si="31"/>
        <v xml:space="preserve"> </v>
      </c>
      <c r="AQ38" s="1063" t="str">
        <f t="shared" si="32"/>
        <v xml:space="preserve"> </v>
      </c>
    </row>
    <row r="39" spans="2:43" ht="14.25" x14ac:dyDescent="0.2">
      <c r="B39" s="124">
        <v>25</v>
      </c>
      <c r="C39" s="1370" t="str">
        <f>ABSEN!C35</f>
        <v/>
      </c>
      <c r="D39" s="126"/>
      <c r="E39" s="1038" t="str">
        <f>ABSEN!E35</f>
        <v/>
      </c>
      <c r="F39" s="123"/>
      <c r="G39" s="123"/>
      <c r="H39" s="123"/>
      <c r="I39" s="123"/>
      <c r="J39" s="123"/>
      <c r="K39" s="123"/>
      <c r="L39" s="123"/>
      <c r="M39" s="123"/>
      <c r="N39" s="1026" t="str">
        <f t="shared" si="12"/>
        <v/>
      </c>
      <c r="O39" s="1026" t="str">
        <f t="shared" si="13"/>
        <v/>
      </c>
      <c r="P39" s="1026" t="str">
        <f t="shared" si="14"/>
        <v/>
      </c>
      <c r="Q39" s="1026" t="str">
        <f t="shared" si="15"/>
        <v/>
      </c>
      <c r="R39" s="1026" t="str">
        <f t="shared" si="16"/>
        <v/>
      </c>
      <c r="S39" s="1026" t="str">
        <f t="shared" si="17"/>
        <v/>
      </c>
      <c r="T39" s="1026" t="str">
        <f t="shared" si="18"/>
        <v/>
      </c>
      <c r="U39" s="1026" t="str">
        <f t="shared" si="19"/>
        <v/>
      </c>
      <c r="V39" s="1026" t="str">
        <f t="shared" si="20"/>
        <v/>
      </c>
      <c r="W39" s="1026" t="str">
        <f t="shared" si="21"/>
        <v/>
      </c>
      <c r="X39" s="1026" t="str">
        <f t="shared" si="22"/>
        <v/>
      </c>
      <c r="Y39" s="1026" t="str">
        <f t="shared" si="23"/>
        <v/>
      </c>
      <c r="Z39" s="1026" t="str">
        <f t="shared" si="24"/>
        <v/>
      </c>
      <c r="AA39" s="1026" t="str">
        <f t="shared" si="25"/>
        <v/>
      </c>
      <c r="AB39" s="1026" t="str">
        <f t="shared" si="26"/>
        <v/>
      </c>
      <c r="AC39" s="1026" t="str">
        <f t="shared" si="27"/>
        <v/>
      </c>
      <c r="AD39" s="822">
        <f t="shared" si="5"/>
        <v>0</v>
      </c>
      <c r="AE39" s="822">
        <f>UTS!Z40</f>
        <v>0</v>
      </c>
      <c r="AF39" s="822">
        <f>UAS!S37</f>
        <v>0</v>
      </c>
      <c r="AG39" s="822">
        <f t="shared" si="6"/>
        <v>0</v>
      </c>
      <c r="AH39" s="822">
        <f>IF(ISERROR(UTS!Z40*$AH$13),"",(UTS!Z40*$AH$13))</f>
        <v>0</v>
      </c>
      <c r="AI39" s="822">
        <f>IF(ISERROR(UAS!S37*$AI$13),"",(UAS!S37*$AI$13))</f>
        <v>0</v>
      </c>
      <c r="AJ39" s="322">
        <f t="shared" si="7"/>
        <v>0</v>
      </c>
      <c r="AK39" s="873">
        <f t="shared" si="28"/>
        <v>0</v>
      </c>
      <c r="AL39" s="873">
        <f t="shared" si="29"/>
        <v>0</v>
      </c>
      <c r="AM39" s="873">
        <f t="shared" si="30"/>
        <v>0</v>
      </c>
      <c r="AN39" s="874">
        <f t="shared" si="9"/>
        <v>0</v>
      </c>
      <c r="AO39" s="875" t="str">
        <f t="shared" si="10"/>
        <v xml:space="preserve">Remidi </v>
      </c>
      <c r="AP39" s="874" t="str">
        <f t="shared" si="31"/>
        <v xml:space="preserve"> </v>
      </c>
      <c r="AQ39" s="1063" t="str">
        <f t="shared" si="32"/>
        <v xml:space="preserve"> </v>
      </c>
    </row>
    <row r="40" spans="2:43" ht="14.25" x14ac:dyDescent="0.2">
      <c r="B40" s="124">
        <v>26</v>
      </c>
      <c r="C40" s="1370" t="str">
        <f>ABSEN!C36</f>
        <v/>
      </c>
      <c r="D40" s="126"/>
      <c r="E40" s="1038" t="str">
        <f>ABSEN!E36</f>
        <v/>
      </c>
      <c r="F40" s="123"/>
      <c r="G40" s="123"/>
      <c r="H40" s="123"/>
      <c r="I40" s="123"/>
      <c r="J40" s="123"/>
      <c r="K40" s="123"/>
      <c r="L40" s="123"/>
      <c r="M40" s="123"/>
      <c r="N40" s="1026" t="str">
        <f t="shared" si="12"/>
        <v/>
      </c>
      <c r="O40" s="1026" t="str">
        <f t="shared" si="13"/>
        <v/>
      </c>
      <c r="P40" s="1026" t="str">
        <f t="shared" si="14"/>
        <v/>
      </c>
      <c r="Q40" s="1026" t="str">
        <f t="shared" si="15"/>
        <v/>
      </c>
      <c r="R40" s="1026" t="str">
        <f t="shared" si="16"/>
        <v/>
      </c>
      <c r="S40" s="1026" t="str">
        <f t="shared" si="17"/>
        <v/>
      </c>
      <c r="T40" s="1026" t="str">
        <f t="shared" si="18"/>
        <v/>
      </c>
      <c r="U40" s="1026" t="str">
        <f t="shared" si="19"/>
        <v/>
      </c>
      <c r="V40" s="1026" t="str">
        <f t="shared" si="20"/>
        <v/>
      </c>
      <c r="W40" s="1026" t="str">
        <f t="shared" si="21"/>
        <v/>
      </c>
      <c r="X40" s="1026" t="str">
        <f t="shared" si="22"/>
        <v/>
      </c>
      <c r="Y40" s="1026" t="str">
        <f t="shared" si="23"/>
        <v/>
      </c>
      <c r="Z40" s="1026" t="str">
        <f t="shared" si="24"/>
        <v/>
      </c>
      <c r="AA40" s="1026" t="str">
        <f t="shared" si="25"/>
        <v/>
      </c>
      <c r="AB40" s="1026" t="str">
        <f t="shared" si="26"/>
        <v/>
      </c>
      <c r="AC40" s="1026" t="str">
        <f t="shared" si="27"/>
        <v/>
      </c>
      <c r="AD40" s="822">
        <f t="shared" si="5"/>
        <v>0</v>
      </c>
      <c r="AE40" s="822">
        <f>UTS!Z41</f>
        <v>0</v>
      </c>
      <c r="AF40" s="822">
        <f>UAS!S38</f>
        <v>0</v>
      </c>
      <c r="AG40" s="822">
        <f t="shared" si="6"/>
        <v>0</v>
      </c>
      <c r="AH40" s="822">
        <f>IF(ISERROR(UTS!Z41*$AH$13),"",(UTS!Z41*$AH$13))</f>
        <v>0</v>
      </c>
      <c r="AI40" s="822">
        <f>IF(ISERROR(UAS!S38*$AI$13),"",(UAS!S38*$AI$13))</f>
        <v>0</v>
      </c>
      <c r="AJ40" s="322">
        <f t="shared" si="7"/>
        <v>0</v>
      </c>
      <c r="AK40" s="873">
        <f t="shared" si="28"/>
        <v>0</v>
      </c>
      <c r="AL40" s="873">
        <f t="shared" si="29"/>
        <v>0</v>
      </c>
      <c r="AM40" s="873">
        <f t="shared" si="30"/>
        <v>0</v>
      </c>
      <c r="AN40" s="874">
        <f t="shared" si="9"/>
        <v>0</v>
      </c>
      <c r="AO40" s="875" t="str">
        <f t="shared" si="10"/>
        <v xml:space="preserve">Remidi </v>
      </c>
      <c r="AP40" s="874" t="str">
        <f t="shared" si="31"/>
        <v xml:space="preserve"> </v>
      </c>
      <c r="AQ40" s="1063" t="str">
        <f t="shared" si="32"/>
        <v xml:space="preserve"> </v>
      </c>
    </row>
    <row r="41" spans="2:43" ht="14.25" x14ac:dyDescent="0.2">
      <c r="B41" s="124">
        <v>27</v>
      </c>
      <c r="C41" s="1370" t="str">
        <f>ABSEN!C37</f>
        <v/>
      </c>
      <c r="D41" s="126"/>
      <c r="E41" s="1038" t="str">
        <f>ABSEN!E37</f>
        <v/>
      </c>
      <c r="F41" s="123"/>
      <c r="G41" s="123"/>
      <c r="H41" s="123"/>
      <c r="I41" s="123"/>
      <c r="J41" s="123"/>
      <c r="K41" s="123"/>
      <c r="L41" s="123"/>
      <c r="M41" s="123"/>
      <c r="N41" s="1026" t="str">
        <f t="shared" si="12"/>
        <v/>
      </c>
      <c r="O41" s="1026" t="str">
        <f t="shared" si="13"/>
        <v/>
      </c>
      <c r="P41" s="1026" t="str">
        <f t="shared" si="14"/>
        <v/>
      </c>
      <c r="Q41" s="1026" t="str">
        <f t="shared" si="15"/>
        <v/>
      </c>
      <c r="R41" s="1026" t="str">
        <f t="shared" si="16"/>
        <v/>
      </c>
      <c r="S41" s="1026" t="str">
        <f t="shared" si="17"/>
        <v/>
      </c>
      <c r="T41" s="1026" t="str">
        <f t="shared" si="18"/>
        <v/>
      </c>
      <c r="U41" s="1026" t="str">
        <f t="shared" si="19"/>
        <v/>
      </c>
      <c r="V41" s="1026" t="str">
        <f t="shared" si="20"/>
        <v/>
      </c>
      <c r="W41" s="1026" t="str">
        <f t="shared" si="21"/>
        <v/>
      </c>
      <c r="X41" s="1026" t="str">
        <f t="shared" si="22"/>
        <v/>
      </c>
      <c r="Y41" s="1026" t="str">
        <f t="shared" si="23"/>
        <v/>
      </c>
      <c r="Z41" s="1026" t="str">
        <f t="shared" si="24"/>
        <v/>
      </c>
      <c r="AA41" s="1026" t="str">
        <f t="shared" si="25"/>
        <v/>
      </c>
      <c r="AB41" s="1026" t="str">
        <f t="shared" si="26"/>
        <v/>
      </c>
      <c r="AC41" s="1026" t="str">
        <f t="shared" si="27"/>
        <v/>
      </c>
      <c r="AD41" s="822">
        <f t="shared" si="5"/>
        <v>0</v>
      </c>
      <c r="AE41" s="822">
        <f>UTS!Z42</f>
        <v>0</v>
      </c>
      <c r="AF41" s="822">
        <f>UAS!S39</f>
        <v>0</v>
      </c>
      <c r="AG41" s="822">
        <f t="shared" si="6"/>
        <v>0</v>
      </c>
      <c r="AH41" s="822">
        <f>IF(ISERROR(UTS!Z42*$AH$13),"",(UTS!Z42*$AH$13))</f>
        <v>0</v>
      </c>
      <c r="AI41" s="822">
        <f>IF(ISERROR(UAS!S39*$AI$13),"",(UAS!S39*$AI$13))</f>
        <v>0</v>
      </c>
      <c r="AJ41" s="322">
        <f t="shared" si="7"/>
        <v>0</v>
      </c>
      <c r="AK41" s="873">
        <f t="shared" si="28"/>
        <v>0</v>
      </c>
      <c r="AL41" s="873">
        <f t="shared" si="29"/>
        <v>0</v>
      </c>
      <c r="AM41" s="873">
        <f t="shared" si="30"/>
        <v>0</v>
      </c>
      <c r="AN41" s="874">
        <f t="shared" si="9"/>
        <v>0</v>
      </c>
      <c r="AO41" s="875" t="str">
        <f t="shared" si="10"/>
        <v xml:space="preserve">Remidi </v>
      </c>
      <c r="AP41" s="874" t="str">
        <f t="shared" si="31"/>
        <v xml:space="preserve"> </v>
      </c>
      <c r="AQ41" s="1063" t="str">
        <f t="shared" si="32"/>
        <v xml:space="preserve"> </v>
      </c>
    </row>
    <row r="42" spans="2:43" ht="14.25" x14ac:dyDescent="0.2">
      <c r="B42" s="124">
        <v>28</v>
      </c>
      <c r="C42" s="1370" t="str">
        <f>ABSEN!C38</f>
        <v/>
      </c>
      <c r="D42" s="126"/>
      <c r="E42" s="1038" t="str">
        <f>ABSEN!E38</f>
        <v/>
      </c>
      <c r="F42" s="123"/>
      <c r="G42" s="123"/>
      <c r="H42" s="123"/>
      <c r="I42" s="123"/>
      <c r="J42" s="123"/>
      <c r="K42" s="123"/>
      <c r="L42" s="123"/>
      <c r="M42" s="123"/>
      <c r="N42" s="1026" t="str">
        <f t="shared" si="12"/>
        <v/>
      </c>
      <c r="O42" s="1026" t="str">
        <f t="shared" si="13"/>
        <v/>
      </c>
      <c r="P42" s="1026" t="str">
        <f t="shared" si="14"/>
        <v/>
      </c>
      <c r="Q42" s="1026" t="str">
        <f t="shared" si="15"/>
        <v/>
      </c>
      <c r="R42" s="1026" t="str">
        <f t="shared" si="16"/>
        <v/>
      </c>
      <c r="S42" s="1026" t="str">
        <f t="shared" si="17"/>
        <v/>
      </c>
      <c r="T42" s="1026" t="str">
        <f t="shared" si="18"/>
        <v/>
      </c>
      <c r="U42" s="1026" t="str">
        <f t="shared" si="19"/>
        <v/>
      </c>
      <c r="V42" s="1026" t="str">
        <f t="shared" si="20"/>
        <v/>
      </c>
      <c r="W42" s="1026" t="str">
        <f t="shared" si="21"/>
        <v/>
      </c>
      <c r="X42" s="1026" t="str">
        <f t="shared" si="22"/>
        <v/>
      </c>
      <c r="Y42" s="1026" t="str">
        <f t="shared" si="23"/>
        <v/>
      </c>
      <c r="Z42" s="1026" t="str">
        <f t="shared" si="24"/>
        <v/>
      </c>
      <c r="AA42" s="1026" t="str">
        <f t="shared" si="25"/>
        <v/>
      </c>
      <c r="AB42" s="1026" t="str">
        <f t="shared" si="26"/>
        <v/>
      </c>
      <c r="AC42" s="1026" t="str">
        <f t="shared" si="27"/>
        <v/>
      </c>
      <c r="AD42" s="822">
        <f t="shared" si="5"/>
        <v>0</v>
      </c>
      <c r="AE42" s="822">
        <f>UTS!Z43</f>
        <v>0</v>
      </c>
      <c r="AF42" s="822">
        <f>UAS!S40</f>
        <v>0</v>
      </c>
      <c r="AG42" s="822">
        <f t="shared" si="6"/>
        <v>0</v>
      </c>
      <c r="AH42" s="822">
        <f>IF(ISERROR(UTS!Z43*$AH$13),"",(UTS!Z43*$AH$13))</f>
        <v>0</v>
      </c>
      <c r="AI42" s="822">
        <f>IF(ISERROR(UAS!S40*$AI$13),"",(UAS!S40*$AI$13))</f>
        <v>0</v>
      </c>
      <c r="AJ42" s="322">
        <f t="shared" si="7"/>
        <v>0</v>
      </c>
      <c r="AK42" s="873">
        <f t="shared" si="28"/>
        <v>0</v>
      </c>
      <c r="AL42" s="873">
        <f t="shared" si="29"/>
        <v>0</v>
      </c>
      <c r="AM42" s="873">
        <f t="shared" si="30"/>
        <v>0</v>
      </c>
      <c r="AN42" s="874">
        <f t="shared" si="9"/>
        <v>0</v>
      </c>
      <c r="AO42" s="875" t="str">
        <f t="shared" si="10"/>
        <v xml:space="preserve">Remidi </v>
      </c>
      <c r="AP42" s="874" t="str">
        <f t="shared" si="31"/>
        <v xml:space="preserve"> </v>
      </c>
      <c r="AQ42" s="1063" t="str">
        <f t="shared" si="32"/>
        <v xml:space="preserve"> </v>
      </c>
    </row>
    <row r="43" spans="2:43" ht="14.25" x14ac:dyDescent="0.2">
      <c r="B43" s="124">
        <v>29</v>
      </c>
      <c r="C43" s="1370" t="str">
        <f>ABSEN!C39</f>
        <v/>
      </c>
      <c r="D43" s="126"/>
      <c r="E43" s="1038" t="str">
        <f>ABSEN!E39</f>
        <v/>
      </c>
      <c r="F43" s="123"/>
      <c r="G43" s="123"/>
      <c r="H43" s="123"/>
      <c r="I43" s="123"/>
      <c r="J43" s="123"/>
      <c r="K43" s="123"/>
      <c r="L43" s="123"/>
      <c r="M43" s="123"/>
      <c r="N43" s="1026" t="str">
        <f t="shared" si="12"/>
        <v/>
      </c>
      <c r="O43" s="1026" t="str">
        <f t="shared" si="13"/>
        <v/>
      </c>
      <c r="P43" s="1026" t="str">
        <f t="shared" si="14"/>
        <v/>
      </c>
      <c r="Q43" s="1026" t="str">
        <f t="shared" si="15"/>
        <v/>
      </c>
      <c r="R43" s="1026" t="str">
        <f t="shared" si="16"/>
        <v/>
      </c>
      <c r="S43" s="1026" t="str">
        <f t="shared" si="17"/>
        <v/>
      </c>
      <c r="T43" s="1026" t="str">
        <f t="shared" si="18"/>
        <v/>
      </c>
      <c r="U43" s="1026" t="str">
        <f t="shared" si="19"/>
        <v/>
      </c>
      <c r="V43" s="1026" t="str">
        <f t="shared" si="20"/>
        <v/>
      </c>
      <c r="W43" s="1026" t="str">
        <f t="shared" si="21"/>
        <v/>
      </c>
      <c r="X43" s="1026" t="str">
        <f t="shared" si="22"/>
        <v/>
      </c>
      <c r="Y43" s="1026" t="str">
        <f t="shared" si="23"/>
        <v/>
      </c>
      <c r="Z43" s="1026" t="str">
        <f t="shared" si="24"/>
        <v/>
      </c>
      <c r="AA43" s="1026" t="str">
        <f t="shared" si="25"/>
        <v/>
      </c>
      <c r="AB43" s="1026" t="str">
        <f t="shared" si="26"/>
        <v/>
      </c>
      <c r="AC43" s="1026" t="str">
        <f t="shared" si="27"/>
        <v/>
      </c>
      <c r="AD43" s="822">
        <f t="shared" si="5"/>
        <v>0</v>
      </c>
      <c r="AE43" s="822">
        <f>UTS!Z44</f>
        <v>0</v>
      </c>
      <c r="AF43" s="822">
        <f>UAS!S41</f>
        <v>0</v>
      </c>
      <c r="AG43" s="822">
        <f t="shared" si="6"/>
        <v>0</v>
      </c>
      <c r="AH43" s="822">
        <f>IF(ISERROR(UTS!Z44*$AH$13),"",(UTS!Z44*$AH$13))</f>
        <v>0</v>
      </c>
      <c r="AI43" s="822">
        <f>IF(ISERROR(UAS!S41*$AI$13),"",(UAS!S41*$AI$13))</f>
        <v>0</v>
      </c>
      <c r="AJ43" s="322">
        <f t="shared" si="7"/>
        <v>0</v>
      </c>
      <c r="AK43" s="873">
        <f t="shared" si="28"/>
        <v>0</v>
      </c>
      <c r="AL43" s="873">
        <f t="shared" si="29"/>
        <v>0</v>
      </c>
      <c r="AM43" s="873">
        <f t="shared" si="30"/>
        <v>0</v>
      </c>
      <c r="AN43" s="874">
        <f t="shared" si="9"/>
        <v>0</v>
      </c>
      <c r="AO43" s="875" t="str">
        <f t="shared" si="10"/>
        <v xml:space="preserve">Remidi </v>
      </c>
      <c r="AP43" s="874" t="str">
        <f t="shared" si="31"/>
        <v xml:space="preserve"> </v>
      </c>
      <c r="AQ43" s="1063" t="str">
        <f t="shared" si="32"/>
        <v xml:space="preserve"> </v>
      </c>
    </row>
    <row r="44" spans="2:43" ht="14.25" x14ac:dyDescent="0.2">
      <c r="B44" s="124">
        <v>30</v>
      </c>
      <c r="C44" s="1370" t="str">
        <f>ABSEN!C40</f>
        <v/>
      </c>
      <c r="D44" s="126"/>
      <c r="E44" s="1038" t="str">
        <f>ABSEN!E40</f>
        <v/>
      </c>
      <c r="F44" s="123"/>
      <c r="G44" s="123"/>
      <c r="H44" s="123"/>
      <c r="I44" s="123"/>
      <c r="J44" s="123"/>
      <c r="K44" s="123"/>
      <c r="L44" s="123"/>
      <c r="M44" s="123"/>
      <c r="N44" s="1026" t="str">
        <f t="shared" si="12"/>
        <v/>
      </c>
      <c r="O44" s="1026" t="str">
        <f t="shared" si="13"/>
        <v/>
      </c>
      <c r="P44" s="1026" t="str">
        <f t="shared" si="14"/>
        <v/>
      </c>
      <c r="Q44" s="1026" t="str">
        <f t="shared" si="15"/>
        <v/>
      </c>
      <c r="R44" s="1026" t="str">
        <f t="shared" si="16"/>
        <v/>
      </c>
      <c r="S44" s="1026" t="str">
        <f t="shared" si="17"/>
        <v/>
      </c>
      <c r="T44" s="1026" t="str">
        <f t="shared" si="18"/>
        <v/>
      </c>
      <c r="U44" s="1026" t="str">
        <f t="shared" si="19"/>
        <v/>
      </c>
      <c r="V44" s="1026" t="str">
        <f t="shared" si="20"/>
        <v/>
      </c>
      <c r="W44" s="1026" t="str">
        <f t="shared" si="21"/>
        <v/>
      </c>
      <c r="X44" s="1026" t="str">
        <f t="shared" si="22"/>
        <v/>
      </c>
      <c r="Y44" s="1026" t="str">
        <f t="shared" si="23"/>
        <v/>
      </c>
      <c r="Z44" s="1026" t="str">
        <f t="shared" si="24"/>
        <v/>
      </c>
      <c r="AA44" s="1026" t="str">
        <f t="shared" si="25"/>
        <v/>
      </c>
      <c r="AB44" s="1026" t="str">
        <f t="shared" si="26"/>
        <v/>
      </c>
      <c r="AC44" s="1026" t="str">
        <f t="shared" si="27"/>
        <v/>
      </c>
      <c r="AD44" s="822">
        <f t="shared" si="5"/>
        <v>0</v>
      </c>
      <c r="AE44" s="822">
        <f>UTS!Z45</f>
        <v>0</v>
      </c>
      <c r="AF44" s="822">
        <f>UAS!S42</f>
        <v>0</v>
      </c>
      <c r="AG44" s="822">
        <f t="shared" si="6"/>
        <v>0</v>
      </c>
      <c r="AH44" s="822">
        <f>IF(ISERROR(UTS!Z45*$AH$13),"",(UTS!Z45*$AH$13))</f>
        <v>0</v>
      </c>
      <c r="AI44" s="822">
        <f>IF(ISERROR(UAS!S42*$AI$13),"",(UAS!S42*$AI$13))</f>
        <v>0</v>
      </c>
      <c r="AJ44" s="322">
        <f t="shared" si="7"/>
        <v>0</v>
      </c>
      <c r="AK44" s="873">
        <f t="shared" si="28"/>
        <v>0</v>
      </c>
      <c r="AL44" s="873">
        <f t="shared" si="29"/>
        <v>0</v>
      </c>
      <c r="AM44" s="873">
        <f t="shared" si="30"/>
        <v>0</v>
      </c>
      <c r="AN44" s="874">
        <f t="shared" si="9"/>
        <v>0</v>
      </c>
      <c r="AO44" s="875" t="str">
        <f t="shared" si="10"/>
        <v xml:space="preserve">Remidi </v>
      </c>
      <c r="AP44" s="874" t="str">
        <f t="shared" si="31"/>
        <v xml:space="preserve"> </v>
      </c>
      <c r="AQ44" s="1063" t="str">
        <f t="shared" si="32"/>
        <v xml:space="preserve"> </v>
      </c>
    </row>
    <row r="45" spans="2:43" ht="14.25" x14ac:dyDescent="0.2">
      <c r="B45" s="124">
        <v>31</v>
      </c>
      <c r="C45" s="1370" t="str">
        <f>ABSEN!C41</f>
        <v/>
      </c>
      <c r="D45" s="126"/>
      <c r="E45" s="1038" t="str">
        <f>ABSEN!E41</f>
        <v/>
      </c>
      <c r="F45" s="123"/>
      <c r="G45" s="123"/>
      <c r="H45" s="123"/>
      <c r="I45" s="123"/>
      <c r="J45" s="123"/>
      <c r="K45" s="123"/>
      <c r="L45" s="123"/>
      <c r="M45" s="123"/>
      <c r="N45" s="1026" t="str">
        <f t="shared" si="12"/>
        <v/>
      </c>
      <c r="O45" s="1026" t="str">
        <f t="shared" si="13"/>
        <v/>
      </c>
      <c r="P45" s="1026" t="str">
        <f t="shared" si="14"/>
        <v/>
      </c>
      <c r="Q45" s="1026" t="str">
        <f t="shared" si="15"/>
        <v/>
      </c>
      <c r="R45" s="1026" t="str">
        <f t="shared" si="16"/>
        <v/>
      </c>
      <c r="S45" s="1026" t="str">
        <f t="shared" si="17"/>
        <v/>
      </c>
      <c r="T45" s="1026" t="str">
        <f t="shared" si="18"/>
        <v/>
      </c>
      <c r="U45" s="1026" t="str">
        <f t="shared" si="19"/>
        <v/>
      </c>
      <c r="V45" s="1026" t="str">
        <f t="shared" si="20"/>
        <v/>
      </c>
      <c r="W45" s="1026" t="str">
        <f t="shared" si="21"/>
        <v/>
      </c>
      <c r="X45" s="1026" t="str">
        <f t="shared" si="22"/>
        <v/>
      </c>
      <c r="Y45" s="1026" t="str">
        <f t="shared" si="23"/>
        <v/>
      </c>
      <c r="Z45" s="1026" t="str">
        <f t="shared" si="24"/>
        <v/>
      </c>
      <c r="AA45" s="1026" t="str">
        <f t="shared" si="25"/>
        <v/>
      </c>
      <c r="AB45" s="1026" t="str">
        <f t="shared" si="26"/>
        <v/>
      </c>
      <c r="AC45" s="1026" t="str">
        <f t="shared" si="27"/>
        <v/>
      </c>
      <c r="AD45" s="822">
        <f t="shared" si="5"/>
        <v>0</v>
      </c>
      <c r="AE45" s="822">
        <f>UTS!Z46</f>
        <v>0</v>
      </c>
      <c r="AF45" s="822">
        <f>UAS!S43</f>
        <v>0</v>
      </c>
      <c r="AG45" s="822">
        <f t="shared" si="6"/>
        <v>0</v>
      </c>
      <c r="AH45" s="822">
        <f>IF(ISERROR(UTS!Z46*$AH$13),"",(UTS!Z46*$AH$13))</f>
        <v>0</v>
      </c>
      <c r="AI45" s="822">
        <f>IF(ISERROR(UAS!S43*$AI$13),"",(UAS!S43*$AI$13))</f>
        <v>0</v>
      </c>
      <c r="AJ45" s="322">
        <f t="shared" si="7"/>
        <v>0</v>
      </c>
      <c r="AK45" s="873">
        <f t="shared" si="28"/>
        <v>0</v>
      </c>
      <c r="AL45" s="873">
        <f t="shared" si="29"/>
        <v>0</v>
      </c>
      <c r="AM45" s="873">
        <f t="shared" si="30"/>
        <v>0</v>
      </c>
      <c r="AN45" s="874">
        <f t="shared" si="9"/>
        <v>0</v>
      </c>
      <c r="AO45" s="875" t="str">
        <f t="shared" si="10"/>
        <v xml:space="preserve">Remidi </v>
      </c>
      <c r="AP45" s="874" t="str">
        <f t="shared" si="31"/>
        <v xml:space="preserve"> </v>
      </c>
      <c r="AQ45" s="1063" t="str">
        <f t="shared" si="32"/>
        <v xml:space="preserve"> </v>
      </c>
    </row>
    <row r="46" spans="2:43" ht="14.25" x14ac:dyDescent="0.2">
      <c r="B46" s="124">
        <v>32</v>
      </c>
      <c r="C46" s="1370" t="str">
        <f>ABSEN!C42</f>
        <v/>
      </c>
      <c r="D46" s="126"/>
      <c r="E46" s="1038" t="str">
        <f>ABSEN!E42</f>
        <v/>
      </c>
      <c r="F46" s="123"/>
      <c r="G46" s="123"/>
      <c r="H46" s="123"/>
      <c r="I46" s="123"/>
      <c r="J46" s="123"/>
      <c r="K46" s="123"/>
      <c r="L46" s="123"/>
      <c r="M46" s="123"/>
      <c r="N46" s="1026" t="str">
        <f t="shared" si="12"/>
        <v/>
      </c>
      <c r="O46" s="1026" t="str">
        <f t="shared" si="13"/>
        <v/>
      </c>
      <c r="P46" s="1026" t="str">
        <f t="shared" si="14"/>
        <v/>
      </c>
      <c r="Q46" s="1026" t="str">
        <f t="shared" si="15"/>
        <v/>
      </c>
      <c r="R46" s="1026" t="str">
        <f t="shared" si="16"/>
        <v/>
      </c>
      <c r="S46" s="1026" t="str">
        <f t="shared" si="17"/>
        <v/>
      </c>
      <c r="T46" s="1026" t="str">
        <f t="shared" si="18"/>
        <v/>
      </c>
      <c r="U46" s="1026" t="str">
        <f t="shared" si="19"/>
        <v/>
      </c>
      <c r="V46" s="1026" t="str">
        <f t="shared" si="20"/>
        <v/>
      </c>
      <c r="W46" s="1026" t="str">
        <f t="shared" si="21"/>
        <v/>
      </c>
      <c r="X46" s="1026" t="str">
        <f t="shared" si="22"/>
        <v/>
      </c>
      <c r="Y46" s="1026" t="str">
        <f t="shared" si="23"/>
        <v/>
      </c>
      <c r="Z46" s="1026" t="str">
        <f t="shared" si="24"/>
        <v/>
      </c>
      <c r="AA46" s="1026" t="str">
        <f t="shared" si="25"/>
        <v/>
      </c>
      <c r="AB46" s="1026" t="str">
        <f t="shared" si="26"/>
        <v/>
      </c>
      <c r="AC46" s="1026" t="str">
        <f t="shared" si="27"/>
        <v/>
      </c>
      <c r="AD46" s="822">
        <f t="shared" si="5"/>
        <v>0</v>
      </c>
      <c r="AE46" s="822">
        <f>UTS!Z47</f>
        <v>0</v>
      </c>
      <c r="AF46" s="822">
        <f>UAS!S44</f>
        <v>0</v>
      </c>
      <c r="AG46" s="822">
        <f t="shared" si="6"/>
        <v>0</v>
      </c>
      <c r="AH46" s="822">
        <f>IF(ISERROR(UTS!Z47*$AH$13),"",(UTS!Z47*$AH$13))</f>
        <v>0</v>
      </c>
      <c r="AI46" s="822">
        <f>IF(ISERROR(UAS!S44*$AI$13),"",(UAS!S44*$AI$13))</f>
        <v>0</v>
      </c>
      <c r="AJ46" s="322">
        <f t="shared" si="7"/>
        <v>0</v>
      </c>
      <c r="AK46" s="873">
        <f t="shared" si="28"/>
        <v>0</v>
      </c>
      <c r="AL46" s="873">
        <f t="shared" si="29"/>
        <v>0</v>
      </c>
      <c r="AM46" s="873">
        <f t="shared" si="30"/>
        <v>0</v>
      </c>
      <c r="AN46" s="874">
        <f t="shared" si="9"/>
        <v>0</v>
      </c>
      <c r="AO46" s="875" t="str">
        <f t="shared" si="10"/>
        <v xml:space="preserve">Remidi </v>
      </c>
      <c r="AP46" s="874" t="str">
        <f t="shared" si="31"/>
        <v xml:space="preserve"> </v>
      </c>
      <c r="AQ46" s="1063" t="str">
        <f t="shared" si="32"/>
        <v xml:space="preserve"> </v>
      </c>
    </row>
    <row r="47" spans="2:43" ht="14.25" x14ac:dyDescent="0.2">
      <c r="B47" s="124">
        <v>33</v>
      </c>
      <c r="C47" s="1370" t="str">
        <f>ABSEN!C43</f>
        <v/>
      </c>
      <c r="D47" s="126"/>
      <c r="E47" s="1038" t="str">
        <f>ABSEN!E43</f>
        <v/>
      </c>
      <c r="F47" s="123"/>
      <c r="G47" s="123"/>
      <c r="H47" s="123"/>
      <c r="I47" s="123"/>
      <c r="J47" s="123"/>
      <c r="K47" s="123"/>
      <c r="L47" s="123"/>
      <c r="M47" s="123"/>
      <c r="N47" s="1026" t="str">
        <f t="shared" si="12"/>
        <v/>
      </c>
      <c r="O47" s="1026" t="str">
        <f t="shared" si="13"/>
        <v/>
      </c>
      <c r="P47" s="1026" t="str">
        <f t="shared" si="14"/>
        <v/>
      </c>
      <c r="Q47" s="1026" t="str">
        <f t="shared" si="15"/>
        <v/>
      </c>
      <c r="R47" s="1026" t="str">
        <f t="shared" si="16"/>
        <v/>
      </c>
      <c r="S47" s="1026" t="str">
        <f t="shared" si="17"/>
        <v/>
      </c>
      <c r="T47" s="1026" t="str">
        <f t="shared" si="18"/>
        <v/>
      </c>
      <c r="U47" s="1026" t="str">
        <f t="shared" si="19"/>
        <v/>
      </c>
      <c r="V47" s="1026" t="str">
        <f t="shared" si="20"/>
        <v/>
      </c>
      <c r="W47" s="1026" t="str">
        <f t="shared" si="21"/>
        <v/>
      </c>
      <c r="X47" s="1026" t="str">
        <f t="shared" si="22"/>
        <v/>
      </c>
      <c r="Y47" s="1026" t="str">
        <f t="shared" si="23"/>
        <v/>
      </c>
      <c r="Z47" s="1026" t="str">
        <f t="shared" si="24"/>
        <v/>
      </c>
      <c r="AA47" s="1026" t="str">
        <f t="shared" si="25"/>
        <v/>
      </c>
      <c r="AB47" s="1026" t="str">
        <f t="shared" si="26"/>
        <v/>
      </c>
      <c r="AC47" s="1026" t="str">
        <f t="shared" si="27"/>
        <v/>
      </c>
      <c r="AD47" s="822">
        <f t="shared" si="5"/>
        <v>0</v>
      </c>
      <c r="AE47" s="822">
        <f>UTS!Z48</f>
        <v>0</v>
      </c>
      <c r="AF47" s="822">
        <f>UAS!S45</f>
        <v>0</v>
      </c>
      <c r="AG47" s="822">
        <f t="shared" si="6"/>
        <v>0</v>
      </c>
      <c r="AH47" s="822">
        <f>IF(ISERROR(UTS!Z48*$AH$13),"",(UTS!Z48*$AH$13))</f>
        <v>0</v>
      </c>
      <c r="AI47" s="822">
        <f>IF(ISERROR(UAS!S45*$AI$13),"",(UAS!S45*$AI$13))</f>
        <v>0</v>
      </c>
      <c r="AJ47" s="322">
        <f t="shared" si="7"/>
        <v>0</v>
      </c>
      <c r="AK47" s="873">
        <f t="shared" si="28"/>
        <v>0</v>
      </c>
      <c r="AL47" s="873">
        <f t="shared" si="29"/>
        <v>0</v>
      </c>
      <c r="AM47" s="873">
        <f t="shared" si="30"/>
        <v>0</v>
      </c>
      <c r="AN47" s="874">
        <f t="shared" si="9"/>
        <v>0</v>
      </c>
      <c r="AO47" s="875" t="str">
        <f t="shared" si="10"/>
        <v xml:space="preserve">Remidi </v>
      </c>
      <c r="AP47" s="874" t="str">
        <f t="shared" si="31"/>
        <v xml:space="preserve"> </v>
      </c>
      <c r="AQ47" s="1063" t="str">
        <f t="shared" si="32"/>
        <v xml:space="preserve"> </v>
      </c>
    </row>
    <row r="48" spans="2:43" ht="14.25" x14ac:dyDescent="0.2">
      <c r="B48" s="124">
        <v>34</v>
      </c>
      <c r="C48" s="1370" t="str">
        <f>ABSEN!C44</f>
        <v/>
      </c>
      <c r="D48" s="126"/>
      <c r="E48" s="1038" t="str">
        <f>ABSEN!E44</f>
        <v/>
      </c>
      <c r="F48" s="128"/>
      <c r="G48" s="123"/>
      <c r="H48" s="123"/>
      <c r="I48" s="123"/>
      <c r="J48" s="123"/>
      <c r="K48" s="123"/>
      <c r="L48" s="123"/>
      <c r="M48" s="123"/>
      <c r="N48" s="1026" t="str">
        <f t="shared" si="12"/>
        <v/>
      </c>
      <c r="O48" s="1026" t="str">
        <f t="shared" si="13"/>
        <v/>
      </c>
      <c r="P48" s="1026" t="str">
        <f t="shared" si="14"/>
        <v/>
      </c>
      <c r="Q48" s="1026" t="str">
        <f t="shared" si="15"/>
        <v/>
      </c>
      <c r="R48" s="1026" t="str">
        <f t="shared" si="16"/>
        <v/>
      </c>
      <c r="S48" s="1026" t="str">
        <f t="shared" si="17"/>
        <v/>
      </c>
      <c r="T48" s="1026" t="str">
        <f t="shared" si="18"/>
        <v/>
      </c>
      <c r="U48" s="1026" t="str">
        <f t="shared" si="19"/>
        <v/>
      </c>
      <c r="V48" s="1026" t="str">
        <f t="shared" si="20"/>
        <v/>
      </c>
      <c r="W48" s="1026" t="str">
        <f t="shared" si="21"/>
        <v/>
      </c>
      <c r="X48" s="1026" t="str">
        <f t="shared" si="22"/>
        <v/>
      </c>
      <c r="Y48" s="1026" t="str">
        <f t="shared" si="23"/>
        <v/>
      </c>
      <c r="Z48" s="1026" t="str">
        <f t="shared" si="24"/>
        <v/>
      </c>
      <c r="AA48" s="1026" t="str">
        <f t="shared" si="25"/>
        <v/>
      </c>
      <c r="AB48" s="1026" t="str">
        <f t="shared" si="26"/>
        <v/>
      </c>
      <c r="AC48" s="1026" t="str">
        <f t="shared" si="27"/>
        <v/>
      </c>
      <c r="AD48" s="822">
        <f t="shared" si="5"/>
        <v>0</v>
      </c>
      <c r="AE48" s="822">
        <f>UTS!Z49</f>
        <v>0</v>
      </c>
      <c r="AF48" s="822">
        <f>UAS!S46</f>
        <v>0</v>
      </c>
      <c r="AG48" s="822">
        <f t="shared" si="6"/>
        <v>0</v>
      </c>
      <c r="AH48" s="822">
        <f>IF(ISERROR(UTS!Z49*$AH$13),"",(UTS!Z49*$AH$13))</f>
        <v>0</v>
      </c>
      <c r="AI48" s="822">
        <f>IF(ISERROR(UAS!S46*$AI$13),"",(UAS!S46*$AI$13))</f>
        <v>0</v>
      </c>
      <c r="AJ48" s="322">
        <f t="shared" si="7"/>
        <v>0</v>
      </c>
      <c r="AK48" s="873">
        <f t="shared" si="28"/>
        <v>0</v>
      </c>
      <c r="AL48" s="873">
        <f t="shared" si="29"/>
        <v>0</v>
      </c>
      <c r="AM48" s="873">
        <f t="shared" si="30"/>
        <v>0</v>
      </c>
      <c r="AN48" s="874">
        <f t="shared" si="9"/>
        <v>0</v>
      </c>
      <c r="AO48" s="875" t="str">
        <f t="shared" si="10"/>
        <v xml:space="preserve">Remidi </v>
      </c>
      <c r="AP48" s="874" t="str">
        <f t="shared" si="31"/>
        <v xml:space="preserve"> </v>
      </c>
      <c r="AQ48" s="1063" t="str">
        <f t="shared" si="32"/>
        <v xml:space="preserve"> </v>
      </c>
    </row>
    <row r="49" spans="2:43" ht="14.25" x14ac:dyDescent="0.2">
      <c r="B49" s="124">
        <v>35</v>
      </c>
      <c r="C49" s="1370" t="str">
        <f>ABSEN!C45</f>
        <v/>
      </c>
      <c r="D49" s="126"/>
      <c r="E49" s="1038" t="str">
        <f>ABSEN!E45</f>
        <v/>
      </c>
      <c r="F49" s="123"/>
      <c r="G49" s="123"/>
      <c r="H49" s="123"/>
      <c r="I49" s="123"/>
      <c r="J49" s="123"/>
      <c r="K49" s="123"/>
      <c r="L49" s="123"/>
      <c r="M49" s="123"/>
      <c r="N49" s="1026" t="str">
        <f t="shared" si="12"/>
        <v/>
      </c>
      <c r="O49" s="1026" t="str">
        <f t="shared" si="13"/>
        <v/>
      </c>
      <c r="P49" s="1026" t="str">
        <f t="shared" si="14"/>
        <v/>
      </c>
      <c r="Q49" s="1026" t="str">
        <f t="shared" si="15"/>
        <v/>
      </c>
      <c r="R49" s="1026" t="str">
        <f t="shared" si="16"/>
        <v/>
      </c>
      <c r="S49" s="1026" t="str">
        <f t="shared" si="17"/>
        <v/>
      </c>
      <c r="T49" s="1026" t="str">
        <f t="shared" si="18"/>
        <v/>
      </c>
      <c r="U49" s="1026" t="str">
        <f t="shared" si="19"/>
        <v/>
      </c>
      <c r="V49" s="1026" t="str">
        <f t="shared" si="20"/>
        <v/>
      </c>
      <c r="W49" s="1026" t="str">
        <f t="shared" si="21"/>
        <v/>
      </c>
      <c r="X49" s="1026" t="str">
        <f t="shared" si="22"/>
        <v/>
      </c>
      <c r="Y49" s="1026" t="str">
        <f t="shared" si="23"/>
        <v/>
      </c>
      <c r="Z49" s="1026" t="str">
        <f t="shared" si="24"/>
        <v/>
      </c>
      <c r="AA49" s="1026" t="str">
        <f t="shared" si="25"/>
        <v/>
      </c>
      <c r="AB49" s="1026" t="str">
        <f t="shared" si="26"/>
        <v/>
      </c>
      <c r="AC49" s="1026" t="str">
        <f t="shared" si="27"/>
        <v/>
      </c>
      <c r="AD49" s="822">
        <f t="shared" si="5"/>
        <v>0</v>
      </c>
      <c r="AE49" s="822">
        <f>UTS!Z50</f>
        <v>0</v>
      </c>
      <c r="AF49" s="822">
        <f>UAS!S47</f>
        <v>0</v>
      </c>
      <c r="AG49" s="822">
        <f t="shared" si="6"/>
        <v>0</v>
      </c>
      <c r="AH49" s="822">
        <f>IF(ISERROR(UTS!Z50*$AH$13),"",(UTS!Z50*$AH$13))</f>
        <v>0</v>
      </c>
      <c r="AI49" s="822">
        <f>IF(ISERROR(UAS!S47*$AI$13),"",(UAS!S47*$AI$13))</f>
        <v>0</v>
      </c>
      <c r="AJ49" s="322">
        <f t="shared" si="7"/>
        <v>0</v>
      </c>
      <c r="AK49" s="873">
        <f t="shared" si="28"/>
        <v>0</v>
      </c>
      <c r="AL49" s="873">
        <f t="shared" si="29"/>
        <v>0</v>
      </c>
      <c r="AM49" s="873">
        <f t="shared" si="30"/>
        <v>0</v>
      </c>
      <c r="AN49" s="874">
        <f t="shared" si="9"/>
        <v>0</v>
      </c>
      <c r="AO49" s="875" t="str">
        <f t="shared" si="10"/>
        <v xml:space="preserve">Remidi </v>
      </c>
      <c r="AP49" s="874" t="str">
        <f t="shared" si="31"/>
        <v xml:space="preserve"> </v>
      </c>
      <c r="AQ49" s="1063" t="str">
        <f t="shared" si="32"/>
        <v xml:space="preserve"> </v>
      </c>
    </row>
    <row r="50" spans="2:43" ht="14.25" x14ac:dyDescent="0.2">
      <c r="B50" s="124">
        <v>36</v>
      </c>
      <c r="C50" s="1370" t="str">
        <f>ABSEN!C46</f>
        <v/>
      </c>
      <c r="D50" s="126"/>
      <c r="E50" s="1038" t="str">
        <f>ABSEN!E46</f>
        <v/>
      </c>
      <c r="F50" s="123"/>
      <c r="G50" s="123"/>
      <c r="H50" s="123"/>
      <c r="I50" s="123"/>
      <c r="J50" s="123"/>
      <c r="K50" s="123"/>
      <c r="L50" s="123"/>
      <c r="M50" s="123"/>
      <c r="N50" s="1026" t="str">
        <f t="shared" si="12"/>
        <v/>
      </c>
      <c r="O50" s="1026" t="str">
        <f t="shared" si="13"/>
        <v/>
      </c>
      <c r="P50" s="1026" t="str">
        <f t="shared" si="14"/>
        <v/>
      </c>
      <c r="Q50" s="1026" t="str">
        <f t="shared" si="15"/>
        <v/>
      </c>
      <c r="R50" s="1026" t="str">
        <f t="shared" si="16"/>
        <v/>
      </c>
      <c r="S50" s="1026" t="str">
        <f t="shared" si="17"/>
        <v/>
      </c>
      <c r="T50" s="1026" t="str">
        <f t="shared" si="18"/>
        <v/>
      </c>
      <c r="U50" s="1026" t="str">
        <f t="shared" si="19"/>
        <v/>
      </c>
      <c r="V50" s="1026" t="str">
        <f t="shared" si="20"/>
        <v/>
      </c>
      <c r="W50" s="1026" t="str">
        <f t="shared" si="21"/>
        <v/>
      </c>
      <c r="X50" s="1026" t="str">
        <f t="shared" si="22"/>
        <v/>
      </c>
      <c r="Y50" s="1026" t="str">
        <f t="shared" si="23"/>
        <v/>
      </c>
      <c r="Z50" s="1026" t="str">
        <f t="shared" si="24"/>
        <v/>
      </c>
      <c r="AA50" s="1026" t="str">
        <f t="shared" si="25"/>
        <v/>
      </c>
      <c r="AB50" s="1026" t="str">
        <f t="shared" si="26"/>
        <v/>
      </c>
      <c r="AC50" s="1026" t="str">
        <f t="shared" si="27"/>
        <v/>
      </c>
      <c r="AD50" s="822">
        <f t="shared" si="5"/>
        <v>0</v>
      </c>
      <c r="AE50" s="822">
        <f>UTS!Z51</f>
        <v>0</v>
      </c>
      <c r="AF50" s="822">
        <f>UAS!S48</f>
        <v>0</v>
      </c>
      <c r="AG50" s="822">
        <f t="shared" si="6"/>
        <v>0</v>
      </c>
      <c r="AH50" s="822">
        <f>IF(ISERROR(UTS!Z51*$AH$13),"",(UTS!Z51*$AH$13))</f>
        <v>0</v>
      </c>
      <c r="AI50" s="822">
        <f>IF(ISERROR(UAS!S48*$AI$13),"",(UAS!S48*$AI$13))</f>
        <v>0</v>
      </c>
      <c r="AJ50" s="322">
        <f t="shared" si="7"/>
        <v>0</v>
      </c>
      <c r="AK50" s="873">
        <f t="shared" si="28"/>
        <v>0</v>
      </c>
      <c r="AL50" s="873">
        <f t="shared" si="29"/>
        <v>0</v>
      </c>
      <c r="AM50" s="873">
        <f t="shared" si="30"/>
        <v>0</v>
      </c>
      <c r="AN50" s="874">
        <f t="shared" si="9"/>
        <v>0</v>
      </c>
      <c r="AO50" s="875" t="str">
        <f t="shared" si="10"/>
        <v xml:space="preserve">Remidi </v>
      </c>
      <c r="AP50" s="874" t="str">
        <f t="shared" si="31"/>
        <v xml:space="preserve"> </v>
      </c>
      <c r="AQ50" s="1063" t="str">
        <f t="shared" si="32"/>
        <v xml:space="preserve"> </v>
      </c>
    </row>
    <row r="51" spans="2:43" ht="14.25" x14ac:dyDescent="0.2">
      <c r="B51" s="124">
        <v>37</v>
      </c>
      <c r="C51" s="125" t="str">
        <f>ABSEN!C47</f>
        <v/>
      </c>
      <c r="D51" s="126"/>
      <c r="E51" s="1038" t="str">
        <f>ABSEN!E47</f>
        <v/>
      </c>
      <c r="F51" s="123"/>
      <c r="G51" s="123"/>
      <c r="H51" s="123"/>
      <c r="I51" s="123"/>
      <c r="J51" s="123"/>
      <c r="K51" s="123"/>
      <c r="L51" s="123"/>
      <c r="M51" s="123"/>
      <c r="N51" s="1026" t="str">
        <f t="shared" si="12"/>
        <v/>
      </c>
      <c r="O51" s="1026" t="str">
        <f t="shared" si="13"/>
        <v/>
      </c>
      <c r="P51" s="1026" t="str">
        <f t="shared" si="14"/>
        <v/>
      </c>
      <c r="Q51" s="1026" t="str">
        <f t="shared" si="15"/>
        <v/>
      </c>
      <c r="R51" s="1026" t="str">
        <f t="shared" si="16"/>
        <v/>
      </c>
      <c r="S51" s="1026" t="str">
        <f t="shared" si="17"/>
        <v/>
      </c>
      <c r="T51" s="1026" t="str">
        <f t="shared" si="18"/>
        <v/>
      </c>
      <c r="U51" s="1026" t="str">
        <f t="shared" si="19"/>
        <v/>
      </c>
      <c r="V51" s="1026" t="str">
        <f t="shared" si="20"/>
        <v/>
      </c>
      <c r="W51" s="1026" t="str">
        <f t="shared" si="21"/>
        <v/>
      </c>
      <c r="X51" s="1026" t="str">
        <f t="shared" si="22"/>
        <v/>
      </c>
      <c r="Y51" s="1026" t="str">
        <f t="shared" si="23"/>
        <v/>
      </c>
      <c r="Z51" s="1026" t="str">
        <f t="shared" si="24"/>
        <v/>
      </c>
      <c r="AA51" s="1026" t="str">
        <f t="shared" si="25"/>
        <v/>
      </c>
      <c r="AB51" s="1026" t="str">
        <f t="shared" si="26"/>
        <v/>
      </c>
      <c r="AC51" s="1026" t="str">
        <f t="shared" si="27"/>
        <v/>
      </c>
      <c r="AD51" s="822">
        <f t="shared" si="5"/>
        <v>0</v>
      </c>
      <c r="AE51" s="822">
        <f>UTS!Z52</f>
        <v>0</v>
      </c>
      <c r="AF51" s="822">
        <f>UAS!S49</f>
        <v>0</v>
      </c>
      <c r="AG51" s="822">
        <f t="shared" si="6"/>
        <v>0</v>
      </c>
      <c r="AH51" s="822">
        <f>IF(ISERROR(UTS!Z52*$AH$13),"",(UTS!Z52*$AH$13))</f>
        <v>0</v>
      </c>
      <c r="AI51" s="822">
        <f>IF(ISERROR(UAS!S49*$AI$13),"",(UAS!S49*$AI$13))</f>
        <v>0</v>
      </c>
      <c r="AJ51" s="322">
        <f t="shared" si="7"/>
        <v>0</v>
      </c>
      <c r="AK51" s="873">
        <f t="shared" si="28"/>
        <v>0</v>
      </c>
      <c r="AL51" s="873">
        <f t="shared" si="29"/>
        <v>0</v>
      </c>
      <c r="AM51" s="873">
        <f t="shared" si="30"/>
        <v>0</v>
      </c>
      <c r="AN51" s="874">
        <f t="shared" si="9"/>
        <v>0</v>
      </c>
      <c r="AO51" s="875" t="str">
        <f t="shared" si="10"/>
        <v xml:space="preserve">Remidi </v>
      </c>
      <c r="AP51" s="874" t="str">
        <f t="shared" si="31"/>
        <v xml:space="preserve"> </v>
      </c>
      <c r="AQ51" s="1063" t="str">
        <f t="shared" si="32"/>
        <v xml:space="preserve"> </v>
      </c>
    </row>
    <row r="52" spans="2:43" ht="14.25" x14ac:dyDescent="0.2">
      <c r="B52" s="124">
        <v>38</v>
      </c>
      <c r="C52" s="125" t="str">
        <f>ABSEN!C48</f>
        <v/>
      </c>
      <c r="D52" s="126"/>
      <c r="E52" s="1038" t="str">
        <f>ABSEN!E48</f>
        <v/>
      </c>
      <c r="F52" s="123"/>
      <c r="G52" s="123"/>
      <c r="H52" s="123"/>
      <c r="I52" s="123"/>
      <c r="J52" s="123"/>
      <c r="K52" s="123"/>
      <c r="L52" s="123"/>
      <c r="M52" s="123"/>
      <c r="N52" s="1026" t="str">
        <f t="shared" si="12"/>
        <v/>
      </c>
      <c r="O52" s="1026" t="str">
        <f t="shared" si="13"/>
        <v/>
      </c>
      <c r="P52" s="1026" t="str">
        <f t="shared" si="14"/>
        <v/>
      </c>
      <c r="Q52" s="1026" t="str">
        <f t="shared" si="15"/>
        <v/>
      </c>
      <c r="R52" s="1026" t="str">
        <f t="shared" si="16"/>
        <v/>
      </c>
      <c r="S52" s="1026" t="str">
        <f t="shared" si="17"/>
        <v/>
      </c>
      <c r="T52" s="1026" t="str">
        <f t="shared" si="18"/>
        <v/>
      </c>
      <c r="U52" s="1026" t="str">
        <f t="shared" si="19"/>
        <v/>
      </c>
      <c r="V52" s="1026" t="str">
        <f t="shared" si="20"/>
        <v/>
      </c>
      <c r="W52" s="1026" t="str">
        <f t="shared" si="21"/>
        <v/>
      </c>
      <c r="X52" s="1026" t="str">
        <f t="shared" si="22"/>
        <v/>
      </c>
      <c r="Y52" s="1026" t="str">
        <f t="shared" si="23"/>
        <v/>
      </c>
      <c r="Z52" s="1026" t="str">
        <f t="shared" si="24"/>
        <v/>
      </c>
      <c r="AA52" s="1026" t="str">
        <f t="shared" si="25"/>
        <v/>
      </c>
      <c r="AB52" s="1026" t="str">
        <f t="shared" si="26"/>
        <v/>
      </c>
      <c r="AC52" s="1026" t="str">
        <f t="shared" si="27"/>
        <v/>
      </c>
      <c r="AD52" s="822">
        <f t="shared" si="5"/>
        <v>0</v>
      </c>
      <c r="AE52" s="822">
        <f>UTS!Z53</f>
        <v>0</v>
      </c>
      <c r="AF52" s="822">
        <f>UAS!S50</f>
        <v>0</v>
      </c>
      <c r="AG52" s="822">
        <f t="shared" si="6"/>
        <v>0</v>
      </c>
      <c r="AH52" s="822">
        <f>IF(ISERROR(UTS!Z53*$AH$13),"",(UTS!Z53*$AH$13))</f>
        <v>0</v>
      </c>
      <c r="AI52" s="822">
        <f>IF(ISERROR(UAS!S50*$AI$13),"",(UAS!S50*$AI$13))</f>
        <v>0</v>
      </c>
      <c r="AJ52" s="322">
        <f t="shared" si="7"/>
        <v>0</v>
      </c>
      <c r="AK52" s="873">
        <f t="shared" si="28"/>
        <v>0</v>
      </c>
      <c r="AL52" s="873">
        <f t="shared" si="29"/>
        <v>0</v>
      </c>
      <c r="AM52" s="873">
        <f t="shared" si="30"/>
        <v>0</v>
      </c>
      <c r="AN52" s="874">
        <f t="shared" si="9"/>
        <v>0</v>
      </c>
      <c r="AO52" s="875" t="str">
        <f t="shared" si="10"/>
        <v xml:space="preserve">Remidi </v>
      </c>
      <c r="AP52" s="874" t="str">
        <f t="shared" si="31"/>
        <v xml:space="preserve"> </v>
      </c>
      <c r="AQ52" s="1063" t="str">
        <f t="shared" si="32"/>
        <v xml:space="preserve"> </v>
      </c>
    </row>
    <row r="53" spans="2:43" ht="14.25" hidden="1" x14ac:dyDescent="0.2">
      <c r="B53" s="124">
        <v>39</v>
      </c>
      <c r="C53" s="125" t="str">
        <f>ABSEN!C49</f>
        <v/>
      </c>
      <c r="D53" s="126"/>
      <c r="E53" s="127" t="str">
        <f>ABSEN!E49</f>
        <v/>
      </c>
      <c r="F53" s="123"/>
      <c r="G53" s="123"/>
      <c r="H53" s="123"/>
      <c r="I53" s="123"/>
      <c r="J53" s="123"/>
      <c r="K53" s="123"/>
      <c r="L53" s="123"/>
      <c r="M53" s="123"/>
      <c r="N53" s="1026" t="str">
        <f t="shared" si="12"/>
        <v/>
      </c>
      <c r="O53" s="1026" t="str">
        <f t="shared" si="13"/>
        <v/>
      </c>
      <c r="P53" s="1026" t="str">
        <f t="shared" si="14"/>
        <v/>
      </c>
      <c r="Q53" s="1026" t="str">
        <f t="shared" si="15"/>
        <v/>
      </c>
      <c r="R53" s="1026" t="str">
        <f t="shared" si="16"/>
        <v/>
      </c>
      <c r="S53" s="1026" t="str">
        <f t="shared" si="17"/>
        <v/>
      </c>
      <c r="T53" s="1026" t="str">
        <f t="shared" si="18"/>
        <v/>
      </c>
      <c r="U53" s="1026" t="str">
        <f t="shared" si="19"/>
        <v/>
      </c>
      <c r="V53" s="1026" t="str">
        <f t="shared" si="20"/>
        <v/>
      </c>
      <c r="W53" s="1026" t="str">
        <f t="shared" si="21"/>
        <v/>
      </c>
      <c r="X53" s="1026" t="str">
        <f t="shared" si="22"/>
        <v/>
      </c>
      <c r="Y53" s="1026" t="str">
        <f t="shared" si="23"/>
        <v/>
      </c>
      <c r="Z53" s="1026" t="str">
        <f t="shared" si="24"/>
        <v/>
      </c>
      <c r="AA53" s="1026" t="str">
        <f t="shared" si="25"/>
        <v/>
      </c>
      <c r="AB53" s="1026" t="str">
        <f t="shared" si="26"/>
        <v/>
      </c>
      <c r="AC53" s="1026" t="str">
        <f t="shared" si="27"/>
        <v/>
      </c>
      <c r="AD53" s="822">
        <f t="shared" si="5"/>
        <v>0</v>
      </c>
      <c r="AE53" s="822">
        <f>UTS!Z54</f>
        <v>0</v>
      </c>
      <c r="AF53" s="822">
        <f>UAS!S51</f>
        <v>0</v>
      </c>
      <c r="AG53" s="822">
        <f t="shared" si="6"/>
        <v>0</v>
      </c>
      <c r="AH53" s="822">
        <f>IF(ISERROR(UTS!Z54*$AH$13),"",(UTS!Z54*$AH$13))</f>
        <v>0</v>
      </c>
      <c r="AI53" s="822">
        <f>IF(ISERROR(UAS!S51*$AI$13),"",(UAS!S51*$AI$13))</f>
        <v>0</v>
      </c>
      <c r="AJ53" s="322">
        <f t="shared" si="7"/>
        <v>0</v>
      </c>
      <c r="AK53" s="873">
        <f t="shared" si="28"/>
        <v>0</v>
      </c>
      <c r="AL53" s="873">
        <f t="shared" si="29"/>
        <v>0</v>
      </c>
      <c r="AM53" s="873">
        <f t="shared" si="30"/>
        <v>0</v>
      </c>
      <c r="AN53" s="874">
        <f t="shared" si="9"/>
        <v>0</v>
      </c>
      <c r="AO53" s="875" t="str">
        <f t="shared" si="10"/>
        <v xml:space="preserve">Remidi </v>
      </c>
      <c r="AP53" s="874" t="str">
        <f t="shared" si="31"/>
        <v xml:space="preserve"> </v>
      </c>
      <c r="AQ53" s="1063" t="str">
        <f t="shared" si="32"/>
        <v xml:space="preserve"> </v>
      </c>
    </row>
    <row r="54" spans="2:43" ht="14.25" hidden="1" x14ac:dyDescent="0.2">
      <c r="B54" s="124">
        <v>40</v>
      </c>
      <c r="C54" s="125" t="str">
        <f>ABSEN!C50</f>
        <v/>
      </c>
      <c r="D54" s="126"/>
      <c r="E54" s="127" t="str">
        <f>ABSEN!E50</f>
        <v/>
      </c>
      <c r="F54" s="123"/>
      <c r="G54" s="123"/>
      <c r="H54" s="123"/>
      <c r="I54" s="123"/>
      <c r="J54" s="123"/>
      <c r="K54" s="123"/>
      <c r="L54" s="123"/>
      <c r="M54" s="123"/>
      <c r="N54" s="1026" t="str">
        <f t="shared" si="12"/>
        <v/>
      </c>
      <c r="O54" s="1026" t="str">
        <f t="shared" si="13"/>
        <v/>
      </c>
      <c r="P54" s="1026" t="str">
        <f t="shared" si="14"/>
        <v/>
      </c>
      <c r="Q54" s="1026" t="str">
        <f t="shared" si="15"/>
        <v/>
      </c>
      <c r="R54" s="1026" t="str">
        <f t="shared" si="16"/>
        <v/>
      </c>
      <c r="S54" s="1026" t="str">
        <f t="shared" si="17"/>
        <v/>
      </c>
      <c r="T54" s="1026" t="str">
        <f t="shared" si="18"/>
        <v/>
      </c>
      <c r="U54" s="1026" t="str">
        <f t="shared" si="19"/>
        <v/>
      </c>
      <c r="V54" s="1026" t="str">
        <f t="shared" si="20"/>
        <v/>
      </c>
      <c r="W54" s="1026" t="str">
        <f t="shared" si="21"/>
        <v/>
      </c>
      <c r="X54" s="1026" t="str">
        <f t="shared" si="22"/>
        <v/>
      </c>
      <c r="Y54" s="1026" t="str">
        <f t="shared" si="23"/>
        <v/>
      </c>
      <c r="Z54" s="1026" t="str">
        <f t="shared" si="24"/>
        <v/>
      </c>
      <c r="AA54" s="1026" t="str">
        <f t="shared" si="25"/>
        <v/>
      </c>
      <c r="AB54" s="1026" t="str">
        <f t="shared" si="26"/>
        <v/>
      </c>
      <c r="AC54" s="1026" t="str">
        <f t="shared" si="27"/>
        <v/>
      </c>
      <c r="AD54" s="822">
        <f t="shared" si="5"/>
        <v>0</v>
      </c>
      <c r="AE54" s="822">
        <f>UTS!Z55</f>
        <v>0</v>
      </c>
      <c r="AF54" s="822">
        <f>UAS!S52</f>
        <v>0</v>
      </c>
      <c r="AG54" s="822">
        <f t="shared" si="6"/>
        <v>0</v>
      </c>
      <c r="AH54" s="822">
        <f>IF(ISERROR(UTS!Z55*$AH$13),"",(UTS!Z55*$AH$13))</f>
        <v>0</v>
      </c>
      <c r="AI54" s="822">
        <f>IF(ISERROR(UAS!S52*$AI$13),"",(UAS!S52*$AI$13))</f>
        <v>0</v>
      </c>
      <c r="AJ54" s="322">
        <f t="shared" si="7"/>
        <v>0</v>
      </c>
      <c r="AK54" s="873">
        <f t="shared" si="28"/>
        <v>0</v>
      </c>
      <c r="AL54" s="873">
        <f t="shared" si="29"/>
        <v>0</v>
      </c>
      <c r="AM54" s="873">
        <f t="shared" si="30"/>
        <v>0</v>
      </c>
      <c r="AN54" s="874">
        <f t="shared" si="9"/>
        <v>0</v>
      </c>
      <c r="AO54" s="875" t="str">
        <f t="shared" si="10"/>
        <v xml:space="preserve">Remidi </v>
      </c>
      <c r="AP54" s="874" t="str">
        <f t="shared" si="31"/>
        <v xml:space="preserve"> </v>
      </c>
      <c r="AQ54" s="1063" t="str">
        <f t="shared" si="32"/>
        <v xml:space="preserve"> </v>
      </c>
    </row>
    <row r="55" spans="2:43" ht="14.25" hidden="1" x14ac:dyDescent="0.2">
      <c r="B55" s="124">
        <v>41</v>
      </c>
      <c r="C55" s="125" t="str">
        <f>ABSEN!C51</f>
        <v/>
      </c>
      <c r="D55" s="126"/>
      <c r="E55" s="127" t="str">
        <f>ABSEN!E51</f>
        <v/>
      </c>
      <c r="F55" s="129"/>
      <c r="G55" s="129"/>
      <c r="H55" s="129"/>
      <c r="I55" s="129"/>
      <c r="J55" s="129"/>
      <c r="K55" s="129"/>
      <c r="L55" s="129"/>
      <c r="M55" s="129"/>
      <c r="N55" s="1026" t="str">
        <f t="shared" si="12"/>
        <v/>
      </c>
      <c r="O55" s="1026" t="str">
        <f t="shared" si="13"/>
        <v/>
      </c>
      <c r="P55" s="1026" t="str">
        <f t="shared" si="14"/>
        <v/>
      </c>
      <c r="Q55" s="1026" t="str">
        <f t="shared" si="15"/>
        <v/>
      </c>
      <c r="R55" s="1026" t="str">
        <f t="shared" si="16"/>
        <v/>
      </c>
      <c r="S55" s="1026" t="str">
        <f t="shared" si="17"/>
        <v/>
      </c>
      <c r="T55" s="1026" t="str">
        <f t="shared" si="18"/>
        <v/>
      </c>
      <c r="U55" s="1026" t="str">
        <f t="shared" si="19"/>
        <v/>
      </c>
      <c r="V55" s="1026" t="str">
        <f t="shared" si="20"/>
        <v/>
      </c>
      <c r="W55" s="1026" t="str">
        <f t="shared" si="21"/>
        <v/>
      </c>
      <c r="X55" s="1026" t="str">
        <f t="shared" si="22"/>
        <v/>
      </c>
      <c r="Y55" s="1026" t="str">
        <f t="shared" si="23"/>
        <v/>
      </c>
      <c r="Z55" s="1026" t="str">
        <f t="shared" si="24"/>
        <v/>
      </c>
      <c r="AA55" s="1026" t="str">
        <f t="shared" si="25"/>
        <v/>
      </c>
      <c r="AB55" s="1026" t="str">
        <f t="shared" si="26"/>
        <v/>
      </c>
      <c r="AC55" s="1026" t="str">
        <f t="shared" si="27"/>
        <v/>
      </c>
      <c r="AD55" s="822">
        <f t="shared" si="5"/>
        <v>0</v>
      </c>
      <c r="AE55" s="822">
        <f>UTS!Z56</f>
        <v>0</v>
      </c>
      <c r="AF55" s="822">
        <f>UAS!S53</f>
        <v>0</v>
      </c>
      <c r="AG55" s="822">
        <f t="shared" si="6"/>
        <v>0</v>
      </c>
      <c r="AH55" s="822">
        <f>IF(ISERROR(UTS!Z56*$AH$13),"",(UTS!Z56*$AH$13))</f>
        <v>0</v>
      </c>
      <c r="AI55" s="822">
        <f>IF(ISERROR(UAS!S53*$AI$13),"",(UAS!S53*$AI$13))</f>
        <v>0</v>
      </c>
      <c r="AJ55" s="322">
        <f t="shared" si="7"/>
        <v>0</v>
      </c>
      <c r="AK55" s="873">
        <f t="shared" si="28"/>
        <v>0</v>
      </c>
      <c r="AL55" s="873">
        <f t="shared" si="29"/>
        <v>0</v>
      </c>
      <c r="AM55" s="873">
        <f t="shared" si="30"/>
        <v>0</v>
      </c>
      <c r="AN55" s="874">
        <f t="shared" si="9"/>
        <v>0</v>
      </c>
      <c r="AO55" s="875" t="str">
        <f t="shared" si="10"/>
        <v xml:space="preserve">Remidi </v>
      </c>
      <c r="AP55" s="874" t="str">
        <f t="shared" si="31"/>
        <v xml:space="preserve"> </v>
      </c>
      <c r="AQ55" s="1063" t="str">
        <f t="shared" si="32"/>
        <v xml:space="preserve"> </v>
      </c>
    </row>
    <row r="56" spans="2:43" ht="14.25" hidden="1" x14ac:dyDescent="0.2">
      <c r="B56" s="124">
        <v>42</v>
      </c>
      <c r="C56" s="125" t="str">
        <f>ABSEN!C52</f>
        <v/>
      </c>
      <c r="D56" s="126"/>
      <c r="E56" s="127" t="str">
        <f>ABSEN!E52</f>
        <v/>
      </c>
      <c r="F56" s="129"/>
      <c r="G56" s="129"/>
      <c r="H56" s="129"/>
      <c r="I56" s="129"/>
      <c r="J56" s="129"/>
      <c r="K56" s="129"/>
      <c r="L56" s="129"/>
      <c r="M56" s="129"/>
      <c r="N56" s="1026" t="str">
        <f t="shared" si="12"/>
        <v/>
      </c>
      <c r="O56" s="1026" t="str">
        <f t="shared" si="13"/>
        <v/>
      </c>
      <c r="P56" s="1026" t="str">
        <f t="shared" si="14"/>
        <v/>
      </c>
      <c r="Q56" s="1026" t="str">
        <f t="shared" si="15"/>
        <v/>
      </c>
      <c r="R56" s="1026" t="str">
        <f t="shared" si="16"/>
        <v/>
      </c>
      <c r="S56" s="1026" t="str">
        <f t="shared" si="17"/>
        <v/>
      </c>
      <c r="T56" s="1026" t="str">
        <f t="shared" si="18"/>
        <v/>
      </c>
      <c r="U56" s="1026" t="str">
        <f t="shared" si="19"/>
        <v/>
      </c>
      <c r="V56" s="1026" t="str">
        <f t="shared" si="20"/>
        <v/>
      </c>
      <c r="W56" s="1026" t="str">
        <f t="shared" si="21"/>
        <v/>
      </c>
      <c r="X56" s="1026" t="str">
        <f t="shared" si="22"/>
        <v/>
      </c>
      <c r="Y56" s="1026" t="str">
        <f t="shared" si="23"/>
        <v/>
      </c>
      <c r="Z56" s="1026" t="str">
        <f t="shared" si="24"/>
        <v/>
      </c>
      <c r="AA56" s="1026" t="str">
        <f t="shared" si="25"/>
        <v/>
      </c>
      <c r="AB56" s="1026" t="str">
        <f t="shared" si="26"/>
        <v/>
      </c>
      <c r="AC56" s="1026" t="str">
        <f t="shared" si="27"/>
        <v/>
      </c>
      <c r="AD56" s="822">
        <f t="shared" si="5"/>
        <v>0</v>
      </c>
      <c r="AE56" s="822">
        <f>UTS!Z57</f>
        <v>0</v>
      </c>
      <c r="AF56" s="822">
        <f>UAS!S54</f>
        <v>0</v>
      </c>
      <c r="AG56" s="822">
        <f t="shared" si="6"/>
        <v>0</v>
      </c>
      <c r="AH56" s="822">
        <f>IF(ISERROR(UTS!Z57*$AH$13),"",(UTS!Z57*$AH$13))</f>
        <v>0</v>
      </c>
      <c r="AI56" s="822">
        <f>IF(ISERROR(UAS!S54*$AI$13),"",(UAS!S54*$AI$13))</f>
        <v>0</v>
      </c>
      <c r="AJ56" s="322">
        <f t="shared" si="7"/>
        <v>0</v>
      </c>
      <c r="AK56" s="873">
        <f t="shared" si="28"/>
        <v>0</v>
      </c>
      <c r="AL56" s="873">
        <f t="shared" si="29"/>
        <v>0</v>
      </c>
      <c r="AM56" s="873">
        <f t="shared" si="30"/>
        <v>0</v>
      </c>
      <c r="AN56" s="874">
        <f t="shared" si="9"/>
        <v>0</v>
      </c>
      <c r="AO56" s="875" t="str">
        <f t="shared" si="10"/>
        <v xml:space="preserve">Remidi </v>
      </c>
      <c r="AP56" s="874" t="str">
        <f t="shared" si="31"/>
        <v xml:space="preserve"> </v>
      </c>
      <c r="AQ56" s="1063" t="str">
        <f t="shared" si="32"/>
        <v xml:space="preserve"> </v>
      </c>
    </row>
    <row r="57" spans="2:43" ht="14.25" hidden="1" x14ac:dyDescent="0.2">
      <c r="B57" s="124">
        <v>43</v>
      </c>
      <c r="C57" s="125" t="str">
        <f>ABSEN!C53</f>
        <v/>
      </c>
      <c r="D57" s="126"/>
      <c r="E57" s="127" t="str">
        <f>ABSEN!E53</f>
        <v/>
      </c>
      <c r="F57" s="129"/>
      <c r="G57" s="129"/>
      <c r="H57" s="129"/>
      <c r="I57" s="129"/>
      <c r="J57" s="129"/>
      <c r="K57" s="129"/>
      <c r="L57" s="129"/>
      <c r="M57" s="129"/>
      <c r="N57" s="1026" t="str">
        <f t="shared" si="12"/>
        <v/>
      </c>
      <c r="O57" s="1026" t="str">
        <f t="shared" si="13"/>
        <v/>
      </c>
      <c r="P57" s="1026" t="str">
        <f t="shared" si="14"/>
        <v/>
      </c>
      <c r="Q57" s="1026" t="str">
        <f t="shared" si="15"/>
        <v/>
      </c>
      <c r="R57" s="1026" t="str">
        <f t="shared" si="16"/>
        <v/>
      </c>
      <c r="S57" s="1026" t="str">
        <f t="shared" si="17"/>
        <v/>
      </c>
      <c r="T57" s="1026" t="str">
        <f t="shared" si="18"/>
        <v/>
      </c>
      <c r="U57" s="1026" t="str">
        <f t="shared" si="19"/>
        <v/>
      </c>
      <c r="V57" s="1026" t="str">
        <f t="shared" si="20"/>
        <v/>
      </c>
      <c r="W57" s="1026" t="str">
        <f t="shared" si="21"/>
        <v/>
      </c>
      <c r="X57" s="1026" t="str">
        <f t="shared" si="22"/>
        <v/>
      </c>
      <c r="Y57" s="1026" t="str">
        <f t="shared" si="23"/>
        <v/>
      </c>
      <c r="Z57" s="1026" t="str">
        <f t="shared" si="24"/>
        <v/>
      </c>
      <c r="AA57" s="1026" t="str">
        <f t="shared" si="25"/>
        <v/>
      </c>
      <c r="AB57" s="1026" t="str">
        <f t="shared" si="26"/>
        <v/>
      </c>
      <c r="AC57" s="1026" t="str">
        <f t="shared" si="27"/>
        <v/>
      </c>
      <c r="AD57" s="822">
        <f t="shared" si="5"/>
        <v>0</v>
      </c>
      <c r="AE57" s="822">
        <f>UTS!Z58</f>
        <v>0</v>
      </c>
      <c r="AF57" s="822">
        <f>UAS!S55</f>
        <v>0</v>
      </c>
      <c r="AG57" s="822">
        <f t="shared" si="6"/>
        <v>0</v>
      </c>
      <c r="AH57" s="822">
        <f>IF(ISERROR(UTS!Z58*$AH$13),"",(UTS!Z58*$AH$13))</f>
        <v>0</v>
      </c>
      <c r="AI57" s="822">
        <f>IF(ISERROR(UAS!S55*$AI$13),"",(UAS!S55*$AI$13))</f>
        <v>0</v>
      </c>
      <c r="AJ57" s="322">
        <f t="shared" si="7"/>
        <v>0</v>
      </c>
      <c r="AK57" s="873">
        <f t="shared" si="28"/>
        <v>0</v>
      </c>
      <c r="AL57" s="873">
        <f t="shared" si="29"/>
        <v>0</v>
      </c>
      <c r="AM57" s="873">
        <f t="shared" si="30"/>
        <v>0</v>
      </c>
      <c r="AN57" s="874">
        <f t="shared" si="9"/>
        <v>0</v>
      </c>
      <c r="AO57" s="875" t="str">
        <f t="shared" si="10"/>
        <v xml:space="preserve">Remidi </v>
      </c>
      <c r="AP57" s="874" t="str">
        <f t="shared" si="31"/>
        <v xml:space="preserve"> </v>
      </c>
      <c r="AQ57" s="1063" t="str">
        <f t="shared" si="32"/>
        <v xml:space="preserve"> </v>
      </c>
    </row>
    <row r="58" spans="2:43" ht="14.25" hidden="1" x14ac:dyDescent="0.2">
      <c r="B58" s="124">
        <v>44</v>
      </c>
      <c r="C58" s="125" t="str">
        <f>ABSEN!C54</f>
        <v/>
      </c>
      <c r="D58" s="126"/>
      <c r="E58" s="127" t="str">
        <f>ABSEN!E54</f>
        <v/>
      </c>
      <c r="F58" s="129"/>
      <c r="G58" s="129"/>
      <c r="H58" s="129"/>
      <c r="I58" s="129"/>
      <c r="J58" s="129"/>
      <c r="K58" s="129"/>
      <c r="L58" s="129"/>
      <c r="M58" s="129"/>
      <c r="N58" s="1026" t="str">
        <f t="shared" si="12"/>
        <v/>
      </c>
      <c r="O58" s="1026" t="str">
        <f t="shared" si="13"/>
        <v/>
      </c>
      <c r="P58" s="1026" t="str">
        <f t="shared" si="14"/>
        <v/>
      </c>
      <c r="Q58" s="1026" t="str">
        <f t="shared" si="15"/>
        <v/>
      </c>
      <c r="R58" s="1026" t="str">
        <f t="shared" si="16"/>
        <v/>
      </c>
      <c r="S58" s="1026" t="str">
        <f t="shared" si="17"/>
        <v/>
      </c>
      <c r="T58" s="1026" t="str">
        <f t="shared" si="18"/>
        <v/>
      </c>
      <c r="U58" s="1026" t="str">
        <f t="shared" si="19"/>
        <v/>
      </c>
      <c r="V58" s="1026" t="str">
        <f t="shared" si="20"/>
        <v/>
      </c>
      <c r="W58" s="1026" t="str">
        <f t="shared" si="21"/>
        <v/>
      </c>
      <c r="X58" s="1026" t="str">
        <f t="shared" si="22"/>
        <v/>
      </c>
      <c r="Y58" s="1026" t="str">
        <f t="shared" si="23"/>
        <v/>
      </c>
      <c r="Z58" s="1026" t="str">
        <f t="shared" si="24"/>
        <v/>
      </c>
      <c r="AA58" s="1026" t="str">
        <f t="shared" si="25"/>
        <v/>
      </c>
      <c r="AB58" s="1026" t="str">
        <f t="shared" si="26"/>
        <v/>
      </c>
      <c r="AC58" s="1026" t="str">
        <f t="shared" si="27"/>
        <v/>
      </c>
      <c r="AD58" s="822">
        <f t="shared" si="5"/>
        <v>0</v>
      </c>
      <c r="AE58" s="822">
        <f>UTS!Z59</f>
        <v>0</v>
      </c>
      <c r="AF58" s="822">
        <f>UAS!S56</f>
        <v>0</v>
      </c>
      <c r="AG58" s="822">
        <f t="shared" si="6"/>
        <v>0</v>
      </c>
      <c r="AH58" s="822">
        <f>IF(ISERROR(UTS!Z59*$AH$13),"",(UTS!Z59*$AH$13))</f>
        <v>0</v>
      </c>
      <c r="AI58" s="822">
        <f>IF(ISERROR(UAS!S56*$AI$13),"",(UAS!S56*$AI$13))</f>
        <v>0</v>
      </c>
      <c r="AJ58" s="322">
        <f t="shared" si="7"/>
        <v>0</v>
      </c>
      <c r="AK58" s="873">
        <f t="shared" si="28"/>
        <v>0</v>
      </c>
      <c r="AL58" s="873">
        <f t="shared" si="29"/>
        <v>0</v>
      </c>
      <c r="AM58" s="873">
        <f t="shared" si="30"/>
        <v>0</v>
      </c>
      <c r="AN58" s="874">
        <f t="shared" si="9"/>
        <v>0</v>
      </c>
      <c r="AO58" s="875" t="str">
        <f t="shared" si="10"/>
        <v xml:space="preserve">Remidi </v>
      </c>
      <c r="AP58" s="874" t="str">
        <f t="shared" si="31"/>
        <v xml:space="preserve"> </v>
      </c>
      <c r="AQ58" s="1063" t="str">
        <f t="shared" si="32"/>
        <v xml:space="preserve"> </v>
      </c>
    </row>
    <row r="59" spans="2:43" ht="14.25" hidden="1" x14ac:dyDescent="0.2">
      <c r="B59" s="124">
        <v>45</v>
      </c>
      <c r="C59" s="125" t="str">
        <f>ABSEN!C55</f>
        <v/>
      </c>
      <c r="D59" s="126"/>
      <c r="E59" s="127" t="str">
        <f>ABSEN!E55</f>
        <v/>
      </c>
      <c r="F59" s="129"/>
      <c r="G59" s="129"/>
      <c r="H59" s="129"/>
      <c r="I59" s="129"/>
      <c r="J59" s="129"/>
      <c r="K59" s="129"/>
      <c r="L59" s="129"/>
      <c r="M59" s="129"/>
      <c r="N59" s="1026" t="str">
        <f t="shared" si="12"/>
        <v/>
      </c>
      <c r="O59" s="1026" t="str">
        <f t="shared" si="13"/>
        <v/>
      </c>
      <c r="P59" s="1026" t="str">
        <f t="shared" si="14"/>
        <v/>
      </c>
      <c r="Q59" s="1026" t="str">
        <f t="shared" si="15"/>
        <v/>
      </c>
      <c r="R59" s="1026" t="str">
        <f t="shared" si="16"/>
        <v/>
      </c>
      <c r="S59" s="1026" t="str">
        <f t="shared" si="17"/>
        <v/>
      </c>
      <c r="T59" s="1026" t="str">
        <f t="shared" si="18"/>
        <v/>
      </c>
      <c r="U59" s="1026" t="str">
        <f t="shared" si="19"/>
        <v/>
      </c>
      <c r="V59" s="1026" t="str">
        <f t="shared" si="20"/>
        <v/>
      </c>
      <c r="W59" s="1026" t="str">
        <f t="shared" si="21"/>
        <v/>
      </c>
      <c r="X59" s="1026" t="str">
        <f t="shared" si="22"/>
        <v/>
      </c>
      <c r="Y59" s="1026" t="str">
        <f t="shared" si="23"/>
        <v/>
      </c>
      <c r="Z59" s="1026" t="str">
        <f t="shared" si="24"/>
        <v/>
      </c>
      <c r="AA59" s="1026" t="str">
        <f t="shared" si="25"/>
        <v/>
      </c>
      <c r="AB59" s="1026" t="str">
        <f t="shared" si="26"/>
        <v/>
      </c>
      <c r="AC59" s="1026" t="str">
        <f t="shared" si="27"/>
        <v/>
      </c>
      <c r="AD59" s="822">
        <f t="shared" si="5"/>
        <v>0</v>
      </c>
      <c r="AE59" s="822">
        <f>UTS!Z60</f>
        <v>0</v>
      </c>
      <c r="AF59" s="822">
        <f>UAS!S57</f>
        <v>0</v>
      </c>
      <c r="AG59" s="822">
        <f t="shared" si="6"/>
        <v>0</v>
      </c>
      <c r="AH59" s="822">
        <f>IF(ISERROR(UTS!Z60*$AH$13),"",(UTS!Z60*$AH$13))</f>
        <v>0</v>
      </c>
      <c r="AI59" s="822">
        <f>IF(ISERROR(UAS!S57*$AI$13),"",(UAS!S57*$AI$13))</f>
        <v>0</v>
      </c>
      <c r="AJ59" s="322">
        <f t="shared" si="7"/>
        <v>0</v>
      </c>
      <c r="AK59" s="873">
        <f t="shared" si="28"/>
        <v>0</v>
      </c>
      <c r="AL59" s="873">
        <f t="shared" si="29"/>
        <v>0</v>
      </c>
      <c r="AM59" s="873">
        <f t="shared" si="30"/>
        <v>0</v>
      </c>
      <c r="AN59" s="874">
        <f t="shared" si="9"/>
        <v>0</v>
      </c>
      <c r="AO59" s="875" t="str">
        <f t="shared" si="10"/>
        <v xml:space="preserve">Remidi </v>
      </c>
      <c r="AP59" s="874" t="str">
        <f t="shared" si="31"/>
        <v xml:space="preserve"> </v>
      </c>
      <c r="AQ59" s="1063" t="str">
        <f t="shared" si="32"/>
        <v xml:space="preserve"> </v>
      </c>
    </row>
    <row r="60" spans="2:43" ht="14.25" hidden="1" x14ac:dyDescent="0.2">
      <c r="B60" s="124">
        <v>46</v>
      </c>
      <c r="C60" s="125" t="str">
        <f>ABSEN!C56</f>
        <v/>
      </c>
      <c r="D60" s="126"/>
      <c r="E60" s="127" t="str">
        <f>ABSEN!E56</f>
        <v/>
      </c>
      <c r="F60" s="129"/>
      <c r="G60" s="129"/>
      <c r="H60" s="129"/>
      <c r="I60" s="129"/>
      <c r="J60" s="129"/>
      <c r="K60" s="129"/>
      <c r="L60" s="129"/>
      <c r="M60" s="129"/>
      <c r="N60" s="1026" t="str">
        <f t="shared" si="12"/>
        <v/>
      </c>
      <c r="O60" s="1026" t="str">
        <f t="shared" si="13"/>
        <v/>
      </c>
      <c r="P60" s="1026" t="str">
        <f t="shared" si="14"/>
        <v/>
      </c>
      <c r="Q60" s="1026" t="str">
        <f t="shared" si="15"/>
        <v/>
      </c>
      <c r="R60" s="1026" t="str">
        <f t="shared" si="16"/>
        <v/>
      </c>
      <c r="S60" s="1026" t="str">
        <f t="shared" si="17"/>
        <v/>
      </c>
      <c r="T60" s="1026" t="str">
        <f t="shared" si="18"/>
        <v/>
      </c>
      <c r="U60" s="1026" t="str">
        <f t="shared" si="19"/>
        <v/>
      </c>
      <c r="V60" s="1026" t="str">
        <f t="shared" si="20"/>
        <v/>
      </c>
      <c r="W60" s="1026" t="str">
        <f t="shared" si="21"/>
        <v/>
      </c>
      <c r="X60" s="1026" t="str">
        <f t="shared" si="22"/>
        <v/>
      </c>
      <c r="Y60" s="1026" t="str">
        <f t="shared" si="23"/>
        <v/>
      </c>
      <c r="Z60" s="1026" t="str">
        <f t="shared" si="24"/>
        <v/>
      </c>
      <c r="AA60" s="1026" t="str">
        <f t="shared" si="25"/>
        <v/>
      </c>
      <c r="AB60" s="1026" t="str">
        <f t="shared" si="26"/>
        <v/>
      </c>
      <c r="AC60" s="1026" t="str">
        <f t="shared" si="27"/>
        <v/>
      </c>
      <c r="AD60" s="822">
        <f t="shared" si="5"/>
        <v>0</v>
      </c>
      <c r="AE60" s="822">
        <f>UTS!Z61</f>
        <v>0</v>
      </c>
      <c r="AF60" s="822">
        <f>UAS!S58</f>
        <v>0</v>
      </c>
      <c r="AG60" s="860">
        <f t="shared" si="6"/>
        <v>0</v>
      </c>
      <c r="AH60" s="860">
        <f>IF(ISERROR(UTS!Z61*$AH$13),"",(UTS!Z61*$AH$13))</f>
        <v>0</v>
      </c>
      <c r="AI60" s="860">
        <f>IF(ISERROR(UAS!S58*$AI$13),"",(UAS!S58*$AI$13))</f>
        <v>0</v>
      </c>
      <c r="AJ60" s="580">
        <f t="shared" si="7"/>
        <v>0</v>
      </c>
      <c r="AK60" s="873">
        <f t="shared" si="28"/>
        <v>0</v>
      </c>
      <c r="AL60" s="873">
        <f t="shared" si="29"/>
        <v>0</v>
      </c>
      <c r="AM60" s="873">
        <f t="shared" si="30"/>
        <v>0</v>
      </c>
      <c r="AN60" s="874">
        <f t="shared" si="9"/>
        <v>0</v>
      </c>
      <c r="AO60" s="875" t="str">
        <f t="shared" si="10"/>
        <v xml:space="preserve">Remidi </v>
      </c>
      <c r="AP60" s="874" t="str">
        <f t="shared" si="31"/>
        <v xml:space="preserve"> </v>
      </c>
      <c r="AQ60" s="1063" t="str">
        <f t="shared" si="32"/>
        <v xml:space="preserve"> </v>
      </c>
    </row>
    <row r="61" spans="2:43" ht="14.25" hidden="1" x14ac:dyDescent="0.2">
      <c r="B61" s="573">
        <v>40</v>
      </c>
      <c r="C61" s="574" t="str">
        <f>ABSEN!C57</f>
        <v/>
      </c>
      <c r="D61" s="575"/>
      <c r="E61" s="576" t="str">
        <f>ABSEN!E57</f>
        <v/>
      </c>
      <c r="F61" s="577"/>
      <c r="G61" s="577"/>
      <c r="H61" s="577"/>
      <c r="I61" s="577"/>
      <c r="J61" s="577"/>
      <c r="K61" s="577"/>
      <c r="L61" s="577"/>
      <c r="M61" s="577"/>
      <c r="N61" s="1026" t="str">
        <f t="shared" si="12"/>
        <v/>
      </c>
      <c r="O61" s="1026" t="str">
        <f t="shared" si="13"/>
        <v/>
      </c>
      <c r="P61" s="1026" t="str">
        <f t="shared" si="14"/>
        <v/>
      </c>
      <c r="Q61" s="1026" t="str">
        <f t="shared" si="15"/>
        <v/>
      </c>
      <c r="R61" s="1026" t="str">
        <f t="shared" si="16"/>
        <v/>
      </c>
      <c r="S61" s="1026" t="str">
        <f t="shared" si="17"/>
        <v/>
      </c>
      <c r="T61" s="1026" t="str">
        <f t="shared" si="18"/>
        <v/>
      </c>
      <c r="U61" s="1026" t="str">
        <f t="shared" si="19"/>
        <v/>
      </c>
      <c r="V61" s="1026" t="str">
        <f t="shared" si="20"/>
        <v/>
      </c>
      <c r="W61" s="1026" t="str">
        <f t="shared" si="21"/>
        <v/>
      </c>
      <c r="X61" s="1026" t="str">
        <f t="shared" si="22"/>
        <v/>
      </c>
      <c r="Y61" s="1026" t="str">
        <f t="shared" si="23"/>
        <v/>
      </c>
      <c r="Z61" s="1026" t="str">
        <f t="shared" si="24"/>
        <v/>
      </c>
      <c r="AA61" s="1026" t="str">
        <f t="shared" si="25"/>
        <v/>
      </c>
      <c r="AB61" s="1026" t="str">
        <f t="shared" si="26"/>
        <v/>
      </c>
      <c r="AC61" s="1026" t="str">
        <f t="shared" si="27"/>
        <v/>
      </c>
      <c r="AD61" s="822">
        <f t="shared" si="5"/>
        <v>0</v>
      </c>
      <c r="AE61" s="822">
        <f>UTS!Z62</f>
        <v>0</v>
      </c>
      <c r="AF61" s="822">
        <f>UAS!S59</f>
        <v>0</v>
      </c>
      <c r="AG61" s="861">
        <f t="shared" si="6"/>
        <v>0</v>
      </c>
      <c r="AH61" s="861">
        <f>IF(ISERROR(UTS!Z62*$AH$13),"",(UTS!Z62*$AH$13))</f>
        <v>0</v>
      </c>
      <c r="AI61" s="861">
        <f>IF(ISERROR(UAS!S59*$AI$13),"",(UAS!S59*$AI$13))</f>
        <v>0</v>
      </c>
      <c r="AJ61" s="581">
        <f t="shared" si="7"/>
        <v>0</v>
      </c>
      <c r="AK61" s="876">
        <f t="shared" si="28"/>
        <v>0</v>
      </c>
      <c r="AL61" s="876">
        <f t="shared" si="29"/>
        <v>0</v>
      </c>
      <c r="AM61" s="876">
        <f t="shared" si="30"/>
        <v>0</v>
      </c>
      <c r="AN61" s="877">
        <f t="shared" si="9"/>
        <v>0</v>
      </c>
      <c r="AO61" s="878" t="str">
        <f t="shared" si="10"/>
        <v xml:space="preserve">Remidi </v>
      </c>
      <c r="AP61" s="874" t="str">
        <f t="shared" si="31"/>
        <v xml:space="preserve"> </v>
      </c>
      <c r="AQ61" s="1063" t="str">
        <f t="shared" si="32"/>
        <v xml:space="preserve"> </v>
      </c>
    </row>
    <row r="62" spans="2:43" s="50" customFormat="1" ht="33.75" customHeight="1" x14ac:dyDescent="0.25">
      <c r="B62" s="1952" t="s">
        <v>20</v>
      </c>
      <c r="C62" s="1953"/>
      <c r="D62" s="1953"/>
      <c r="E62" s="1953"/>
      <c r="F62" s="965" t="str">
        <f>IF(ISERROR(SUM(F15:F61)/$C$64),"",(SUM(F15:F61)/$C$64))</f>
        <v/>
      </c>
      <c r="G62" s="965" t="str">
        <f t="shared" ref="G62:M62" si="33">IF(ISERROR(SUM(G15:G61)/$C$64),"",(SUM(G15:G61)/$C$64))</f>
        <v/>
      </c>
      <c r="H62" s="965" t="str">
        <f t="shared" si="33"/>
        <v/>
      </c>
      <c r="I62" s="965" t="str">
        <f t="shared" si="33"/>
        <v/>
      </c>
      <c r="J62" s="965" t="str">
        <f t="shared" si="33"/>
        <v/>
      </c>
      <c r="K62" s="965" t="str">
        <f t="shared" si="33"/>
        <v/>
      </c>
      <c r="L62" s="965" t="str">
        <f t="shared" si="33"/>
        <v/>
      </c>
      <c r="M62" s="965" t="str">
        <f t="shared" si="33"/>
        <v/>
      </c>
      <c r="N62" s="1027"/>
      <c r="O62" s="1027"/>
      <c r="P62" s="1027"/>
      <c r="Q62" s="1027"/>
      <c r="R62" s="1027"/>
      <c r="S62" s="1027"/>
      <c r="T62" s="1027"/>
      <c r="U62" s="1027"/>
      <c r="V62" s="965"/>
      <c r="W62" s="965"/>
      <c r="X62" s="965"/>
      <c r="Y62" s="965"/>
      <c r="Z62" s="965"/>
      <c r="AA62" s="965"/>
      <c r="AB62" s="965"/>
      <c r="AC62" s="965"/>
      <c r="AD62" s="862">
        <f t="shared" ref="AD62:AI62" si="34">IF(ISERROR(AVERAGE(AD15:AD61)),"",(AVERAGE(AD15:AD61)))</f>
        <v>4.8510638297872344</v>
      </c>
      <c r="AE62" s="862"/>
      <c r="AF62" s="862"/>
      <c r="AG62" s="578">
        <f t="shared" si="34"/>
        <v>0.97021276595744688</v>
      </c>
      <c r="AH62" s="578">
        <f t="shared" si="34"/>
        <v>0.28723404255319152</v>
      </c>
      <c r="AI62" s="578">
        <f t="shared" si="34"/>
        <v>1.0106382978723405</v>
      </c>
      <c r="AJ62" s="723" t="e">
        <f>SUM(AJ15:AJ61)/$C$64</f>
        <v>#DIV/0!</v>
      </c>
      <c r="AK62" s="879" t="e">
        <f t="shared" ref="AK62:AO62" si="35">SUM(AK15:AK61)/$C$64</f>
        <v>#DIV/0!</v>
      </c>
      <c r="AL62" s="879" t="e">
        <f t="shared" si="35"/>
        <v>#DIV/0!</v>
      </c>
      <c r="AM62" s="879" t="e">
        <f t="shared" si="35"/>
        <v>#DIV/0!</v>
      </c>
      <c r="AN62" s="879" t="e">
        <f t="shared" si="35"/>
        <v>#DIV/0!</v>
      </c>
      <c r="AO62" s="879" t="e">
        <f t="shared" si="35"/>
        <v>#DIV/0!</v>
      </c>
      <c r="AP62" s="879" t="e">
        <f>SUM(AP15:AP61)/$C$64</f>
        <v>#DIV/0!</v>
      </c>
      <c r="AQ62" s="1064"/>
    </row>
    <row r="63" spans="2:43" ht="5.25" customHeight="1" x14ac:dyDescent="0.2">
      <c r="B63" s="33"/>
      <c r="C63" s="47"/>
      <c r="D63" s="33"/>
      <c r="E63" s="47"/>
      <c r="F63" s="33"/>
      <c r="G63" s="33"/>
      <c r="H63" s="33"/>
      <c r="I63" s="33"/>
      <c r="J63" s="33"/>
      <c r="K63" s="33"/>
      <c r="L63" s="33"/>
      <c r="M63" s="33"/>
      <c r="N63" s="1028"/>
      <c r="O63" s="1028"/>
      <c r="P63" s="1028"/>
      <c r="Q63" s="1028"/>
      <c r="R63" s="1028"/>
      <c r="S63" s="1028"/>
      <c r="T63" s="1028"/>
      <c r="U63" s="1028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130"/>
      <c r="AK63" s="33"/>
      <c r="AL63" s="33"/>
      <c r="AM63" s="33"/>
      <c r="AN63" s="33"/>
      <c r="AO63" s="47"/>
      <c r="AP63" s="33"/>
      <c r="AQ63" s="593"/>
    </row>
    <row r="64" spans="2:43" ht="14.25" x14ac:dyDescent="0.2">
      <c r="B64" s="33"/>
      <c r="C64" s="788">
        <f>47-COUNTBLANK(E15:E61)</f>
        <v>0</v>
      </c>
      <c r="D64" s="33"/>
      <c r="E64" s="11"/>
      <c r="F64" s="33"/>
      <c r="G64" s="33"/>
      <c r="H64" s="33"/>
      <c r="I64" s="33"/>
      <c r="J64" s="33"/>
      <c r="K64" s="33"/>
      <c r="L64" s="33"/>
      <c r="M64" s="33"/>
      <c r="N64" s="1028"/>
      <c r="O64" s="1028"/>
      <c r="P64" s="1028"/>
      <c r="Q64" s="1028"/>
      <c r="R64" s="1028"/>
      <c r="S64" s="1028"/>
      <c r="T64" s="1028"/>
      <c r="U64" s="1028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1898" t="s">
        <v>144</v>
      </c>
      <c r="AJ64" s="1898"/>
      <c r="AK64" s="1898"/>
      <c r="AL64" s="1898"/>
      <c r="AM64" s="1898"/>
      <c r="AN64" s="1898"/>
      <c r="AO64" s="1898"/>
      <c r="AP64" s="593"/>
      <c r="AQ64" s="593"/>
    </row>
    <row r="65" spans="2:43" ht="14.25" x14ac:dyDescent="0.2">
      <c r="B65" s="33"/>
      <c r="C65" s="47"/>
      <c r="D65" s="33"/>
      <c r="E65" s="47" t="s">
        <v>21</v>
      </c>
      <c r="F65" s="33"/>
      <c r="G65" s="33"/>
      <c r="H65" s="33"/>
      <c r="I65" s="33"/>
      <c r="J65" s="33"/>
      <c r="K65" s="33"/>
      <c r="L65" s="33"/>
      <c r="M65" s="33"/>
      <c r="N65" s="1028"/>
      <c r="O65" s="1028"/>
      <c r="P65" s="1028"/>
      <c r="Q65" s="1028"/>
      <c r="R65" s="1028"/>
      <c r="S65" s="1028"/>
      <c r="T65" s="1028"/>
      <c r="U65" s="1028"/>
      <c r="V65" s="33"/>
      <c r="W65" s="33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3"/>
      <c r="AI65" s="1898"/>
      <c r="AJ65" s="1898"/>
      <c r="AK65" s="1898"/>
      <c r="AL65" s="1898"/>
      <c r="AM65" s="1898"/>
      <c r="AN65" s="1898"/>
      <c r="AO65" s="1898"/>
      <c r="AP65" s="593"/>
      <c r="AQ65" s="593"/>
    </row>
    <row r="66" spans="2:43" ht="14.25" x14ac:dyDescent="0.2">
      <c r="B66" s="33"/>
      <c r="C66" s="47"/>
      <c r="D66" s="33"/>
      <c r="E66" s="47" t="s">
        <v>25</v>
      </c>
      <c r="F66" s="33"/>
      <c r="G66" s="33"/>
      <c r="H66" s="33"/>
      <c r="I66" s="33"/>
      <c r="J66" s="33"/>
      <c r="K66" s="33"/>
      <c r="L66" s="33"/>
      <c r="M66" s="33"/>
      <c r="N66" s="1028"/>
      <c r="O66" s="1028"/>
      <c r="P66" s="1028"/>
      <c r="Q66" s="1028"/>
      <c r="R66" s="1028"/>
      <c r="S66" s="1028"/>
      <c r="T66" s="1028"/>
      <c r="U66" s="1028"/>
      <c r="V66" s="33"/>
      <c r="W66" s="33"/>
      <c r="X66" s="33"/>
      <c r="Y66" s="33"/>
      <c r="Z66" s="33"/>
      <c r="AA66" s="33"/>
      <c r="AB66" s="33"/>
      <c r="AC66" s="33"/>
      <c r="AD66" s="33"/>
      <c r="AE66" s="33"/>
      <c r="AF66" s="33"/>
      <c r="AG66" s="33"/>
      <c r="AH66" s="33"/>
      <c r="AI66" s="1898" t="s">
        <v>30</v>
      </c>
      <c r="AJ66" s="1898"/>
      <c r="AK66" s="1898"/>
      <c r="AL66" s="1898"/>
      <c r="AM66" s="1898"/>
      <c r="AN66" s="1898"/>
      <c r="AO66" s="1898"/>
      <c r="AP66" s="593"/>
      <c r="AQ66" s="593"/>
    </row>
    <row r="67" spans="2:43" ht="14.25" x14ac:dyDescent="0.2">
      <c r="B67" s="33"/>
      <c r="C67" s="47"/>
      <c r="D67" s="33"/>
      <c r="E67" s="47"/>
      <c r="F67" s="33"/>
      <c r="G67" s="33"/>
      <c r="H67" s="33"/>
      <c r="I67" s="33"/>
      <c r="J67" s="33"/>
      <c r="K67" s="33"/>
      <c r="L67" s="33"/>
      <c r="M67" s="33"/>
      <c r="N67" s="1028"/>
      <c r="O67" s="1028"/>
      <c r="P67" s="1028"/>
      <c r="Q67" s="1028"/>
      <c r="R67" s="1028"/>
      <c r="S67" s="1028"/>
      <c r="T67" s="1028"/>
      <c r="U67" s="1028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33"/>
      <c r="AG67" s="33"/>
      <c r="AH67" s="33"/>
      <c r="AI67" s="1898"/>
      <c r="AJ67" s="1898"/>
      <c r="AK67" s="1898"/>
      <c r="AL67" s="1898"/>
      <c r="AM67" s="1898"/>
      <c r="AN67" s="1898"/>
      <c r="AO67" s="1898"/>
      <c r="AP67" s="593"/>
      <c r="AQ67" s="593"/>
    </row>
    <row r="68" spans="2:43" ht="14.25" x14ac:dyDescent="0.2">
      <c r="B68" s="33"/>
      <c r="C68" s="47"/>
      <c r="D68" s="33"/>
      <c r="E68" s="47"/>
      <c r="F68" s="33"/>
      <c r="G68" s="33"/>
      <c r="H68" s="33"/>
      <c r="I68" s="33"/>
      <c r="J68" s="33"/>
      <c r="K68" s="33"/>
      <c r="L68" s="33"/>
      <c r="M68" s="33"/>
      <c r="N68" s="1028"/>
      <c r="O68" s="1028"/>
      <c r="P68" s="1028"/>
      <c r="Q68" s="1028"/>
      <c r="R68" s="1028"/>
      <c r="S68" s="1028"/>
      <c r="T68" s="1028"/>
      <c r="U68" s="1028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1898"/>
      <c r="AJ68" s="1898"/>
      <c r="AK68" s="1898"/>
      <c r="AL68" s="1898"/>
      <c r="AM68" s="1898"/>
      <c r="AN68" s="1898"/>
      <c r="AO68" s="1898"/>
      <c r="AP68" s="593"/>
      <c r="AQ68" s="593"/>
    </row>
    <row r="69" spans="2:43" s="784" customFormat="1" x14ac:dyDescent="0.25">
      <c r="B69" s="1267"/>
      <c r="C69" s="1267"/>
      <c r="D69" s="1268"/>
      <c r="E69" s="1125" t="str">
        <f>'DATA UTAMA'!G17</f>
        <v>MARLINA, M.Pd</v>
      </c>
      <c r="F69" s="1267"/>
      <c r="G69" s="1267"/>
      <c r="H69" s="1267"/>
      <c r="I69" s="1267"/>
      <c r="J69" s="1267"/>
      <c r="K69" s="1267"/>
      <c r="L69" s="1267"/>
      <c r="M69" s="1267"/>
      <c r="N69" s="1269"/>
      <c r="O69" s="1269"/>
      <c r="P69" s="1269"/>
      <c r="Q69" s="1269"/>
      <c r="R69" s="1269"/>
      <c r="S69" s="1269"/>
      <c r="T69" s="1269"/>
      <c r="U69" s="1269"/>
      <c r="V69" s="1267"/>
      <c r="W69" s="1267"/>
      <c r="X69" s="1267"/>
      <c r="Y69" s="1267"/>
      <c r="Z69" s="1267"/>
      <c r="AA69" s="1267"/>
      <c r="AB69" s="1267"/>
      <c r="AC69" s="1267"/>
      <c r="AD69" s="1267"/>
      <c r="AE69" s="1267"/>
      <c r="AF69" s="1267"/>
      <c r="AG69" s="1267"/>
      <c r="AH69" s="1267"/>
      <c r="AI69" s="1899">
        <f>E7</f>
        <v>0</v>
      </c>
      <c r="AJ69" s="1899"/>
      <c r="AK69" s="1899"/>
      <c r="AL69" s="1899"/>
      <c r="AM69" s="1899"/>
      <c r="AN69" s="1899"/>
      <c r="AO69" s="1899"/>
      <c r="AP69" s="1125"/>
      <c r="AQ69" s="1125"/>
    </row>
    <row r="70" spans="2:43" s="135" customFormat="1" ht="10.5" customHeight="1" x14ac:dyDescent="0.2">
      <c r="B70" s="132"/>
      <c r="C70" s="132"/>
      <c r="D70" s="133"/>
      <c r="E70" s="134" t="str">
        <f>JURNAL!B34</f>
        <v>NIP. -</v>
      </c>
      <c r="F70" s="132"/>
      <c r="G70" s="132"/>
      <c r="H70" s="132"/>
      <c r="I70" s="132"/>
      <c r="J70" s="132"/>
      <c r="K70" s="132"/>
      <c r="L70" s="132"/>
      <c r="M70" s="132"/>
      <c r="N70" s="1029"/>
      <c r="O70" s="1029"/>
      <c r="P70" s="1029"/>
      <c r="Q70" s="1029"/>
      <c r="R70" s="1029"/>
      <c r="S70" s="1029"/>
      <c r="T70" s="1029"/>
      <c r="U70" s="1029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934" t="str">
        <f>ABSEN!K65</f>
        <v>NIP. 0</v>
      </c>
      <c r="AJ70" s="1934"/>
      <c r="AK70" s="1934"/>
      <c r="AL70" s="1934"/>
      <c r="AM70" s="1934"/>
      <c r="AN70" s="1934"/>
      <c r="AO70" s="1934"/>
      <c r="AP70" s="596"/>
      <c r="AQ70" s="596"/>
    </row>
    <row r="71" spans="2:43" ht="14.25" x14ac:dyDescent="0.2">
      <c r="B71" s="33"/>
      <c r="C71" s="33"/>
      <c r="D71" s="34"/>
      <c r="E71" s="34"/>
      <c r="F71" s="33"/>
      <c r="G71" s="33"/>
      <c r="H71" s="33"/>
      <c r="I71" s="33"/>
      <c r="J71" s="33"/>
      <c r="K71" s="33"/>
      <c r="L71" s="33"/>
      <c r="M71" s="33"/>
      <c r="N71" s="1028"/>
      <c r="O71" s="1028"/>
      <c r="P71" s="1028"/>
      <c r="Q71" s="1028"/>
      <c r="R71" s="1028"/>
      <c r="S71" s="1028"/>
      <c r="T71" s="1028"/>
      <c r="U71" s="1028"/>
      <c r="V71" s="33"/>
      <c r="W71" s="33"/>
      <c r="X71" s="33"/>
      <c r="Y71" s="33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130"/>
      <c r="AK71" s="33"/>
      <c r="AL71" s="33"/>
      <c r="AM71" s="33"/>
      <c r="AN71" s="33"/>
      <c r="AO71" s="47"/>
      <c r="AP71" s="33"/>
      <c r="AQ71" s="593"/>
    </row>
    <row r="72" spans="2:43" ht="14.25" x14ac:dyDescent="0.2"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1019"/>
      <c r="O72" s="1019"/>
      <c r="P72" s="1019"/>
      <c r="Q72" s="1019"/>
      <c r="R72" s="1019"/>
      <c r="S72" s="1019"/>
      <c r="T72" s="1019"/>
      <c r="U72" s="1019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19"/>
      <c r="AK72" s="3"/>
      <c r="AL72" s="3"/>
      <c r="AM72" s="3"/>
      <c r="AN72" s="3"/>
      <c r="AO72" s="312"/>
      <c r="AP72" s="3"/>
      <c r="AQ72" s="312"/>
    </row>
    <row r="73" spans="2:43" ht="14.25" x14ac:dyDescent="0.2"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1019"/>
      <c r="O73" s="1019"/>
      <c r="P73" s="1019"/>
      <c r="Q73" s="1019"/>
      <c r="R73" s="1019"/>
      <c r="S73" s="1019"/>
      <c r="T73" s="1019"/>
      <c r="U73" s="1019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19"/>
      <c r="AK73" s="3"/>
      <c r="AL73" s="3"/>
      <c r="AM73" s="3"/>
      <c r="AN73" s="3"/>
      <c r="AO73" s="312"/>
      <c r="AP73" s="3"/>
      <c r="AQ73" s="312"/>
    </row>
    <row r="74" spans="2:43" ht="14.25" x14ac:dyDescent="0.2"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1019"/>
      <c r="O74" s="1019"/>
      <c r="P74" s="1019"/>
      <c r="Q74" s="1019"/>
      <c r="R74" s="1019"/>
      <c r="S74" s="1019"/>
      <c r="T74" s="1019"/>
      <c r="U74" s="1019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19"/>
      <c r="AK74" s="3"/>
      <c r="AL74" s="3"/>
      <c r="AM74" s="3"/>
      <c r="AN74" s="3"/>
      <c r="AO74" s="312"/>
      <c r="AP74" s="3"/>
      <c r="AQ74" s="312"/>
    </row>
    <row r="75" spans="2:43" ht="14.25" x14ac:dyDescent="0.2"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1019"/>
      <c r="O75" s="1019"/>
      <c r="P75" s="1019"/>
      <c r="Q75" s="1019"/>
      <c r="R75" s="1019"/>
      <c r="S75" s="1019"/>
      <c r="T75" s="1019"/>
      <c r="U75" s="1019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19"/>
      <c r="AK75" s="3"/>
      <c r="AL75" s="3"/>
      <c r="AM75" s="3"/>
      <c r="AN75" s="3"/>
      <c r="AO75" s="312"/>
      <c r="AP75" s="3"/>
      <c r="AQ75" s="312"/>
    </row>
  </sheetData>
  <sheetProtection selectLockedCells="1"/>
  <mergeCells count="32">
    <mergeCell ref="AQ9:AQ13"/>
    <mergeCell ref="AI64:AO64"/>
    <mergeCell ref="AI65:AO65"/>
    <mergeCell ref="AJ9:AJ13"/>
    <mergeCell ref="AK10:AK12"/>
    <mergeCell ref="AL10:AL12"/>
    <mergeCell ref="AM10:AM12"/>
    <mergeCell ref="AN10:AN13"/>
    <mergeCell ref="AK9:AP9"/>
    <mergeCell ref="AP10:AP13"/>
    <mergeCell ref="AI10:AI11"/>
    <mergeCell ref="AI70:AO70"/>
    <mergeCell ref="AI66:AO66"/>
    <mergeCell ref="AI67:AO67"/>
    <mergeCell ref="AI68:AO68"/>
    <mergeCell ref="AI69:AO69"/>
    <mergeCell ref="B62:E62"/>
    <mergeCell ref="D9:E13"/>
    <mergeCell ref="B2:AO2"/>
    <mergeCell ref="B1:AO1"/>
    <mergeCell ref="B9:B13"/>
    <mergeCell ref="C9:C13"/>
    <mergeCell ref="F9:AF9"/>
    <mergeCell ref="F10:M10"/>
    <mergeCell ref="AE10:AE13"/>
    <mergeCell ref="AF10:AF13"/>
    <mergeCell ref="AG9:AI9"/>
    <mergeCell ref="AD10:AD13"/>
    <mergeCell ref="N11:U11"/>
    <mergeCell ref="V11:AC11"/>
    <mergeCell ref="AG10:AG11"/>
    <mergeCell ref="AH10:AH11"/>
  </mergeCells>
  <conditionalFormatting sqref="AP15:AQ61 B57:E61 B60:M61 B15:AQ58 C16:AQ61">
    <cfRule type="cellIs" dxfId="71" priority="6" operator="equal">
      <formula>0</formula>
    </cfRule>
  </conditionalFormatting>
  <conditionalFormatting sqref="AP15:AP61">
    <cfRule type="cellIs" dxfId="70" priority="1" operator="lessThan">
      <formula>2.67</formula>
    </cfRule>
    <cfRule type="cellIs" dxfId="69" priority="3" operator="equal">
      <formula>0</formula>
    </cfRule>
  </conditionalFormatting>
  <conditionalFormatting sqref="F13:AC14">
    <cfRule type="cellIs" dxfId="68" priority="2" operator="equal">
      <formula>0</formula>
    </cfRule>
  </conditionalFormatting>
  <hyperlinks>
    <hyperlink ref="A1" location="'DATA UTAMA'!A1" display="'DATA UTAMA'!A1"/>
  </hyperlinks>
  <pageMargins left="0.43307086614173229" right="0.23622047244094491" top="0.15748031496062992" bottom="0.15748031496062992" header="0.31496062992125984" footer="0.31496062992125984"/>
  <pageSetup paperSize="9" scale="90" orientation="landscape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theme="3" tint="0.59999389629810485"/>
  </sheetPr>
  <dimension ref="A1:AB76"/>
  <sheetViews>
    <sheetView showGridLines="0" workbookViewId="0">
      <selection activeCell="X6" sqref="X6"/>
    </sheetView>
  </sheetViews>
  <sheetFormatPr defaultRowHeight="14.25" x14ac:dyDescent="0.2"/>
  <cols>
    <col min="1" max="1" width="2.28515625" style="39" customWidth="1"/>
    <col min="2" max="2" width="4.140625" style="39" customWidth="1"/>
    <col min="3" max="3" width="9.140625" style="39" customWidth="1"/>
    <col min="4" max="4" width="1.5703125" style="39" customWidth="1"/>
    <col min="5" max="5" width="31.5703125" style="39" customWidth="1"/>
    <col min="6" max="6" width="4.28515625" style="39" customWidth="1"/>
    <col min="7" max="7" width="4.28515625" style="39" hidden="1" customWidth="1"/>
    <col min="8" max="8" width="4.28515625" style="39" customWidth="1"/>
    <col min="9" max="9" width="4.28515625" style="39" hidden="1" customWidth="1"/>
    <col min="10" max="10" width="4.28515625" style="39" customWidth="1"/>
    <col min="11" max="11" width="4.28515625" style="39" hidden="1" customWidth="1"/>
    <col min="12" max="12" width="4.28515625" style="39" customWidth="1"/>
    <col min="13" max="13" width="4.28515625" style="39" hidden="1" customWidth="1"/>
    <col min="14" max="14" width="4.28515625" style="39" customWidth="1"/>
    <col min="15" max="15" width="4.28515625" style="39" hidden="1" customWidth="1"/>
    <col min="16" max="16" width="4.28515625" style="39" customWidth="1"/>
    <col min="17" max="17" width="4.28515625" style="39" hidden="1" customWidth="1"/>
    <col min="18" max="18" width="4.28515625" style="39" customWidth="1"/>
    <col min="19" max="19" width="4.28515625" style="39" hidden="1" customWidth="1"/>
    <col min="20" max="20" width="4.28515625" style="39" customWidth="1"/>
    <col min="21" max="21" width="4.28515625" style="39" hidden="1" customWidth="1"/>
    <col min="22" max="22" width="5" style="39" customWidth="1"/>
    <col min="23" max="23" width="5" style="39" hidden="1" customWidth="1"/>
    <col min="24" max="24" width="5.42578125" style="39" customWidth="1"/>
    <col min="25" max="25" width="5.42578125" style="39" hidden="1" customWidth="1"/>
    <col min="26" max="26" width="5.28515625" style="39" customWidth="1"/>
    <col min="27" max="27" width="2.28515625" style="39" customWidth="1"/>
    <col min="28" max="16384" width="9.140625" style="39"/>
  </cols>
  <sheetData>
    <row r="1" spans="1:28" ht="18" x14ac:dyDescent="0.2">
      <c r="A1" s="1360" t="s">
        <v>389</v>
      </c>
      <c r="C1" s="1276"/>
      <c r="D1" s="1276"/>
      <c r="E1" s="1902" t="str">
        <f>CONCATENATE("HASIL KOREKSI UJIAN TENGAH SEMESTER ",'DATA UTAMA'!M31)</f>
        <v>HASIL KOREKSI UJIAN TENGAH SEMESTER GASAL</v>
      </c>
      <c r="F1" s="1902"/>
      <c r="G1" s="1902"/>
      <c r="H1" s="1902"/>
      <c r="I1" s="1902"/>
      <c r="J1" s="1902"/>
      <c r="K1" s="1902"/>
      <c r="L1" s="1902"/>
      <c r="M1" s="1902"/>
      <c r="N1" s="1902"/>
      <c r="O1" s="1902"/>
      <c r="P1" s="1902"/>
      <c r="Q1" s="1902"/>
      <c r="R1" s="1902"/>
      <c r="S1" s="1902"/>
      <c r="T1" s="1902"/>
      <c r="U1" s="1902"/>
      <c r="V1" s="1902"/>
      <c r="W1" s="1902"/>
      <c r="X1" s="1902"/>
      <c r="Y1" s="1902"/>
      <c r="Z1" s="1902"/>
      <c r="AA1" s="1902"/>
    </row>
    <row r="2" spans="1:28" ht="18" x14ac:dyDescent="0.2">
      <c r="B2" s="52"/>
      <c r="C2" s="52"/>
      <c r="D2" s="52"/>
      <c r="E2" s="1902" t="s">
        <v>758</v>
      </c>
      <c r="F2" s="1902"/>
      <c r="G2" s="1902"/>
      <c r="H2" s="1902"/>
      <c r="I2" s="1902"/>
      <c r="J2" s="1902"/>
      <c r="K2" s="1902"/>
      <c r="L2" s="1902"/>
      <c r="M2" s="1902"/>
      <c r="N2" s="1902"/>
      <c r="O2" s="1902"/>
      <c r="P2" s="1902"/>
      <c r="Q2" s="1902"/>
      <c r="R2" s="1902"/>
      <c r="S2" s="1902"/>
      <c r="T2" s="1902"/>
      <c r="U2" s="1902"/>
      <c r="V2" s="1902"/>
      <c r="W2" s="1902"/>
      <c r="X2" s="1902"/>
      <c r="Y2" s="1902"/>
      <c r="Z2" s="1902"/>
      <c r="AA2" s="1902"/>
    </row>
    <row r="3" spans="1:28" ht="7.5" customHeight="1" x14ac:dyDescent="0.2"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</row>
    <row r="4" spans="1:28" ht="2.25" customHeight="1" x14ac:dyDescent="0.2">
      <c r="A4" s="1364"/>
      <c r="B4" s="1363"/>
      <c r="C4" s="1363"/>
      <c r="D4" s="1363"/>
      <c r="E4" s="1363"/>
      <c r="F4" s="1363"/>
      <c r="G4" s="1363"/>
      <c r="H4" s="1363"/>
      <c r="I4" s="1363"/>
      <c r="J4" s="1363"/>
      <c r="K4" s="1363"/>
      <c r="L4" s="1363"/>
      <c r="M4" s="1363"/>
      <c r="N4" s="1363"/>
      <c r="O4" s="1363"/>
      <c r="P4" s="1363"/>
      <c r="Q4" s="1363"/>
      <c r="R4" s="1363"/>
      <c r="S4" s="1363"/>
      <c r="T4" s="1363"/>
      <c r="U4" s="1363"/>
      <c r="V4" s="1363"/>
      <c r="W4" s="1363"/>
      <c r="X4" s="1363"/>
      <c r="Y4" s="1363"/>
      <c r="Z4" s="1363"/>
      <c r="AA4" s="1363"/>
    </row>
    <row r="5" spans="1:28" ht="15" customHeight="1" x14ac:dyDescent="0.2">
      <c r="B5" s="53" t="s">
        <v>2</v>
      </c>
      <c r="C5" s="54"/>
      <c r="D5" s="55" t="s">
        <v>3</v>
      </c>
      <c r="E5" s="56" t="str">
        <f>PROSEM!E4</f>
        <v>Ilmu Pengetahuan Sosial</v>
      </c>
      <c r="F5" s="54"/>
      <c r="G5" s="54"/>
      <c r="H5" s="54"/>
      <c r="I5" s="54"/>
      <c r="J5" s="88">
        <v>3</v>
      </c>
      <c r="K5" s="88"/>
      <c r="L5" s="88"/>
      <c r="M5" s="54"/>
      <c r="N5" s="53" t="s">
        <v>28</v>
      </c>
      <c r="O5" s="53"/>
      <c r="R5" s="106"/>
      <c r="S5" s="106"/>
      <c r="T5" s="106"/>
      <c r="U5" s="106"/>
      <c r="V5" s="107" t="s">
        <v>3</v>
      </c>
      <c r="W5" s="107"/>
      <c r="X5" s="1344" t="str">
        <f>PROSEM!E5</f>
        <v>2018/2019</v>
      </c>
      <c r="Y5" s="1344"/>
      <c r="Z5" s="1344"/>
    </row>
    <row r="6" spans="1:28" ht="15" customHeight="1" x14ac:dyDescent="0.2">
      <c r="B6" s="53" t="s">
        <v>4</v>
      </c>
      <c r="C6" s="54"/>
      <c r="D6" s="55" t="s">
        <v>3</v>
      </c>
      <c r="E6" s="56">
        <f>PROSEM!AB5</f>
        <v>0</v>
      </c>
      <c r="F6" s="54"/>
      <c r="G6" s="54"/>
      <c r="H6" s="54"/>
      <c r="I6" s="54"/>
      <c r="J6" s="88">
        <v>2</v>
      </c>
      <c r="K6" s="88"/>
      <c r="L6" s="88"/>
      <c r="M6" s="54"/>
      <c r="N6" s="53" t="s">
        <v>5</v>
      </c>
      <c r="O6" s="53"/>
      <c r="R6" s="106"/>
      <c r="S6" s="106"/>
      <c r="T6" s="106"/>
      <c r="U6" s="106"/>
      <c r="V6" s="107" t="s">
        <v>3</v>
      </c>
      <c r="W6" s="107"/>
      <c r="X6" s="1344" t="str">
        <f>PROSEM!AB3</f>
        <v>X MIPA 1</v>
      </c>
      <c r="Y6" s="1344"/>
      <c r="Z6" s="1344"/>
    </row>
    <row r="7" spans="1:28" ht="15" customHeight="1" x14ac:dyDescent="0.2">
      <c r="B7" s="53" t="s">
        <v>574</v>
      </c>
      <c r="C7" s="54"/>
      <c r="D7" s="1348" t="s">
        <v>3</v>
      </c>
      <c r="E7" s="1362" t="s">
        <v>734</v>
      </c>
      <c r="F7" s="1353" t="s">
        <v>3</v>
      </c>
      <c r="G7" s="54"/>
      <c r="H7" s="1361">
        <v>10</v>
      </c>
      <c r="I7" s="1361"/>
      <c r="J7" s="88">
        <v>1</v>
      </c>
      <c r="K7" s="88"/>
      <c r="L7" s="88"/>
      <c r="M7" s="54"/>
      <c r="N7" s="53"/>
      <c r="O7" s="53"/>
      <c r="R7" s="106"/>
      <c r="S7" s="106"/>
      <c r="T7" s="106"/>
      <c r="U7" s="106"/>
      <c r="V7" s="107"/>
      <c r="W7" s="107"/>
      <c r="X7" s="1344"/>
      <c r="Y7" s="1344"/>
      <c r="Z7" s="1344"/>
    </row>
    <row r="8" spans="1:28" ht="3" customHeight="1" x14ac:dyDescent="0.2">
      <c r="B8" s="53"/>
      <c r="C8" s="54"/>
      <c r="D8" s="1348"/>
      <c r="E8" s="1362"/>
      <c r="F8" s="1353"/>
      <c r="G8" s="54"/>
      <c r="H8" s="54"/>
      <c r="I8" s="54"/>
      <c r="J8" s="54"/>
      <c r="K8" s="54"/>
      <c r="L8" s="54"/>
      <c r="M8" s="54"/>
      <c r="N8" s="53"/>
      <c r="O8" s="53"/>
      <c r="R8" s="106"/>
      <c r="S8" s="106"/>
      <c r="T8" s="106"/>
      <c r="U8" s="106"/>
      <c r="V8" s="107"/>
      <c r="W8" s="107"/>
      <c r="X8" s="1344"/>
      <c r="Y8" s="1344"/>
      <c r="Z8" s="1344"/>
    </row>
    <row r="9" spans="1:28" ht="15" customHeight="1" x14ac:dyDescent="0.2">
      <c r="B9" s="53"/>
      <c r="C9" s="54"/>
      <c r="D9" s="1348"/>
      <c r="E9" s="1362" t="s">
        <v>735</v>
      </c>
      <c r="F9" s="1353" t="s">
        <v>3</v>
      </c>
      <c r="G9" s="54"/>
      <c r="H9" s="1361">
        <v>5</v>
      </c>
      <c r="I9" s="1361"/>
      <c r="J9" s="54"/>
      <c r="K9" s="54"/>
      <c r="L9" s="54"/>
      <c r="M9" s="54"/>
      <c r="N9" s="53"/>
      <c r="O9" s="53"/>
      <c r="R9" s="106"/>
      <c r="S9" s="106"/>
      <c r="T9" s="106"/>
      <c r="U9" s="106"/>
      <c r="V9" s="107"/>
      <c r="W9" s="107"/>
      <c r="X9" s="1344"/>
      <c r="Y9" s="1344"/>
      <c r="Z9" s="1344"/>
    </row>
    <row r="10" spans="1:28" ht="3" customHeight="1" x14ac:dyDescent="0.2">
      <c r="B10" s="53"/>
      <c r="C10" s="54"/>
      <c r="D10" s="1348"/>
      <c r="E10" s="1362"/>
      <c r="F10" s="1353"/>
      <c r="G10" s="54"/>
      <c r="H10" s="54"/>
      <c r="I10" s="54"/>
      <c r="J10" s="54"/>
      <c r="K10" s="54"/>
      <c r="L10" s="54"/>
      <c r="M10" s="54"/>
      <c r="N10" s="53"/>
      <c r="O10" s="53"/>
      <c r="R10" s="106"/>
      <c r="S10" s="106"/>
      <c r="T10" s="106"/>
      <c r="U10" s="106"/>
      <c r="V10" s="107"/>
      <c r="W10" s="107"/>
      <c r="X10" s="1344"/>
      <c r="Y10" s="1344"/>
      <c r="Z10" s="1344"/>
    </row>
    <row r="11" spans="1:28" ht="15" customHeight="1" x14ac:dyDescent="0.2">
      <c r="B11" s="53"/>
      <c r="C11" s="54"/>
      <c r="D11" s="1348"/>
      <c r="E11" s="1362" t="s">
        <v>736</v>
      </c>
      <c r="F11" s="1353" t="s">
        <v>3</v>
      </c>
      <c r="G11" s="54"/>
      <c r="H11" s="1361">
        <v>2</v>
      </c>
      <c r="I11" s="1361"/>
      <c r="J11" s="54"/>
      <c r="K11" s="54"/>
      <c r="L11" s="54"/>
      <c r="M11" s="54"/>
      <c r="N11" s="53"/>
      <c r="O11" s="53"/>
      <c r="R11" s="106"/>
      <c r="S11" s="106"/>
      <c r="T11" s="106"/>
      <c r="U11" s="106"/>
      <c r="V11" s="107"/>
      <c r="W11" s="107"/>
      <c r="X11" s="1344"/>
      <c r="Y11" s="1344"/>
      <c r="Z11" s="1344"/>
    </row>
    <row r="12" spans="1:28" ht="4.5" customHeight="1" x14ac:dyDescent="0.2">
      <c r="B12" s="54"/>
      <c r="C12" s="54"/>
      <c r="D12" s="55"/>
      <c r="E12" s="54"/>
      <c r="F12" s="54"/>
      <c r="G12" s="54"/>
      <c r="H12" s="54"/>
      <c r="I12" s="54"/>
      <c r="J12" s="54"/>
      <c r="K12" s="54"/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108"/>
      <c r="AA12" s="60"/>
    </row>
    <row r="13" spans="1:28" s="109" customFormat="1" ht="15" customHeight="1" x14ac:dyDescent="0.25">
      <c r="B13" s="1999" t="s">
        <v>6</v>
      </c>
      <c r="C13" s="2002" t="s">
        <v>7</v>
      </c>
      <c r="D13" s="2002" t="s">
        <v>8</v>
      </c>
      <c r="E13" s="2002"/>
      <c r="F13" s="2002" t="s">
        <v>15</v>
      </c>
      <c r="G13" s="2002"/>
      <c r="H13" s="2002"/>
      <c r="I13" s="2002"/>
      <c r="J13" s="2002"/>
      <c r="K13" s="2002"/>
      <c r="L13" s="2002"/>
      <c r="M13" s="2002"/>
      <c r="N13" s="2002"/>
      <c r="O13" s="2002"/>
      <c r="P13" s="2002"/>
      <c r="Q13" s="2002"/>
      <c r="R13" s="2002"/>
      <c r="S13" s="2002"/>
      <c r="T13" s="2002"/>
      <c r="U13" s="2002"/>
      <c r="V13" s="2002"/>
      <c r="W13" s="2002"/>
      <c r="X13" s="2002"/>
      <c r="Y13" s="1346"/>
      <c r="Z13" s="2005" t="s">
        <v>308</v>
      </c>
      <c r="AA13" s="2006"/>
    </row>
    <row r="14" spans="1:28" s="109" customFormat="1" ht="15" customHeight="1" x14ac:dyDescent="0.25">
      <c r="B14" s="2000"/>
      <c r="C14" s="2003"/>
      <c r="D14" s="2003"/>
      <c r="E14" s="2003"/>
      <c r="F14" s="648">
        <v>1</v>
      </c>
      <c r="G14" s="1347"/>
      <c r="H14" s="648">
        <v>2</v>
      </c>
      <c r="I14" s="1347"/>
      <c r="J14" s="648">
        <v>3</v>
      </c>
      <c r="K14" s="1347"/>
      <c r="L14" s="648">
        <v>4</v>
      </c>
      <c r="M14" s="1347"/>
      <c r="N14" s="648">
        <v>5</v>
      </c>
      <c r="O14" s="1347"/>
      <c r="P14" s="648">
        <v>6</v>
      </c>
      <c r="Q14" s="1347"/>
      <c r="R14" s="648">
        <v>7</v>
      </c>
      <c r="S14" s="1347"/>
      <c r="T14" s="648">
        <v>8</v>
      </c>
      <c r="U14" s="1347"/>
      <c r="V14" s="648">
        <v>9</v>
      </c>
      <c r="W14" s="1347"/>
      <c r="X14" s="648">
        <v>10</v>
      </c>
      <c r="Y14" s="1350"/>
      <c r="Z14" s="2007"/>
      <c r="AA14" s="2008"/>
    </row>
    <row r="15" spans="1:28" s="109" customFormat="1" ht="15.75" thickBot="1" x14ac:dyDescent="0.3">
      <c r="B15" s="2001"/>
      <c r="C15" s="2004"/>
      <c r="D15" s="2004"/>
      <c r="E15" s="2004"/>
      <c r="F15" s="649"/>
      <c r="G15" s="649"/>
      <c r="H15" s="649"/>
      <c r="I15" s="649"/>
      <c r="J15" s="649"/>
      <c r="K15" s="649"/>
      <c r="L15" s="649"/>
      <c r="M15" s="649"/>
      <c r="N15" s="649"/>
      <c r="O15" s="649"/>
      <c r="P15" s="649"/>
      <c r="Q15" s="649"/>
      <c r="R15" s="649"/>
      <c r="S15" s="649"/>
      <c r="T15" s="649"/>
      <c r="U15" s="649"/>
      <c r="V15" s="649"/>
      <c r="W15" s="649"/>
      <c r="X15" s="649"/>
      <c r="Y15" s="649"/>
      <c r="Z15" s="2009"/>
      <c r="AA15" s="2010"/>
    </row>
    <row r="16" spans="1:28" ht="15" thickTop="1" x14ac:dyDescent="0.2">
      <c r="B16" s="62">
        <v>1</v>
      </c>
      <c r="C16" s="63" t="str">
        <f>ABSEN!C11</f>
        <v/>
      </c>
      <c r="D16" s="64"/>
      <c r="E16" s="65" t="str">
        <f>ABSEN!E11</f>
        <v/>
      </c>
      <c r="F16" s="63">
        <v>3</v>
      </c>
      <c r="G16" s="1345">
        <f>IF(F16=3,$H$7,IF(F16=2,$H$9,IF(F16=1,$H$11,0)))</f>
        <v>10</v>
      </c>
      <c r="H16" s="1345">
        <v>2</v>
      </c>
      <c r="I16" s="1345">
        <f>IF(H16=3,$H$7,IF(H16=2,$H$9,IF(H16=1,$H$11,0)))</f>
        <v>5</v>
      </c>
      <c r="J16" s="1345">
        <v>3</v>
      </c>
      <c r="K16" s="1345">
        <f>IF(J16=3,$H$7,IF(J16=2,$H$9,IF(J16=1,$H$11,0)))</f>
        <v>10</v>
      </c>
      <c r="L16" s="1345">
        <v>3</v>
      </c>
      <c r="M16" s="1345">
        <f>IF(L16=3,$H$7,IF(L16=2,$H$9,IF(L16=1,$H$11,0)))</f>
        <v>10</v>
      </c>
      <c r="N16" s="1345">
        <v>3</v>
      </c>
      <c r="O16" s="1345">
        <f>IF(N16=3,$H$7,IF(N16=2,$H$9,IF(N16=1,$H$11,0)))</f>
        <v>10</v>
      </c>
      <c r="P16" s="1345"/>
      <c r="Q16" s="1345">
        <f>IF(P16=3,$H$7,IF(P16=2,$H$9,IF(P16=1,$H$11,0)))</f>
        <v>0</v>
      </c>
      <c r="R16" s="1345"/>
      <c r="S16" s="1345">
        <f>IF(R16=3,$H$7,IF(R16=2,$H$9,IF(R16=1,$H$11,0)))</f>
        <v>0</v>
      </c>
      <c r="T16" s="1345"/>
      <c r="U16" s="1345">
        <f>IF(T16=3,$H$7,IF(T16=2,$H$9,IF(T16=1,$H$11,0)))</f>
        <v>0</v>
      </c>
      <c r="V16" s="1345"/>
      <c r="W16" s="1345">
        <f>IF(V16=3,$H$7,IF(V16=2,$H$9,IF(V16=1,$H$11,0)))</f>
        <v>0</v>
      </c>
      <c r="X16" s="1345"/>
      <c r="Y16" s="1345">
        <f>IF(X16=3,$H$7,IF(X16=2,$H$9,IF(X16=1,$H$11,0)))</f>
        <v>0</v>
      </c>
      <c r="Z16" s="1995">
        <f>SUM(G16,I16,K16,M16,O16,Q16,S16,U16,W16,Y16)</f>
        <v>45</v>
      </c>
      <c r="AA16" s="1996"/>
      <c r="AB16" s="1378">
        <f>(IF(AND((Z16&lt;=100),(Z16&gt;95)),4,IF(AND((Z16&lt;=95),(Z16&gt;90)),3.66,IF(AND((Z16&lt;=90),(Z16&gt;84)),3.33,IF(AND((Z16&lt;=84),(Z16&gt;79)),3,IF(AND((Z16&lt;=79),(Z16&gt;74)),2.66,IF(AND((Z16&lt;=74),(Z16&gt;69)),2.33,IF(AND((Z16&lt;=69),(Z16&gt;64)),2,IF(AND((Z16&lt;=64),(Z16&gt;59)),1.66,IF(AND((Z16&lt;=59),(Z16&gt;54)),1.33,1))))))))))</f>
        <v>1</v>
      </c>
    </row>
    <row r="17" spans="2:27" x14ac:dyDescent="0.2">
      <c r="B17" s="69">
        <v>2</v>
      </c>
      <c r="C17" s="66" t="str">
        <f>ABSEN!C12</f>
        <v/>
      </c>
      <c r="D17" s="70"/>
      <c r="E17" s="71" t="str">
        <f>ABSEN!E12</f>
        <v/>
      </c>
      <c r="F17" s="66"/>
      <c r="G17" s="1345">
        <f t="shared" ref="G17:I62" si="0">IF(F17=3,$H$7,IF(F17=2,$H$9,IF(F17=1,$H$11,0)))</f>
        <v>0</v>
      </c>
      <c r="H17" s="1352"/>
      <c r="I17" s="1345">
        <f t="shared" si="0"/>
        <v>0</v>
      </c>
      <c r="J17" s="1352"/>
      <c r="K17" s="1345">
        <f t="shared" ref="K17" si="1">IF(J17=3,$H$7,IF(J17=2,$H$9,IF(J17=1,$H$11,0)))</f>
        <v>0</v>
      </c>
      <c r="L17" s="1352"/>
      <c r="M17" s="1345">
        <f t="shared" ref="M17" si="2">IF(L17=3,$H$7,IF(L17=2,$H$9,IF(L17=1,$H$11,0)))</f>
        <v>0</v>
      </c>
      <c r="N17" s="1352"/>
      <c r="O17" s="1345">
        <f t="shared" ref="O17" si="3">IF(N17=3,$H$7,IF(N17=2,$H$9,IF(N17=1,$H$11,0)))</f>
        <v>0</v>
      </c>
      <c r="P17" s="1352"/>
      <c r="Q17" s="1345">
        <f t="shared" ref="Q17" si="4">IF(P17=3,$H$7,IF(P17=2,$H$9,IF(P17=1,$H$11,0)))</f>
        <v>0</v>
      </c>
      <c r="R17" s="1352"/>
      <c r="S17" s="1345">
        <f t="shared" ref="S17" si="5">IF(R17=3,$H$7,IF(R17=2,$H$9,IF(R17=1,$H$11,0)))</f>
        <v>0</v>
      </c>
      <c r="T17" s="1352"/>
      <c r="U17" s="1345">
        <f t="shared" ref="U17" si="6">IF(T17=3,$H$7,IF(T17=2,$H$9,IF(T17=1,$H$11,0)))</f>
        <v>0</v>
      </c>
      <c r="V17" s="1352"/>
      <c r="W17" s="1345">
        <f t="shared" ref="W17" si="7">IF(V17=3,$H$7,IF(V17=2,$H$9,IF(V17=1,$H$11,0)))</f>
        <v>0</v>
      </c>
      <c r="X17" s="1352"/>
      <c r="Y17" s="1345">
        <f t="shared" ref="Y17" si="8">IF(X17=3,$H$7,IF(X17=2,$H$9,IF(X17=1,$H$11,0)))</f>
        <v>0</v>
      </c>
      <c r="Z17" s="1995">
        <f t="shared" ref="Z17:Z62" si="9">SUM(G17,I17,K17,M17,O17,Q17,S17,U17,W17,Y17)</f>
        <v>0</v>
      </c>
      <c r="AA17" s="1996"/>
    </row>
    <row r="18" spans="2:27" x14ac:dyDescent="0.2">
      <c r="B18" s="69">
        <v>3</v>
      </c>
      <c r="C18" s="66" t="str">
        <f>ABSEN!C13</f>
        <v/>
      </c>
      <c r="D18" s="70"/>
      <c r="E18" s="71" t="str">
        <f>ABSEN!E13</f>
        <v/>
      </c>
      <c r="F18" s="66"/>
      <c r="G18" s="1345">
        <f t="shared" si="0"/>
        <v>0</v>
      </c>
      <c r="H18" s="1352"/>
      <c r="I18" s="1345">
        <f t="shared" si="0"/>
        <v>0</v>
      </c>
      <c r="J18" s="1352"/>
      <c r="K18" s="1345">
        <f t="shared" ref="K18" si="10">IF(J18=3,$H$7,IF(J18=2,$H$9,IF(J18=1,$H$11,0)))</f>
        <v>0</v>
      </c>
      <c r="L18" s="1352"/>
      <c r="M18" s="1345">
        <f t="shared" ref="M18" si="11">IF(L18=3,$H$7,IF(L18=2,$H$9,IF(L18=1,$H$11,0)))</f>
        <v>0</v>
      </c>
      <c r="N18" s="1352"/>
      <c r="O18" s="1345">
        <f t="shared" ref="O18" si="12">IF(N18=3,$H$7,IF(N18=2,$H$9,IF(N18=1,$H$11,0)))</f>
        <v>0</v>
      </c>
      <c r="P18" s="1352"/>
      <c r="Q18" s="1345">
        <f t="shared" ref="Q18" si="13">IF(P18=3,$H$7,IF(P18=2,$H$9,IF(P18=1,$H$11,0)))</f>
        <v>0</v>
      </c>
      <c r="R18" s="1352"/>
      <c r="S18" s="1345">
        <f t="shared" ref="S18" si="14">IF(R18=3,$H$7,IF(R18=2,$H$9,IF(R18=1,$H$11,0)))</f>
        <v>0</v>
      </c>
      <c r="T18" s="1352"/>
      <c r="U18" s="1345">
        <f t="shared" ref="U18" si="15">IF(T18=3,$H$7,IF(T18=2,$H$9,IF(T18=1,$H$11,0)))</f>
        <v>0</v>
      </c>
      <c r="V18" s="1352"/>
      <c r="W18" s="1345">
        <f t="shared" ref="W18" si="16">IF(V18=3,$H$7,IF(V18=2,$H$9,IF(V18=1,$H$11,0)))</f>
        <v>0</v>
      </c>
      <c r="X18" s="1352"/>
      <c r="Y18" s="1345">
        <f t="shared" ref="Y18" si="17">IF(X18=3,$H$7,IF(X18=2,$H$9,IF(X18=1,$H$11,0)))</f>
        <v>0</v>
      </c>
      <c r="Z18" s="1995">
        <f t="shared" si="9"/>
        <v>0</v>
      </c>
      <c r="AA18" s="1996"/>
    </row>
    <row r="19" spans="2:27" x14ac:dyDescent="0.2">
      <c r="B19" s="69">
        <v>4</v>
      </c>
      <c r="C19" s="66" t="str">
        <f>ABSEN!C14</f>
        <v/>
      </c>
      <c r="D19" s="70"/>
      <c r="E19" s="71" t="str">
        <f>ABSEN!E14</f>
        <v/>
      </c>
      <c r="F19" s="66"/>
      <c r="G19" s="1345">
        <f t="shared" si="0"/>
        <v>0</v>
      </c>
      <c r="H19" s="1352"/>
      <c r="I19" s="1345">
        <f t="shared" si="0"/>
        <v>0</v>
      </c>
      <c r="J19" s="1352"/>
      <c r="K19" s="1345">
        <f t="shared" ref="K19" si="18">IF(J19=3,$H$7,IF(J19=2,$H$9,IF(J19=1,$H$11,0)))</f>
        <v>0</v>
      </c>
      <c r="L19" s="1352"/>
      <c r="M19" s="1345">
        <f t="shared" ref="M19" si="19">IF(L19=3,$H$7,IF(L19=2,$H$9,IF(L19=1,$H$11,0)))</f>
        <v>0</v>
      </c>
      <c r="N19" s="1352"/>
      <c r="O19" s="1345">
        <f t="shared" ref="O19" si="20">IF(N19=3,$H$7,IF(N19=2,$H$9,IF(N19=1,$H$11,0)))</f>
        <v>0</v>
      </c>
      <c r="P19" s="1352"/>
      <c r="Q19" s="1345">
        <f t="shared" ref="Q19" si="21">IF(P19=3,$H$7,IF(P19=2,$H$9,IF(P19=1,$H$11,0)))</f>
        <v>0</v>
      </c>
      <c r="R19" s="1352"/>
      <c r="S19" s="1345">
        <f t="shared" ref="S19" si="22">IF(R19=3,$H$7,IF(R19=2,$H$9,IF(R19=1,$H$11,0)))</f>
        <v>0</v>
      </c>
      <c r="T19" s="1352"/>
      <c r="U19" s="1345">
        <f t="shared" ref="U19" si="23">IF(T19=3,$H$7,IF(T19=2,$H$9,IF(T19=1,$H$11,0)))</f>
        <v>0</v>
      </c>
      <c r="V19" s="1352"/>
      <c r="W19" s="1345">
        <f t="shared" ref="W19" si="24">IF(V19=3,$H$7,IF(V19=2,$H$9,IF(V19=1,$H$11,0)))</f>
        <v>0</v>
      </c>
      <c r="X19" s="1352"/>
      <c r="Y19" s="1345">
        <f t="shared" ref="Y19" si="25">IF(X19=3,$H$7,IF(X19=2,$H$9,IF(X19=1,$H$11,0)))</f>
        <v>0</v>
      </c>
      <c r="Z19" s="1995">
        <f t="shared" si="9"/>
        <v>0</v>
      </c>
      <c r="AA19" s="1996"/>
    </row>
    <row r="20" spans="2:27" x14ac:dyDescent="0.2">
      <c r="B20" s="69">
        <v>5</v>
      </c>
      <c r="C20" s="66" t="str">
        <f>ABSEN!C15</f>
        <v/>
      </c>
      <c r="D20" s="70"/>
      <c r="E20" s="71" t="str">
        <f>ABSEN!E15</f>
        <v/>
      </c>
      <c r="F20" s="66"/>
      <c r="G20" s="1345">
        <f t="shared" si="0"/>
        <v>0</v>
      </c>
      <c r="H20" s="1352"/>
      <c r="I20" s="1345">
        <f t="shared" si="0"/>
        <v>0</v>
      </c>
      <c r="J20" s="1352"/>
      <c r="K20" s="1345">
        <f t="shared" ref="K20" si="26">IF(J20=3,$H$7,IF(J20=2,$H$9,IF(J20=1,$H$11,0)))</f>
        <v>0</v>
      </c>
      <c r="L20" s="1352"/>
      <c r="M20" s="1345">
        <f t="shared" ref="M20" si="27">IF(L20=3,$H$7,IF(L20=2,$H$9,IF(L20=1,$H$11,0)))</f>
        <v>0</v>
      </c>
      <c r="N20" s="1352"/>
      <c r="O20" s="1345">
        <f t="shared" ref="O20" si="28">IF(N20=3,$H$7,IF(N20=2,$H$9,IF(N20=1,$H$11,0)))</f>
        <v>0</v>
      </c>
      <c r="P20" s="1352"/>
      <c r="Q20" s="1345">
        <f t="shared" ref="Q20" si="29">IF(P20=3,$H$7,IF(P20=2,$H$9,IF(P20=1,$H$11,0)))</f>
        <v>0</v>
      </c>
      <c r="R20" s="1352"/>
      <c r="S20" s="1345">
        <f t="shared" ref="S20" si="30">IF(R20=3,$H$7,IF(R20=2,$H$9,IF(R20=1,$H$11,0)))</f>
        <v>0</v>
      </c>
      <c r="T20" s="1352"/>
      <c r="U20" s="1345">
        <f t="shared" ref="U20" si="31">IF(T20=3,$H$7,IF(T20=2,$H$9,IF(T20=1,$H$11,0)))</f>
        <v>0</v>
      </c>
      <c r="V20" s="1352"/>
      <c r="W20" s="1345">
        <f t="shared" ref="W20" si="32">IF(V20=3,$H$7,IF(V20=2,$H$9,IF(V20=1,$H$11,0)))</f>
        <v>0</v>
      </c>
      <c r="X20" s="1352"/>
      <c r="Y20" s="1345">
        <f t="shared" ref="Y20" si="33">IF(X20=3,$H$7,IF(X20=2,$H$9,IF(X20=1,$H$11,0)))</f>
        <v>0</v>
      </c>
      <c r="Z20" s="1995">
        <f t="shared" si="9"/>
        <v>0</v>
      </c>
      <c r="AA20" s="1996"/>
    </row>
    <row r="21" spans="2:27" x14ac:dyDescent="0.2">
      <c r="B21" s="69">
        <v>6</v>
      </c>
      <c r="C21" s="66" t="str">
        <f>ABSEN!C16</f>
        <v/>
      </c>
      <c r="D21" s="70"/>
      <c r="E21" s="71" t="str">
        <f>ABSEN!E16</f>
        <v/>
      </c>
      <c r="F21" s="66"/>
      <c r="G21" s="1345">
        <f t="shared" si="0"/>
        <v>0</v>
      </c>
      <c r="H21" s="1352"/>
      <c r="I21" s="1345">
        <f t="shared" si="0"/>
        <v>0</v>
      </c>
      <c r="J21" s="1352"/>
      <c r="K21" s="1345">
        <f t="shared" ref="K21" si="34">IF(J21=3,$H$7,IF(J21=2,$H$9,IF(J21=1,$H$11,0)))</f>
        <v>0</v>
      </c>
      <c r="L21" s="1352"/>
      <c r="M21" s="1345">
        <f t="shared" ref="M21" si="35">IF(L21=3,$H$7,IF(L21=2,$H$9,IF(L21=1,$H$11,0)))</f>
        <v>0</v>
      </c>
      <c r="N21" s="1352"/>
      <c r="O21" s="1345">
        <f t="shared" ref="O21" si="36">IF(N21=3,$H$7,IF(N21=2,$H$9,IF(N21=1,$H$11,0)))</f>
        <v>0</v>
      </c>
      <c r="P21" s="1352"/>
      <c r="Q21" s="1345">
        <f t="shared" ref="Q21" si="37">IF(P21=3,$H$7,IF(P21=2,$H$9,IF(P21=1,$H$11,0)))</f>
        <v>0</v>
      </c>
      <c r="R21" s="1352"/>
      <c r="S21" s="1345">
        <f t="shared" ref="S21" si="38">IF(R21=3,$H$7,IF(R21=2,$H$9,IF(R21=1,$H$11,0)))</f>
        <v>0</v>
      </c>
      <c r="T21" s="1352"/>
      <c r="U21" s="1345">
        <f t="shared" ref="U21" si="39">IF(T21=3,$H$7,IF(T21=2,$H$9,IF(T21=1,$H$11,0)))</f>
        <v>0</v>
      </c>
      <c r="V21" s="1352"/>
      <c r="W21" s="1345">
        <f t="shared" ref="W21" si="40">IF(V21=3,$H$7,IF(V21=2,$H$9,IF(V21=1,$H$11,0)))</f>
        <v>0</v>
      </c>
      <c r="X21" s="1352"/>
      <c r="Y21" s="1345">
        <f t="shared" ref="Y21" si="41">IF(X21=3,$H$7,IF(X21=2,$H$9,IF(X21=1,$H$11,0)))</f>
        <v>0</v>
      </c>
      <c r="Z21" s="1995">
        <f t="shared" si="9"/>
        <v>0</v>
      </c>
      <c r="AA21" s="1996"/>
    </row>
    <row r="22" spans="2:27" x14ac:dyDescent="0.2">
      <c r="B22" s="69">
        <v>7</v>
      </c>
      <c r="C22" s="66" t="str">
        <f>ABSEN!C17</f>
        <v/>
      </c>
      <c r="D22" s="70"/>
      <c r="E22" s="71" t="str">
        <f>ABSEN!E17</f>
        <v/>
      </c>
      <c r="F22" s="66"/>
      <c r="G22" s="1345">
        <f t="shared" si="0"/>
        <v>0</v>
      </c>
      <c r="H22" s="1352"/>
      <c r="I22" s="1345">
        <f t="shared" si="0"/>
        <v>0</v>
      </c>
      <c r="J22" s="1352"/>
      <c r="K22" s="1345">
        <f t="shared" ref="K22" si="42">IF(J22=3,$H$7,IF(J22=2,$H$9,IF(J22=1,$H$11,0)))</f>
        <v>0</v>
      </c>
      <c r="L22" s="1352"/>
      <c r="M22" s="1345">
        <f t="shared" ref="M22" si="43">IF(L22=3,$H$7,IF(L22=2,$H$9,IF(L22=1,$H$11,0)))</f>
        <v>0</v>
      </c>
      <c r="N22" s="1352"/>
      <c r="O22" s="1345">
        <f t="shared" ref="O22" si="44">IF(N22=3,$H$7,IF(N22=2,$H$9,IF(N22=1,$H$11,0)))</f>
        <v>0</v>
      </c>
      <c r="P22" s="1352"/>
      <c r="Q22" s="1345">
        <f t="shared" ref="Q22" si="45">IF(P22=3,$H$7,IF(P22=2,$H$9,IF(P22=1,$H$11,0)))</f>
        <v>0</v>
      </c>
      <c r="R22" s="1352"/>
      <c r="S22" s="1345">
        <f t="shared" ref="S22" si="46">IF(R22=3,$H$7,IF(R22=2,$H$9,IF(R22=1,$H$11,0)))</f>
        <v>0</v>
      </c>
      <c r="T22" s="1352"/>
      <c r="U22" s="1345">
        <f t="shared" ref="U22" si="47">IF(T22=3,$H$7,IF(T22=2,$H$9,IF(T22=1,$H$11,0)))</f>
        <v>0</v>
      </c>
      <c r="V22" s="1352"/>
      <c r="W22" s="1345">
        <f t="shared" ref="W22" si="48">IF(V22=3,$H$7,IF(V22=2,$H$9,IF(V22=1,$H$11,0)))</f>
        <v>0</v>
      </c>
      <c r="X22" s="1352"/>
      <c r="Y22" s="1345">
        <f t="shared" ref="Y22" si="49">IF(X22=3,$H$7,IF(X22=2,$H$9,IF(X22=1,$H$11,0)))</f>
        <v>0</v>
      </c>
      <c r="Z22" s="1995">
        <f t="shared" si="9"/>
        <v>0</v>
      </c>
      <c r="AA22" s="1996"/>
    </row>
    <row r="23" spans="2:27" x14ac:dyDescent="0.2">
      <c r="B23" s="69">
        <v>8</v>
      </c>
      <c r="C23" s="66" t="str">
        <f>ABSEN!C18</f>
        <v/>
      </c>
      <c r="D23" s="70"/>
      <c r="E23" s="71" t="str">
        <f>ABSEN!E18</f>
        <v/>
      </c>
      <c r="F23" s="66"/>
      <c r="G23" s="1345">
        <f t="shared" si="0"/>
        <v>0</v>
      </c>
      <c r="H23" s="1352"/>
      <c r="I23" s="1345">
        <f t="shared" si="0"/>
        <v>0</v>
      </c>
      <c r="J23" s="1352"/>
      <c r="K23" s="1345">
        <f t="shared" ref="K23" si="50">IF(J23=3,$H$7,IF(J23=2,$H$9,IF(J23=1,$H$11,0)))</f>
        <v>0</v>
      </c>
      <c r="L23" s="1352"/>
      <c r="M23" s="1345">
        <f t="shared" ref="M23" si="51">IF(L23=3,$H$7,IF(L23=2,$H$9,IF(L23=1,$H$11,0)))</f>
        <v>0</v>
      </c>
      <c r="N23" s="1352"/>
      <c r="O23" s="1345">
        <f t="shared" ref="O23" si="52">IF(N23=3,$H$7,IF(N23=2,$H$9,IF(N23=1,$H$11,0)))</f>
        <v>0</v>
      </c>
      <c r="P23" s="1352"/>
      <c r="Q23" s="1345">
        <f t="shared" ref="Q23" si="53">IF(P23=3,$H$7,IF(P23=2,$H$9,IF(P23=1,$H$11,0)))</f>
        <v>0</v>
      </c>
      <c r="R23" s="1352"/>
      <c r="S23" s="1345">
        <f t="shared" ref="S23" si="54">IF(R23=3,$H$7,IF(R23=2,$H$9,IF(R23=1,$H$11,0)))</f>
        <v>0</v>
      </c>
      <c r="T23" s="1352"/>
      <c r="U23" s="1345">
        <f t="shared" ref="U23" si="55">IF(T23=3,$H$7,IF(T23=2,$H$9,IF(T23=1,$H$11,0)))</f>
        <v>0</v>
      </c>
      <c r="V23" s="1352"/>
      <c r="W23" s="1345">
        <f t="shared" ref="W23" si="56">IF(V23=3,$H$7,IF(V23=2,$H$9,IF(V23=1,$H$11,0)))</f>
        <v>0</v>
      </c>
      <c r="X23" s="1352"/>
      <c r="Y23" s="1345">
        <f t="shared" ref="Y23" si="57">IF(X23=3,$H$7,IF(X23=2,$H$9,IF(X23=1,$H$11,0)))</f>
        <v>0</v>
      </c>
      <c r="Z23" s="1995">
        <f t="shared" si="9"/>
        <v>0</v>
      </c>
      <c r="AA23" s="1996"/>
    </row>
    <row r="24" spans="2:27" x14ac:dyDescent="0.2">
      <c r="B24" s="69">
        <v>9</v>
      </c>
      <c r="C24" s="66" t="str">
        <f>ABSEN!C19</f>
        <v/>
      </c>
      <c r="D24" s="70"/>
      <c r="E24" s="71" t="str">
        <f>ABSEN!E19</f>
        <v/>
      </c>
      <c r="F24" s="66"/>
      <c r="G24" s="1345">
        <f t="shared" si="0"/>
        <v>0</v>
      </c>
      <c r="H24" s="1352"/>
      <c r="I24" s="1345">
        <f t="shared" si="0"/>
        <v>0</v>
      </c>
      <c r="J24" s="1352"/>
      <c r="K24" s="1345">
        <f t="shared" ref="K24" si="58">IF(J24=3,$H$7,IF(J24=2,$H$9,IF(J24=1,$H$11,0)))</f>
        <v>0</v>
      </c>
      <c r="L24" s="1352"/>
      <c r="M24" s="1345">
        <f t="shared" ref="M24" si="59">IF(L24=3,$H$7,IF(L24=2,$H$9,IF(L24=1,$H$11,0)))</f>
        <v>0</v>
      </c>
      <c r="N24" s="1352"/>
      <c r="O24" s="1345">
        <f t="shared" ref="O24" si="60">IF(N24=3,$H$7,IF(N24=2,$H$9,IF(N24=1,$H$11,0)))</f>
        <v>0</v>
      </c>
      <c r="P24" s="1352"/>
      <c r="Q24" s="1345">
        <f t="shared" ref="Q24" si="61">IF(P24=3,$H$7,IF(P24=2,$H$9,IF(P24=1,$H$11,0)))</f>
        <v>0</v>
      </c>
      <c r="R24" s="1352"/>
      <c r="S24" s="1345">
        <f t="shared" ref="S24" si="62">IF(R24=3,$H$7,IF(R24=2,$H$9,IF(R24=1,$H$11,0)))</f>
        <v>0</v>
      </c>
      <c r="T24" s="1352"/>
      <c r="U24" s="1345">
        <f t="shared" ref="U24" si="63">IF(T24=3,$H$7,IF(T24=2,$H$9,IF(T24=1,$H$11,0)))</f>
        <v>0</v>
      </c>
      <c r="V24" s="1352"/>
      <c r="W24" s="1345">
        <f t="shared" ref="W24" si="64">IF(V24=3,$H$7,IF(V24=2,$H$9,IF(V24=1,$H$11,0)))</f>
        <v>0</v>
      </c>
      <c r="X24" s="1352"/>
      <c r="Y24" s="1345">
        <f t="shared" ref="Y24" si="65">IF(X24=3,$H$7,IF(X24=2,$H$9,IF(X24=1,$H$11,0)))</f>
        <v>0</v>
      </c>
      <c r="Z24" s="1995">
        <f t="shared" si="9"/>
        <v>0</v>
      </c>
      <c r="AA24" s="1996"/>
    </row>
    <row r="25" spans="2:27" x14ac:dyDescent="0.2">
      <c r="B25" s="69">
        <v>10</v>
      </c>
      <c r="C25" s="66" t="str">
        <f>ABSEN!C20</f>
        <v/>
      </c>
      <c r="D25" s="70"/>
      <c r="E25" s="71" t="str">
        <f>ABSEN!E20</f>
        <v/>
      </c>
      <c r="F25" s="66"/>
      <c r="G25" s="1345">
        <f t="shared" si="0"/>
        <v>0</v>
      </c>
      <c r="H25" s="1352"/>
      <c r="I25" s="1345">
        <f t="shared" si="0"/>
        <v>0</v>
      </c>
      <c r="J25" s="1352"/>
      <c r="K25" s="1345">
        <f t="shared" ref="K25" si="66">IF(J25=3,$H$7,IF(J25=2,$H$9,IF(J25=1,$H$11,0)))</f>
        <v>0</v>
      </c>
      <c r="L25" s="1352"/>
      <c r="M25" s="1345">
        <f t="shared" ref="M25" si="67">IF(L25=3,$H$7,IF(L25=2,$H$9,IF(L25=1,$H$11,0)))</f>
        <v>0</v>
      </c>
      <c r="N25" s="1352"/>
      <c r="O25" s="1345">
        <f t="shared" ref="O25" si="68">IF(N25=3,$H$7,IF(N25=2,$H$9,IF(N25=1,$H$11,0)))</f>
        <v>0</v>
      </c>
      <c r="P25" s="1352"/>
      <c r="Q25" s="1345">
        <f t="shared" ref="Q25" si="69">IF(P25=3,$H$7,IF(P25=2,$H$9,IF(P25=1,$H$11,0)))</f>
        <v>0</v>
      </c>
      <c r="R25" s="1352"/>
      <c r="S25" s="1345">
        <f t="shared" ref="S25" si="70">IF(R25=3,$H$7,IF(R25=2,$H$9,IF(R25=1,$H$11,0)))</f>
        <v>0</v>
      </c>
      <c r="T25" s="1352"/>
      <c r="U25" s="1345">
        <f t="shared" ref="U25" si="71">IF(T25=3,$H$7,IF(T25=2,$H$9,IF(T25=1,$H$11,0)))</f>
        <v>0</v>
      </c>
      <c r="V25" s="1352"/>
      <c r="W25" s="1345">
        <f t="shared" ref="W25" si="72">IF(V25=3,$H$7,IF(V25=2,$H$9,IF(V25=1,$H$11,0)))</f>
        <v>0</v>
      </c>
      <c r="X25" s="1352"/>
      <c r="Y25" s="1345">
        <f t="shared" ref="Y25" si="73">IF(X25=3,$H$7,IF(X25=2,$H$9,IF(X25=1,$H$11,0)))</f>
        <v>0</v>
      </c>
      <c r="Z25" s="1995">
        <f t="shared" si="9"/>
        <v>0</v>
      </c>
      <c r="AA25" s="1996"/>
    </row>
    <row r="26" spans="2:27" x14ac:dyDescent="0.2">
      <c r="B26" s="69">
        <v>11</v>
      </c>
      <c r="C26" s="66" t="str">
        <f>ABSEN!C21</f>
        <v/>
      </c>
      <c r="D26" s="70"/>
      <c r="E26" s="71" t="str">
        <f>ABSEN!E21</f>
        <v/>
      </c>
      <c r="F26" s="66"/>
      <c r="G26" s="1345">
        <f t="shared" si="0"/>
        <v>0</v>
      </c>
      <c r="H26" s="1352"/>
      <c r="I26" s="1345">
        <f t="shared" si="0"/>
        <v>0</v>
      </c>
      <c r="J26" s="1352"/>
      <c r="K26" s="1345">
        <f t="shared" ref="K26" si="74">IF(J26=3,$H$7,IF(J26=2,$H$9,IF(J26=1,$H$11,0)))</f>
        <v>0</v>
      </c>
      <c r="L26" s="1352"/>
      <c r="M26" s="1345">
        <f t="shared" ref="M26" si="75">IF(L26=3,$H$7,IF(L26=2,$H$9,IF(L26=1,$H$11,0)))</f>
        <v>0</v>
      </c>
      <c r="N26" s="1352"/>
      <c r="O26" s="1345">
        <f t="shared" ref="O26" si="76">IF(N26=3,$H$7,IF(N26=2,$H$9,IF(N26=1,$H$11,0)))</f>
        <v>0</v>
      </c>
      <c r="P26" s="1352"/>
      <c r="Q26" s="1345">
        <f t="shared" ref="Q26" si="77">IF(P26=3,$H$7,IF(P26=2,$H$9,IF(P26=1,$H$11,0)))</f>
        <v>0</v>
      </c>
      <c r="R26" s="1352"/>
      <c r="S26" s="1345">
        <f t="shared" ref="S26" si="78">IF(R26=3,$H$7,IF(R26=2,$H$9,IF(R26=1,$H$11,0)))</f>
        <v>0</v>
      </c>
      <c r="T26" s="1352"/>
      <c r="U26" s="1345">
        <f t="shared" ref="U26" si="79">IF(T26=3,$H$7,IF(T26=2,$H$9,IF(T26=1,$H$11,0)))</f>
        <v>0</v>
      </c>
      <c r="V26" s="1352"/>
      <c r="W26" s="1345">
        <f t="shared" ref="W26" si="80">IF(V26=3,$H$7,IF(V26=2,$H$9,IF(V26=1,$H$11,0)))</f>
        <v>0</v>
      </c>
      <c r="X26" s="1352"/>
      <c r="Y26" s="1345">
        <f t="shared" ref="Y26" si="81">IF(X26=3,$H$7,IF(X26=2,$H$9,IF(X26=1,$H$11,0)))</f>
        <v>0</v>
      </c>
      <c r="Z26" s="1995">
        <f t="shared" si="9"/>
        <v>0</v>
      </c>
      <c r="AA26" s="1996"/>
    </row>
    <row r="27" spans="2:27" x14ac:dyDescent="0.2">
      <c r="B27" s="69">
        <v>12</v>
      </c>
      <c r="C27" s="66" t="str">
        <f>ABSEN!C22</f>
        <v/>
      </c>
      <c r="D27" s="70"/>
      <c r="E27" s="71" t="str">
        <f>ABSEN!E22</f>
        <v/>
      </c>
      <c r="F27" s="66"/>
      <c r="G27" s="1345">
        <f t="shared" si="0"/>
        <v>0</v>
      </c>
      <c r="H27" s="1352"/>
      <c r="I27" s="1345">
        <f t="shared" si="0"/>
        <v>0</v>
      </c>
      <c r="J27" s="1352"/>
      <c r="K27" s="1345">
        <f t="shared" ref="K27" si="82">IF(J27=3,$H$7,IF(J27=2,$H$9,IF(J27=1,$H$11,0)))</f>
        <v>0</v>
      </c>
      <c r="L27" s="1352"/>
      <c r="M27" s="1345">
        <f t="shared" ref="M27" si="83">IF(L27=3,$H$7,IF(L27=2,$H$9,IF(L27=1,$H$11,0)))</f>
        <v>0</v>
      </c>
      <c r="N27" s="1352"/>
      <c r="O27" s="1345">
        <f t="shared" ref="O27" si="84">IF(N27=3,$H$7,IF(N27=2,$H$9,IF(N27=1,$H$11,0)))</f>
        <v>0</v>
      </c>
      <c r="P27" s="1352"/>
      <c r="Q27" s="1345">
        <f t="shared" ref="Q27" si="85">IF(P27=3,$H$7,IF(P27=2,$H$9,IF(P27=1,$H$11,0)))</f>
        <v>0</v>
      </c>
      <c r="R27" s="1352"/>
      <c r="S27" s="1345">
        <f t="shared" ref="S27" si="86">IF(R27=3,$H$7,IF(R27=2,$H$9,IF(R27=1,$H$11,0)))</f>
        <v>0</v>
      </c>
      <c r="T27" s="1352"/>
      <c r="U27" s="1345">
        <f t="shared" ref="U27" si="87">IF(T27=3,$H$7,IF(T27=2,$H$9,IF(T27=1,$H$11,0)))</f>
        <v>0</v>
      </c>
      <c r="V27" s="1352"/>
      <c r="W27" s="1345">
        <f t="shared" ref="W27" si="88">IF(V27=3,$H$7,IF(V27=2,$H$9,IF(V27=1,$H$11,0)))</f>
        <v>0</v>
      </c>
      <c r="X27" s="1352"/>
      <c r="Y27" s="1345">
        <f t="shared" ref="Y27" si="89">IF(X27=3,$H$7,IF(X27=2,$H$9,IF(X27=1,$H$11,0)))</f>
        <v>0</v>
      </c>
      <c r="Z27" s="1995">
        <f t="shared" si="9"/>
        <v>0</v>
      </c>
      <c r="AA27" s="1996"/>
    </row>
    <row r="28" spans="2:27" x14ac:dyDescent="0.2">
      <c r="B28" s="69">
        <v>13</v>
      </c>
      <c r="C28" s="66" t="str">
        <f>ABSEN!C23</f>
        <v/>
      </c>
      <c r="D28" s="70"/>
      <c r="E28" s="71" t="str">
        <f>ABSEN!E23</f>
        <v/>
      </c>
      <c r="F28" s="66"/>
      <c r="G28" s="1345">
        <f t="shared" si="0"/>
        <v>0</v>
      </c>
      <c r="H28" s="1352"/>
      <c r="I28" s="1345">
        <f t="shared" si="0"/>
        <v>0</v>
      </c>
      <c r="J28" s="1352"/>
      <c r="K28" s="1345">
        <f t="shared" ref="K28" si="90">IF(J28=3,$H$7,IF(J28=2,$H$9,IF(J28=1,$H$11,0)))</f>
        <v>0</v>
      </c>
      <c r="L28" s="1352"/>
      <c r="M28" s="1345">
        <f t="shared" ref="M28" si="91">IF(L28=3,$H$7,IF(L28=2,$H$9,IF(L28=1,$H$11,0)))</f>
        <v>0</v>
      </c>
      <c r="N28" s="1352"/>
      <c r="O28" s="1345">
        <f t="shared" ref="O28" si="92">IF(N28=3,$H$7,IF(N28=2,$H$9,IF(N28=1,$H$11,0)))</f>
        <v>0</v>
      </c>
      <c r="P28" s="1352"/>
      <c r="Q28" s="1345">
        <f t="shared" ref="Q28" si="93">IF(P28=3,$H$7,IF(P28=2,$H$9,IF(P28=1,$H$11,0)))</f>
        <v>0</v>
      </c>
      <c r="R28" s="1352"/>
      <c r="S28" s="1345">
        <f t="shared" ref="S28" si="94">IF(R28=3,$H$7,IF(R28=2,$H$9,IF(R28=1,$H$11,0)))</f>
        <v>0</v>
      </c>
      <c r="T28" s="1352"/>
      <c r="U28" s="1345">
        <f t="shared" ref="U28" si="95">IF(T28=3,$H$7,IF(T28=2,$H$9,IF(T28=1,$H$11,0)))</f>
        <v>0</v>
      </c>
      <c r="V28" s="1352"/>
      <c r="W28" s="1345">
        <f t="shared" ref="W28" si="96">IF(V28=3,$H$7,IF(V28=2,$H$9,IF(V28=1,$H$11,0)))</f>
        <v>0</v>
      </c>
      <c r="X28" s="1352"/>
      <c r="Y28" s="1345">
        <f t="shared" ref="Y28" si="97">IF(X28=3,$H$7,IF(X28=2,$H$9,IF(X28=1,$H$11,0)))</f>
        <v>0</v>
      </c>
      <c r="Z28" s="1995">
        <f t="shared" si="9"/>
        <v>0</v>
      </c>
      <c r="AA28" s="1996"/>
    </row>
    <row r="29" spans="2:27" x14ac:dyDescent="0.2">
      <c r="B29" s="69">
        <v>14</v>
      </c>
      <c r="C29" s="66" t="str">
        <f>ABSEN!C24</f>
        <v/>
      </c>
      <c r="D29" s="70"/>
      <c r="E29" s="71" t="str">
        <f>ABSEN!E24</f>
        <v/>
      </c>
      <c r="F29" s="66"/>
      <c r="G29" s="1345">
        <f t="shared" si="0"/>
        <v>0</v>
      </c>
      <c r="H29" s="1352"/>
      <c r="I29" s="1345">
        <f t="shared" si="0"/>
        <v>0</v>
      </c>
      <c r="J29" s="1352"/>
      <c r="K29" s="1345">
        <f t="shared" ref="K29" si="98">IF(J29=3,$H$7,IF(J29=2,$H$9,IF(J29=1,$H$11,0)))</f>
        <v>0</v>
      </c>
      <c r="L29" s="1352"/>
      <c r="M29" s="1345">
        <f t="shared" ref="M29" si="99">IF(L29=3,$H$7,IF(L29=2,$H$9,IF(L29=1,$H$11,0)))</f>
        <v>0</v>
      </c>
      <c r="N29" s="1352"/>
      <c r="O29" s="1345">
        <f t="shared" ref="O29" si="100">IF(N29=3,$H$7,IF(N29=2,$H$9,IF(N29=1,$H$11,0)))</f>
        <v>0</v>
      </c>
      <c r="P29" s="1352"/>
      <c r="Q29" s="1345">
        <f t="shared" ref="Q29" si="101">IF(P29=3,$H$7,IF(P29=2,$H$9,IF(P29=1,$H$11,0)))</f>
        <v>0</v>
      </c>
      <c r="R29" s="1352"/>
      <c r="S29" s="1345">
        <f t="shared" ref="S29" si="102">IF(R29=3,$H$7,IF(R29=2,$H$9,IF(R29=1,$H$11,0)))</f>
        <v>0</v>
      </c>
      <c r="T29" s="1352"/>
      <c r="U29" s="1345">
        <f t="shared" ref="U29" si="103">IF(T29=3,$H$7,IF(T29=2,$H$9,IF(T29=1,$H$11,0)))</f>
        <v>0</v>
      </c>
      <c r="V29" s="1352"/>
      <c r="W29" s="1345">
        <f t="shared" ref="W29" si="104">IF(V29=3,$H$7,IF(V29=2,$H$9,IF(V29=1,$H$11,0)))</f>
        <v>0</v>
      </c>
      <c r="X29" s="1352"/>
      <c r="Y29" s="1345">
        <f t="shared" ref="Y29" si="105">IF(X29=3,$H$7,IF(X29=2,$H$9,IF(X29=1,$H$11,0)))</f>
        <v>0</v>
      </c>
      <c r="Z29" s="1995">
        <f t="shared" si="9"/>
        <v>0</v>
      </c>
      <c r="AA29" s="1996"/>
    </row>
    <row r="30" spans="2:27" x14ac:dyDescent="0.2">
      <c r="B30" s="69">
        <v>15</v>
      </c>
      <c r="C30" s="66" t="str">
        <f>ABSEN!C25</f>
        <v/>
      </c>
      <c r="D30" s="70"/>
      <c r="E30" s="71" t="str">
        <f>ABSEN!E25</f>
        <v/>
      </c>
      <c r="F30" s="66"/>
      <c r="G30" s="1345">
        <f t="shared" si="0"/>
        <v>0</v>
      </c>
      <c r="H30" s="1352"/>
      <c r="I30" s="1345">
        <f t="shared" si="0"/>
        <v>0</v>
      </c>
      <c r="J30" s="1352"/>
      <c r="K30" s="1345">
        <f t="shared" ref="K30" si="106">IF(J30=3,$H$7,IF(J30=2,$H$9,IF(J30=1,$H$11,0)))</f>
        <v>0</v>
      </c>
      <c r="L30" s="1352"/>
      <c r="M30" s="1345">
        <f t="shared" ref="M30" si="107">IF(L30=3,$H$7,IF(L30=2,$H$9,IF(L30=1,$H$11,0)))</f>
        <v>0</v>
      </c>
      <c r="N30" s="1352"/>
      <c r="O30" s="1345">
        <f t="shared" ref="O30" si="108">IF(N30=3,$H$7,IF(N30=2,$H$9,IF(N30=1,$H$11,0)))</f>
        <v>0</v>
      </c>
      <c r="P30" s="1352"/>
      <c r="Q30" s="1345">
        <f t="shared" ref="Q30" si="109">IF(P30=3,$H$7,IF(P30=2,$H$9,IF(P30=1,$H$11,0)))</f>
        <v>0</v>
      </c>
      <c r="R30" s="1352"/>
      <c r="S30" s="1345">
        <f t="shared" ref="S30" si="110">IF(R30=3,$H$7,IF(R30=2,$H$9,IF(R30=1,$H$11,0)))</f>
        <v>0</v>
      </c>
      <c r="T30" s="1352"/>
      <c r="U30" s="1345">
        <f t="shared" ref="U30" si="111">IF(T30=3,$H$7,IF(T30=2,$H$9,IF(T30=1,$H$11,0)))</f>
        <v>0</v>
      </c>
      <c r="V30" s="1352"/>
      <c r="W30" s="1345">
        <f t="shared" ref="W30" si="112">IF(V30=3,$H$7,IF(V30=2,$H$9,IF(V30=1,$H$11,0)))</f>
        <v>0</v>
      </c>
      <c r="X30" s="1352"/>
      <c r="Y30" s="1345">
        <f t="shared" ref="Y30" si="113">IF(X30=3,$H$7,IF(X30=2,$H$9,IF(X30=1,$H$11,0)))</f>
        <v>0</v>
      </c>
      <c r="Z30" s="1995">
        <f t="shared" si="9"/>
        <v>0</v>
      </c>
      <c r="AA30" s="1996"/>
    </row>
    <row r="31" spans="2:27" x14ac:dyDescent="0.2">
      <c r="B31" s="69">
        <v>16</v>
      </c>
      <c r="C31" s="66" t="str">
        <f>ABSEN!C26</f>
        <v/>
      </c>
      <c r="D31" s="70"/>
      <c r="E31" s="71" t="str">
        <f>ABSEN!E26</f>
        <v/>
      </c>
      <c r="F31" s="66"/>
      <c r="G31" s="1345">
        <f t="shared" si="0"/>
        <v>0</v>
      </c>
      <c r="H31" s="1352"/>
      <c r="I31" s="1345">
        <f t="shared" si="0"/>
        <v>0</v>
      </c>
      <c r="J31" s="1352"/>
      <c r="K31" s="1345">
        <f t="shared" ref="K31" si="114">IF(J31=3,$H$7,IF(J31=2,$H$9,IF(J31=1,$H$11,0)))</f>
        <v>0</v>
      </c>
      <c r="L31" s="1352"/>
      <c r="M31" s="1345">
        <f t="shared" ref="M31" si="115">IF(L31=3,$H$7,IF(L31=2,$H$9,IF(L31=1,$H$11,0)))</f>
        <v>0</v>
      </c>
      <c r="N31" s="1352"/>
      <c r="O31" s="1345">
        <f t="shared" ref="O31" si="116">IF(N31=3,$H$7,IF(N31=2,$H$9,IF(N31=1,$H$11,0)))</f>
        <v>0</v>
      </c>
      <c r="P31" s="1352"/>
      <c r="Q31" s="1345">
        <f t="shared" ref="Q31" si="117">IF(P31=3,$H$7,IF(P31=2,$H$9,IF(P31=1,$H$11,0)))</f>
        <v>0</v>
      </c>
      <c r="R31" s="1352"/>
      <c r="S31" s="1345">
        <f t="shared" ref="S31" si="118">IF(R31=3,$H$7,IF(R31=2,$H$9,IF(R31=1,$H$11,0)))</f>
        <v>0</v>
      </c>
      <c r="T31" s="1352"/>
      <c r="U31" s="1345">
        <f t="shared" ref="U31" si="119">IF(T31=3,$H$7,IF(T31=2,$H$9,IF(T31=1,$H$11,0)))</f>
        <v>0</v>
      </c>
      <c r="V31" s="1352"/>
      <c r="W31" s="1345">
        <f t="shared" ref="W31" si="120">IF(V31=3,$H$7,IF(V31=2,$H$9,IF(V31=1,$H$11,0)))</f>
        <v>0</v>
      </c>
      <c r="X31" s="1352"/>
      <c r="Y31" s="1345">
        <f t="shared" ref="Y31" si="121">IF(X31=3,$H$7,IF(X31=2,$H$9,IF(X31=1,$H$11,0)))</f>
        <v>0</v>
      </c>
      <c r="Z31" s="1995">
        <f t="shared" si="9"/>
        <v>0</v>
      </c>
      <c r="AA31" s="1996"/>
    </row>
    <row r="32" spans="2:27" x14ac:dyDescent="0.2">
      <c r="B32" s="69">
        <v>17</v>
      </c>
      <c r="C32" s="66" t="str">
        <f>ABSEN!C27</f>
        <v/>
      </c>
      <c r="D32" s="70"/>
      <c r="E32" s="71" t="str">
        <f>ABSEN!E27</f>
        <v/>
      </c>
      <c r="F32" s="66"/>
      <c r="G32" s="1345">
        <f t="shared" si="0"/>
        <v>0</v>
      </c>
      <c r="H32" s="1352"/>
      <c r="I32" s="1345">
        <f t="shared" si="0"/>
        <v>0</v>
      </c>
      <c r="J32" s="1352"/>
      <c r="K32" s="1345">
        <f t="shared" ref="K32" si="122">IF(J32=3,$H$7,IF(J32=2,$H$9,IF(J32=1,$H$11,0)))</f>
        <v>0</v>
      </c>
      <c r="L32" s="1352"/>
      <c r="M32" s="1345">
        <f t="shared" ref="M32" si="123">IF(L32=3,$H$7,IF(L32=2,$H$9,IF(L32=1,$H$11,0)))</f>
        <v>0</v>
      </c>
      <c r="N32" s="1352"/>
      <c r="O32" s="1345">
        <f t="shared" ref="O32" si="124">IF(N32=3,$H$7,IF(N32=2,$H$9,IF(N32=1,$H$11,0)))</f>
        <v>0</v>
      </c>
      <c r="P32" s="1352"/>
      <c r="Q32" s="1345">
        <f t="shared" ref="Q32" si="125">IF(P32=3,$H$7,IF(P32=2,$H$9,IF(P32=1,$H$11,0)))</f>
        <v>0</v>
      </c>
      <c r="R32" s="1352"/>
      <c r="S32" s="1345">
        <f t="shared" ref="S32" si="126">IF(R32=3,$H$7,IF(R32=2,$H$9,IF(R32=1,$H$11,0)))</f>
        <v>0</v>
      </c>
      <c r="T32" s="1352"/>
      <c r="U32" s="1345">
        <f t="shared" ref="U32" si="127">IF(T32=3,$H$7,IF(T32=2,$H$9,IF(T32=1,$H$11,0)))</f>
        <v>0</v>
      </c>
      <c r="V32" s="1352"/>
      <c r="W32" s="1345">
        <f t="shared" ref="W32" si="128">IF(V32=3,$H$7,IF(V32=2,$H$9,IF(V32=1,$H$11,0)))</f>
        <v>0</v>
      </c>
      <c r="X32" s="1352"/>
      <c r="Y32" s="1345">
        <f t="shared" ref="Y32" si="129">IF(X32=3,$H$7,IF(X32=2,$H$9,IF(X32=1,$H$11,0)))</f>
        <v>0</v>
      </c>
      <c r="Z32" s="1995">
        <f t="shared" si="9"/>
        <v>0</v>
      </c>
      <c r="AA32" s="1996"/>
    </row>
    <row r="33" spans="2:27" x14ac:dyDescent="0.2">
      <c r="B33" s="69">
        <v>18</v>
      </c>
      <c r="C33" s="66" t="str">
        <f>ABSEN!C28</f>
        <v/>
      </c>
      <c r="D33" s="70"/>
      <c r="E33" s="71" t="str">
        <f>ABSEN!E28</f>
        <v/>
      </c>
      <c r="F33" s="66"/>
      <c r="G33" s="1345">
        <f t="shared" si="0"/>
        <v>0</v>
      </c>
      <c r="H33" s="1352"/>
      <c r="I33" s="1345">
        <f t="shared" si="0"/>
        <v>0</v>
      </c>
      <c r="J33" s="1352"/>
      <c r="K33" s="1345">
        <f t="shared" ref="K33" si="130">IF(J33=3,$H$7,IF(J33=2,$H$9,IF(J33=1,$H$11,0)))</f>
        <v>0</v>
      </c>
      <c r="L33" s="1352"/>
      <c r="M33" s="1345">
        <f t="shared" ref="M33" si="131">IF(L33=3,$H$7,IF(L33=2,$H$9,IF(L33=1,$H$11,0)))</f>
        <v>0</v>
      </c>
      <c r="N33" s="1352"/>
      <c r="O33" s="1345">
        <f t="shared" ref="O33" si="132">IF(N33=3,$H$7,IF(N33=2,$H$9,IF(N33=1,$H$11,0)))</f>
        <v>0</v>
      </c>
      <c r="P33" s="1352"/>
      <c r="Q33" s="1345">
        <f t="shared" ref="Q33" si="133">IF(P33=3,$H$7,IF(P33=2,$H$9,IF(P33=1,$H$11,0)))</f>
        <v>0</v>
      </c>
      <c r="R33" s="1352"/>
      <c r="S33" s="1345">
        <f t="shared" ref="S33" si="134">IF(R33=3,$H$7,IF(R33=2,$H$9,IF(R33=1,$H$11,0)))</f>
        <v>0</v>
      </c>
      <c r="T33" s="1352"/>
      <c r="U33" s="1345">
        <f t="shared" ref="U33" si="135">IF(T33=3,$H$7,IF(T33=2,$H$9,IF(T33=1,$H$11,0)))</f>
        <v>0</v>
      </c>
      <c r="V33" s="1352"/>
      <c r="W33" s="1345">
        <f t="shared" ref="W33" si="136">IF(V33=3,$H$7,IF(V33=2,$H$9,IF(V33=1,$H$11,0)))</f>
        <v>0</v>
      </c>
      <c r="X33" s="1352"/>
      <c r="Y33" s="1345">
        <f t="shared" ref="Y33" si="137">IF(X33=3,$H$7,IF(X33=2,$H$9,IF(X33=1,$H$11,0)))</f>
        <v>0</v>
      </c>
      <c r="Z33" s="1995">
        <f t="shared" si="9"/>
        <v>0</v>
      </c>
      <c r="AA33" s="1996"/>
    </row>
    <row r="34" spans="2:27" x14ac:dyDescent="0.2">
      <c r="B34" s="69">
        <v>19</v>
      </c>
      <c r="C34" s="66" t="str">
        <f>ABSEN!C29</f>
        <v/>
      </c>
      <c r="D34" s="70"/>
      <c r="E34" s="71" t="str">
        <f>ABSEN!E29</f>
        <v/>
      </c>
      <c r="F34" s="66"/>
      <c r="G34" s="1345">
        <f t="shared" si="0"/>
        <v>0</v>
      </c>
      <c r="H34" s="1352"/>
      <c r="I34" s="1345">
        <f t="shared" si="0"/>
        <v>0</v>
      </c>
      <c r="J34" s="1352"/>
      <c r="K34" s="1345">
        <f t="shared" ref="K34" si="138">IF(J34=3,$H$7,IF(J34=2,$H$9,IF(J34=1,$H$11,0)))</f>
        <v>0</v>
      </c>
      <c r="L34" s="1352"/>
      <c r="M34" s="1345">
        <f t="shared" ref="M34" si="139">IF(L34=3,$H$7,IF(L34=2,$H$9,IF(L34=1,$H$11,0)))</f>
        <v>0</v>
      </c>
      <c r="N34" s="1352"/>
      <c r="O34" s="1345">
        <f t="shared" ref="O34" si="140">IF(N34=3,$H$7,IF(N34=2,$H$9,IF(N34=1,$H$11,0)))</f>
        <v>0</v>
      </c>
      <c r="P34" s="1352"/>
      <c r="Q34" s="1345">
        <f t="shared" ref="Q34" si="141">IF(P34=3,$H$7,IF(P34=2,$H$9,IF(P34=1,$H$11,0)))</f>
        <v>0</v>
      </c>
      <c r="R34" s="1352"/>
      <c r="S34" s="1345">
        <f t="shared" ref="S34" si="142">IF(R34=3,$H$7,IF(R34=2,$H$9,IF(R34=1,$H$11,0)))</f>
        <v>0</v>
      </c>
      <c r="T34" s="1352"/>
      <c r="U34" s="1345">
        <f t="shared" ref="U34" si="143">IF(T34=3,$H$7,IF(T34=2,$H$9,IF(T34=1,$H$11,0)))</f>
        <v>0</v>
      </c>
      <c r="V34" s="1352"/>
      <c r="W34" s="1345">
        <f t="shared" ref="W34" si="144">IF(V34=3,$H$7,IF(V34=2,$H$9,IF(V34=1,$H$11,0)))</f>
        <v>0</v>
      </c>
      <c r="X34" s="1352"/>
      <c r="Y34" s="1345">
        <f t="shared" ref="Y34" si="145">IF(X34=3,$H$7,IF(X34=2,$H$9,IF(X34=1,$H$11,0)))</f>
        <v>0</v>
      </c>
      <c r="Z34" s="1995">
        <f t="shared" si="9"/>
        <v>0</v>
      </c>
      <c r="AA34" s="1996"/>
    </row>
    <row r="35" spans="2:27" x14ac:dyDescent="0.2">
      <c r="B35" s="69">
        <v>20</v>
      </c>
      <c r="C35" s="66" t="str">
        <f>ABSEN!C30</f>
        <v/>
      </c>
      <c r="D35" s="70"/>
      <c r="E35" s="71" t="str">
        <f>ABSEN!E30</f>
        <v/>
      </c>
      <c r="F35" s="66"/>
      <c r="G35" s="1345">
        <f t="shared" si="0"/>
        <v>0</v>
      </c>
      <c r="H35" s="1352"/>
      <c r="I35" s="1345">
        <f t="shared" si="0"/>
        <v>0</v>
      </c>
      <c r="J35" s="1352"/>
      <c r="K35" s="1345">
        <f t="shared" ref="K35" si="146">IF(J35=3,$H$7,IF(J35=2,$H$9,IF(J35=1,$H$11,0)))</f>
        <v>0</v>
      </c>
      <c r="L35" s="1352"/>
      <c r="M35" s="1345">
        <f t="shared" ref="M35" si="147">IF(L35=3,$H$7,IF(L35=2,$H$9,IF(L35=1,$H$11,0)))</f>
        <v>0</v>
      </c>
      <c r="N35" s="1352"/>
      <c r="O35" s="1345">
        <f t="shared" ref="O35" si="148">IF(N35=3,$H$7,IF(N35=2,$H$9,IF(N35=1,$H$11,0)))</f>
        <v>0</v>
      </c>
      <c r="P35" s="1352"/>
      <c r="Q35" s="1345">
        <f t="shared" ref="Q35" si="149">IF(P35=3,$H$7,IF(P35=2,$H$9,IF(P35=1,$H$11,0)))</f>
        <v>0</v>
      </c>
      <c r="R35" s="1352"/>
      <c r="S35" s="1345">
        <f t="shared" ref="S35" si="150">IF(R35=3,$H$7,IF(R35=2,$H$9,IF(R35=1,$H$11,0)))</f>
        <v>0</v>
      </c>
      <c r="T35" s="1352"/>
      <c r="U35" s="1345">
        <f t="shared" ref="U35" si="151">IF(T35=3,$H$7,IF(T35=2,$H$9,IF(T35=1,$H$11,0)))</f>
        <v>0</v>
      </c>
      <c r="V35" s="1352"/>
      <c r="W35" s="1345">
        <f t="shared" ref="W35" si="152">IF(V35=3,$H$7,IF(V35=2,$H$9,IF(V35=1,$H$11,0)))</f>
        <v>0</v>
      </c>
      <c r="X35" s="1352"/>
      <c r="Y35" s="1345">
        <f t="shared" ref="Y35" si="153">IF(X35=3,$H$7,IF(X35=2,$H$9,IF(X35=1,$H$11,0)))</f>
        <v>0</v>
      </c>
      <c r="Z35" s="1995">
        <f t="shared" si="9"/>
        <v>0</v>
      </c>
      <c r="AA35" s="1996"/>
    </row>
    <row r="36" spans="2:27" x14ac:dyDescent="0.2">
      <c r="B36" s="69">
        <v>21</v>
      </c>
      <c r="C36" s="66" t="str">
        <f>ABSEN!C31</f>
        <v/>
      </c>
      <c r="D36" s="70"/>
      <c r="E36" s="71" t="str">
        <f>ABSEN!E31</f>
        <v/>
      </c>
      <c r="F36" s="66"/>
      <c r="G36" s="1345">
        <f t="shared" si="0"/>
        <v>0</v>
      </c>
      <c r="H36" s="1352"/>
      <c r="I36" s="1345">
        <f t="shared" si="0"/>
        <v>0</v>
      </c>
      <c r="J36" s="1352"/>
      <c r="K36" s="1345">
        <f t="shared" ref="K36" si="154">IF(J36=3,$H$7,IF(J36=2,$H$9,IF(J36=1,$H$11,0)))</f>
        <v>0</v>
      </c>
      <c r="L36" s="1352"/>
      <c r="M36" s="1345">
        <f t="shared" ref="M36" si="155">IF(L36=3,$H$7,IF(L36=2,$H$9,IF(L36=1,$H$11,0)))</f>
        <v>0</v>
      </c>
      <c r="N36" s="1352"/>
      <c r="O36" s="1345">
        <f t="shared" ref="O36" si="156">IF(N36=3,$H$7,IF(N36=2,$H$9,IF(N36=1,$H$11,0)))</f>
        <v>0</v>
      </c>
      <c r="P36" s="1352"/>
      <c r="Q36" s="1345">
        <f t="shared" ref="Q36" si="157">IF(P36=3,$H$7,IF(P36=2,$H$9,IF(P36=1,$H$11,0)))</f>
        <v>0</v>
      </c>
      <c r="R36" s="1352"/>
      <c r="S36" s="1345">
        <f t="shared" ref="S36" si="158">IF(R36=3,$H$7,IF(R36=2,$H$9,IF(R36=1,$H$11,0)))</f>
        <v>0</v>
      </c>
      <c r="T36" s="1352"/>
      <c r="U36" s="1345">
        <f t="shared" ref="U36" si="159">IF(T36=3,$H$7,IF(T36=2,$H$9,IF(T36=1,$H$11,0)))</f>
        <v>0</v>
      </c>
      <c r="V36" s="1352"/>
      <c r="W36" s="1345">
        <f t="shared" ref="W36" si="160">IF(V36=3,$H$7,IF(V36=2,$H$9,IF(V36=1,$H$11,0)))</f>
        <v>0</v>
      </c>
      <c r="X36" s="1352"/>
      <c r="Y36" s="1345">
        <f t="shared" ref="Y36" si="161">IF(X36=3,$H$7,IF(X36=2,$H$9,IF(X36=1,$H$11,0)))</f>
        <v>0</v>
      </c>
      <c r="Z36" s="1995">
        <f t="shared" si="9"/>
        <v>0</v>
      </c>
      <c r="AA36" s="1996"/>
    </row>
    <row r="37" spans="2:27" x14ac:dyDescent="0.2">
      <c r="B37" s="69">
        <v>22</v>
      </c>
      <c r="C37" s="66" t="str">
        <f>ABSEN!C32</f>
        <v/>
      </c>
      <c r="D37" s="70"/>
      <c r="E37" s="71" t="str">
        <f>ABSEN!E32</f>
        <v/>
      </c>
      <c r="F37" s="66"/>
      <c r="G37" s="1345">
        <f t="shared" si="0"/>
        <v>0</v>
      </c>
      <c r="H37" s="1352"/>
      <c r="I37" s="1345">
        <f t="shared" si="0"/>
        <v>0</v>
      </c>
      <c r="J37" s="1352"/>
      <c r="K37" s="1345">
        <f t="shared" ref="K37" si="162">IF(J37=3,$H$7,IF(J37=2,$H$9,IF(J37=1,$H$11,0)))</f>
        <v>0</v>
      </c>
      <c r="L37" s="1352"/>
      <c r="M37" s="1345">
        <f t="shared" ref="M37" si="163">IF(L37=3,$H$7,IF(L37=2,$H$9,IF(L37=1,$H$11,0)))</f>
        <v>0</v>
      </c>
      <c r="N37" s="1352"/>
      <c r="O37" s="1345">
        <f t="shared" ref="O37" si="164">IF(N37=3,$H$7,IF(N37=2,$H$9,IF(N37=1,$H$11,0)))</f>
        <v>0</v>
      </c>
      <c r="P37" s="1352"/>
      <c r="Q37" s="1345">
        <f t="shared" ref="Q37" si="165">IF(P37=3,$H$7,IF(P37=2,$H$9,IF(P37=1,$H$11,0)))</f>
        <v>0</v>
      </c>
      <c r="R37" s="1352"/>
      <c r="S37" s="1345">
        <f t="shared" ref="S37" si="166">IF(R37=3,$H$7,IF(R37=2,$H$9,IF(R37=1,$H$11,0)))</f>
        <v>0</v>
      </c>
      <c r="T37" s="1352"/>
      <c r="U37" s="1345">
        <f t="shared" ref="U37" si="167">IF(T37=3,$H$7,IF(T37=2,$H$9,IF(T37=1,$H$11,0)))</f>
        <v>0</v>
      </c>
      <c r="V37" s="1352"/>
      <c r="W37" s="1345">
        <f t="shared" ref="W37" si="168">IF(V37=3,$H$7,IF(V37=2,$H$9,IF(V37=1,$H$11,0)))</f>
        <v>0</v>
      </c>
      <c r="X37" s="1352"/>
      <c r="Y37" s="1345">
        <f t="shared" ref="Y37" si="169">IF(X37=3,$H$7,IF(X37=2,$H$9,IF(X37=1,$H$11,0)))</f>
        <v>0</v>
      </c>
      <c r="Z37" s="1995">
        <f t="shared" si="9"/>
        <v>0</v>
      </c>
      <c r="AA37" s="1996"/>
    </row>
    <row r="38" spans="2:27" x14ac:dyDescent="0.2">
      <c r="B38" s="69">
        <v>23</v>
      </c>
      <c r="C38" s="66" t="str">
        <f>ABSEN!C33</f>
        <v/>
      </c>
      <c r="D38" s="70"/>
      <c r="E38" s="71" t="str">
        <f>ABSEN!E33</f>
        <v/>
      </c>
      <c r="F38" s="66"/>
      <c r="G38" s="1345">
        <f t="shared" si="0"/>
        <v>0</v>
      </c>
      <c r="H38" s="1352"/>
      <c r="I38" s="1345">
        <f t="shared" si="0"/>
        <v>0</v>
      </c>
      <c r="J38" s="1352"/>
      <c r="K38" s="1345">
        <f t="shared" ref="K38" si="170">IF(J38=3,$H$7,IF(J38=2,$H$9,IF(J38=1,$H$11,0)))</f>
        <v>0</v>
      </c>
      <c r="L38" s="1352"/>
      <c r="M38" s="1345">
        <f t="shared" ref="M38" si="171">IF(L38=3,$H$7,IF(L38=2,$H$9,IF(L38=1,$H$11,0)))</f>
        <v>0</v>
      </c>
      <c r="N38" s="1352"/>
      <c r="O38" s="1345">
        <f t="shared" ref="O38" si="172">IF(N38=3,$H$7,IF(N38=2,$H$9,IF(N38=1,$H$11,0)))</f>
        <v>0</v>
      </c>
      <c r="P38" s="1352"/>
      <c r="Q38" s="1345">
        <f t="shared" ref="Q38" si="173">IF(P38=3,$H$7,IF(P38=2,$H$9,IF(P38=1,$H$11,0)))</f>
        <v>0</v>
      </c>
      <c r="R38" s="1352"/>
      <c r="S38" s="1345">
        <f t="shared" ref="S38" si="174">IF(R38=3,$H$7,IF(R38=2,$H$9,IF(R38=1,$H$11,0)))</f>
        <v>0</v>
      </c>
      <c r="T38" s="1352"/>
      <c r="U38" s="1345">
        <f t="shared" ref="U38" si="175">IF(T38=3,$H$7,IF(T38=2,$H$9,IF(T38=1,$H$11,0)))</f>
        <v>0</v>
      </c>
      <c r="V38" s="1352"/>
      <c r="W38" s="1345">
        <f t="shared" ref="W38" si="176">IF(V38=3,$H$7,IF(V38=2,$H$9,IF(V38=1,$H$11,0)))</f>
        <v>0</v>
      </c>
      <c r="X38" s="1352"/>
      <c r="Y38" s="1345">
        <f t="shared" ref="Y38" si="177">IF(X38=3,$H$7,IF(X38=2,$H$9,IF(X38=1,$H$11,0)))</f>
        <v>0</v>
      </c>
      <c r="Z38" s="1995">
        <f t="shared" si="9"/>
        <v>0</v>
      </c>
      <c r="AA38" s="1996"/>
    </row>
    <row r="39" spans="2:27" x14ac:dyDescent="0.2">
      <c r="B39" s="69">
        <v>24</v>
      </c>
      <c r="C39" s="66" t="str">
        <f>ABSEN!C34</f>
        <v/>
      </c>
      <c r="D39" s="70"/>
      <c r="E39" s="71" t="str">
        <f>ABSEN!E34</f>
        <v/>
      </c>
      <c r="F39" s="66"/>
      <c r="G39" s="1345">
        <f t="shared" si="0"/>
        <v>0</v>
      </c>
      <c r="H39" s="1352"/>
      <c r="I39" s="1345">
        <f t="shared" si="0"/>
        <v>0</v>
      </c>
      <c r="J39" s="1352"/>
      <c r="K39" s="1345">
        <f t="shared" ref="K39" si="178">IF(J39=3,$H$7,IF(J39=2,$H$9,IF(J39=1,$H$11,0)))</f>
        <v>0</v>
      </c>
      <c r="L39" s="1352"/>
      <c r="M39" s="1345">
        <f t="shared" ref="M39" si="179">IF(L39=3,$H$7,IF(L39=2,$H$9,IF(L39=1,$H$11,0)))</f>
        <v>0</v>
      </c>
      <c r="N39" s="1352"/>
      <c r="O39" s="1345">
        <f t="shared" ref="O39" si="180">IF(N39=3,$H$7,IF(N39=2,$H$9,IF(N39=1,$H$11,0)))</f>
        <v>0</v>
      </c>
      <c r="P39" s="1352"/>
      <c r="Q39" s="1345">
        <f t="shared" ref="Q39" si="181">IF(P39=3,$H$7,IF(P39=2,$H$9,IF(P39=1,$H$11,0)))</f>
        <v>0</v>
      </c>
      <c r="R39" s="1352"/>
      <c r="S39" s="1345">
        <f t="shared" ref="S39" si="182">IF(R39=3,$H$7,IF(R39=2,$H$9,IF(R39=1,$H$11,0)))</f>
        <v>0</v>
      </c>
      <c r="T39" s="1352"/>
      <c r="U39" s="1345">
        <f t="shared" ref="U39" si="183">IF(T39=3,$H$7,IF(T39=2,$H$9,IF(T39=1,$H$11,0)))</f>
        <v>0</v>
      </c>
      <c r="V39" s="1352"/>
      <c r="W39" s="1345">
        <f t="shared" ref="W39" si="184">IF(V39=3,$H$7,IF(V39=2,$H$9,IF(V39=1,$H$11,0)))</f>
        <v>0</v>
      </c>
      <c r="X39" s="1352"/>
      <c r="Y39" s="1345">
        <f t="shared" ref="Y39" si="185">IF(X39=3,$H$7,IF(X39=2,$H$9,IF(X39=1,$H$11,0)))</f>
        <v>0</v>
      </c>
      <c r="Z39" s="1995">
        <f t="shared" si="9"/>
        <v>0</v>
      </c>
      <c r="AA39" s="1996"/>
    </row>
    <row r="40" spans="2:27" x14ac:dyDescent="0.2">
      <c r="B40" s="69">
        <v>25</v>
      </c>
      <c r="C40" s="66" t="str">
        <f>ABSEN!C35</f>
        <v/>
      </c>
      <c r="D40" s="70"/>
      <c r="E40" s="71" t="str">
        <f>ABSEN!E35</f>
        <v/>
      </c>
      <c r="F40" s="66"/>
      <c r="G40" s="1345">
        <f t="shared" si="0"/>
        <v>0</v>
      </c>
      <c r="H40" s="1352"/>
      <c r="I40" s="1345">
        <f t="shared" si="0"/>
        <v>0</v>
      </c>
      <c r="J40" s="1352"/>
      <c r="K40" s="1345">
        <f t="shared" ref="K40" si="186">IF(J40=3,$H$7,IF(J40=2,$H$9,IF(J40=1,$H$11,0)))</f>
        <v>0</v>
      </c>
      <c r="L40" s="1352"/>
      <c r="M40" s="1345">
        <f t="shared" ref="M40" si="187">IF(L40=3,$H$7,IF(L40=2,$H$9,IF(L40=1,$H$11,0)))</f>
        <v>0</v>
      </c>
      <c r="N40" s="1352"/>
      <c r="O40" s="1345">
        <f t="shared" ref="O40" si="188">IF(N40=3,$H$7,IF(N40=2,$H$9,IF(N40=1,$H$11,0)))</f>
        <v>0</v>
      </c>
      <c r="P40" s="1352"/>
      <c r="Q40" s="1345">
        <f t="shared" ref="Q40" si="189">IF(P40=3,$H$7,IF(P40=2,$H$9,IF(P40=1,$H$11,0)))</f>
        <v>0</v>
      </c>
      <c r="R40" s="1352"/>
      <c r="S40" s="1345">
        <f t="shared" ref="S40" si="190">IF(R40=3,$H$7,IF(R40=2,$H$9,IF(R40=1,$H$11,0)))</f>
        <v>0</v>
      </c>
      <c r="T40" s="1352"/>
      <c r="U40" s="1345">
        <f t="shared" ref="U40" si="191">IF(T40=3,$H$7,IF(T40=2,$H$9,IF(T40=1,$H$11,0)))</f>
        <v>0</v>
      </c>
      <c r="V40" s="1352"/>
      <c r="W40" s="1345">
        <f t="shared" ref="W40" si="192">IF(V40=3,$H$7,IF(V40=2,$H$9,IF(V40=1,$H$11,0)))</f>
        <v>0</v>
      </c>
      <c r="X40" s="1352"/>
      <c r="Y40" s="1345">
        <f t="shared" ref="Y40" si="193">IF(X40=3,$H$7,IF(X40=2,$H$9,IF(X40=1,$H$11,0)))</f>
        <v>0</v>
      </c>
      <c r="Z40" s="1995">
        <f t="shared" si="9"/>
        <v>0</v>
      </c>
      <c r="AA40" s="1996"/>
    </row>
    <row r="41" spans="2:27" x14ac:dyDescent="0.2">
      <c r="B41" s="69">
        <v>26</v>
      </c>
      <c r="C41" s="66" t="str">
        <f>ABSEN!C36</f>
        <v/>
      </c>
      <c r="D41" s="70"/>
      <c r="E41" s="71" t="str">
        <f>ABSEN!E36</f>
        <v/>
      </c>
      <c r="F41" s="66"/>
      <c r="G41" s="1345">
        <f t="shared" si="0"/>
        <v>0</v>
      </c>
      <c r="H41" s="1352"/>
      <c r="I41" s="1345">
        <f t="shared" si="0"/>
        <v>0</v>
      </c>
      <c r="J41" s="1352"/>
      <c r="K41" s="1345">
        <f t="shared" ref="K41" si="194">IF(J41=3,$H$7,IF(J41=2,$H$9,IF(J41=1,$H$11,0)))</f>
        <v>0</v>
      </c>
      <c r="L41" s="1352"/>
      <c r="M41" s="1345">
        <f t="shared" ref="M41" si="195">IF(L41=3,$H$7,IF(L41=2,$H$9,IF(L41=1,$H$11,0)))</f>
        <v>0</v>
      </c>
      <c r="N41" s="1352"/>
      <c r="O41" s="1345">
        <f t="shared" ref="O41" si="196">IF(N41=3,$H$7,IF(N41=2,$H$9,IF(N41=1,$H$11,0)))</f>
        <v>0</v>
      </c>
      <c r="P41" s="1352"/>
      <c r="Q41" s="1345">
        <f t="shared" ref="Q41" si="197">IF(P41=3,$H$7,IF(P41=2,$H$9,IF(P41=1,$H$11,0)))</f>
        <v>0</v>
      </c>
      <c r="R41" s="1352"/>
      <c r="S41" s="1345">
        <f t="shared" ref="S41" si="198">IF(R41=3,$H$7,IF(R41=2,$H$9,IF(R41=1,$H$11,0)))</f>
        <v>0</v>
      </c>
      <c r="T41" s="1352"/>
      <c r="U41" s="1345">
        <f t="shared" ref="U41" si="199">IF(T41=3,$H$7,IF(T41=2,$H$9,IF(T41=1,$H$11,0)))</f>
        <v>0</v>
      </c>
      <c r="V41" s="1352"/>
      <c r="W41" s="1345">
        <f t="shared" ref="W41" si="200">IF(V41=3,$H$7,IF(V41=2,$H$9,IF(V41=1,$H$11,0)))</f>
        <v>0</v>
      </c>
      <c r="X41" s="1352"/>
      <c r="Y41" s="1345">
        <f t="shared" ref="Y41" si="201">IF(X41=3,$H$7,IF(X41=2,$H$9,IF(X41=1,$H$11,0)))</f>
        <v>0</v>
      </c>
      <c r="Z41" s="1995">
        <f t="shared" si="9"/>
        <v>0</v>
      </c>
      <c r="AA41" s="1996"/>
    </row>
    <row r="42" spans="2:27" x14ac:dyDescent="0.2">
      <c r="B42" s="69">
        <v>27</v>
      </c>
      <c r="C42" s="66" t="str">
        <f>ABSEN!C37</f>
        <v/>
      </c>
      <c r="D42" s="70"/>
      <c r="E42" s="71" t="str">
        <f>ABSEN!E37</f>
        <v/>
      </c>
      <c r="F42" s="66"/>
      <c r="G42" s="1345">
        <f t="shared" si="0"/>
        <v>0</v>
      </c>
      <c r="H42" s="1352"/>
      <c r="I42" s="1345">
        <f t="shared" si="0"/>
        <v>0</v>
      </c>
      <c r="J42" s="1352"/>
      <c r="K42" s="1345">
        <f t="shared" ref="K42" si="202">IF(J42=3,$H$7,IF(J42=2,$H$9,IF(J42=1,$H$11,0)))</f>
        <v>0</v>
      </c>
      <c r="L42" s="1352"/>
      <c r="M42" s="1345">
        <f t="shared" ref="M42" si="203">IF(L42=3,$H$7,IF(L42=2,$H$9,IF(L42=1,$H$11,0)))</f>
        <v>0</v>
      </c>
      <c r="N42" s="1352"/>
      <c r="O42" s="1345">
        <f t="shared" ref="O42" si="204">IF(N42=3,$H$7,IF(N42=2,$H$9,IF(N42=1,$H$11,0)))</f>
        <v>0</v>
      </c>
      <c r="P42" s="1352"/>
      <c r="Q42" s="1345">
        <f t="shared" ref="Q42" si="205">IF(P42=3,$H$7,IF(P42=2,$H$9,IF(P42=1,$H$11,0)))</f>
        <v>0</v>
      </c>
      <c r="R42" s="1352"/>
      <c r="S42" s="1345">
        <f t="shared" ref="S42" si="206">IF(R42=3,$H$7,IF(R42=2,$H$9,IF(R42=1,$H$11,0)))</f>
        <v>0</v>
      </c>
      <c r="T42" s="1352"/>
      <c r="U42" s="1345">
        <f t="shared" ref="U42" si="207">IF(T42=3,$H$7,IF(T42=2,$H$9,IF(T42=1,$H$11,0)))</f>
        <v>0</v>
      </c>
      <c r="V42" s="1352"/>
      <c r="W42" s="1345">
        <f t="shared" ref="W42" si="208">IF(V42=3,$H$7,IF(V42=2,$H$9,IF(V42=1,$H$11,0)))</f>
        <v>0</v>
      </c>
      <c r="X42" s="1352"/>
      <c r="Y42" s="1345">
        <f t="shared" ref="Y42" si="209">IF(X42=3,$H$7,IF(X42=2,$H$9,IF(X42=1,$H$11,0)))</f>
        <v>0</v>
      </c>
      <c r="Z42" s="1995">
        <f t="shared" si="9"/>
        <v>0</v>
      </c>
      <c r="AA42" s="1996"/>
    </row>
    <row r="43" spans="2:27" x14ac:dyDescent="0.2">
      <c r="B43" s="69">
        <v>28</v>
      </c>
      <c r="C43" s="66" t="str">
        <f>ABSEN!C38</f>
        <v/>
      </c>
      <c r="D43" s="70"/>
      <c r="E43" s="71" t="str">
        <f>ABSEN!E38</f>
        <v/>
      </c>
      <c r="F43" s="66"/>
      <c r="G43" s="1345">
        <f t="shared" si="0"/>
        <v>0</v>
      </c>
      <c r="H43" s="1352"/>
      <c r="I43" s="1345">
        <f t="shared" si="0"/>
        <v>0</v>
      </c>
      <c r="J43" s="1352"/>
      <c r="K43" s="1345">
        <f t="shared" ref="K43" si="210">IF(J43=3,$H$7,IF(J43=2,$H$9,IF(J43=1,$H$11,0)))</f>
        <v>0</v>
      </c>
      <c r="L43" s="1352"/>
      <c r="M43" s="1345">
        <f t="shared" ref="M43" si="211">IF(L43=3,$H$7,IF(L43=2,$H$9,IF(L43=1,$H$11,0)))</f>
        <v>0</v>
      </c>
      <c r="N43" s="1352"/>
      <c r="O43" s="1345">
        <f t="shared" ref="O43" si="212">IF(N43=3,$H$7,IF(N43=2,$H$9,IF(N43=1,$H$11,0)))</f>
        <v>0</v>
      </c>
      <c r="P43" s="1352"/>
      <c r="Q43" s="1345">
        <f t="shared" ref="Q43" si="213">IF(P43=3,$H$7,IF(P43=2,$H$9,IF(P43=1,$H$11,0)))</f>
        <v>0</v>
      </c>
      <c r="R43" s="1352"/>
      <c r="S43" s="1345">
        <f t="shared" ref="S43" si="214">IF(R43=3,$H$7,IF(R43=2,$H$9,IF(R43=1,$H$11,0)))</f>
        <v>0</v>
      </c>
      <c r="T43" s="1352"/>
      <c r="U43" s="1345">
        <f t="shared" ref="U43" si="215">IF(T43=3,$H$7,IF(T43=2,$H$9,IF(T43=1,$H$11,0)))</f>
        <v>0</v>
      </c>
      <c r="V43" s="1352"/>
      <c r="W43" s="1345">
        <f t="shared" ref="W43" si="216">IF(V43=3,$H$7,IF(V43=2,$H$9,IF(V43=1,$H$11,0)))</f>
        <v>0</v>
      </c>
      <c r="X43" s="1352"/>
      <c r="Y43" s="1345">
        <f t="shared" ref="Y43" si="217">IF(X43=3,$H$7,IF(X43=2,$H$9,IF(X43=1,$H$11,0)))</f>
        <v>0</v>
      </c>
      <c r="Z43" s="1995">
        <f t="shared" si="9"/>
        <v>0</v>
      </c>
      <c r="AA43" s="1996"/>
    </row>
    <row r="44" spans="2:27" x14ac:dyDescent="0.2">
      <c r="B44" s="69">
        <v>29</v>
      </c>
      <c r="C44" s="66" t="str">
        <f>ABSEN!C39</f>
        <v/>
      </c>
      <c r="D44" s="70"/>
      <c r="E44" s="71" t="str">
        <f>ABSEN!E39</f>
        <v/>
      </c>
      <c r="F44" s="66"/>
      <c r="G44" s="1345">
        <f t="shared" si="0"/>
        <v>0</v>
      </c>
      <c r="H44" s="1352"/>
      <c r="I44" s="1345">
        <f t="shared" si="0"/>
        <v>0</v>
      </c>
      <c r="J44" s="1352"/>
      <c r="K44" s="1345">
        <f t="shared" ref="K44" si="218">IF(J44=3,$H$7,IF(J44=2,$H$9,IF(J44=1,$H$11,0)))</f>
        <v>0</v>
      </c>
      <c r="L44" s="1352"/>
      <c r="M44" s="1345">
        <f t="shared" ref="M44" si="219">IF(L44=3,$H$7,IF(L44=2,$H$9,IF(L44=1,$H$11,0)))</f>
        <v>0</v>
      </c>
      <c r="N44" s="1352"/>
      <c r="O44" s="1345">
        <f t="shared" ref="O44" si="220">IF(N44=3,$H$7,IF(N44=2,$H$9,IF(N44=1,$H$11,0)))</f>
        <v>0</v>
      </c>
      <c r="P44" s="1352"/>
      <c r="Q44" s="1345">
        <f t="shared" ref="Q44" si="221">IF(P44=3,$H$7,IF(P44=2,$H$9,IF(P44=1,$H$11,0)))</f>
        <v>0</v>
      </c>
      <c r="R44" s="1352"/>
      <c r="S44" s="1345">
        <f t="shared" ref="S44" si="222">IF(R44=3,$H$7,IF(R44=2,$H$9,IF(R44=1,$H$11,0)))</f>
        <v>0</v>
      </c>
      <c r="T44" s="1352"/>
      <c r="U44" s="1345">
        <f t="shared" ref="U44" si="223">IF(T44=3,$H$7,IF(T44=2,$H$9,IF(T44=1,$H$11,0)))</f>
        <v>0</v>
      </c>
      <c r="V44" s="1352"/>
      <c r="W44" s="1345">
        <f t="shared" ref="W44" si="224">IF(V44=3,$H$7,IF(V44=2,$H$9,IF(V44=1,$H$11,0)))</f>
        <v>0</v>
      </c>
      <c r="X44" s="1352"/>
      <c r="Y44" s="1345">
        <f t="shared" ref="Y44" si="225">IF(X44=3,$H$7,IF(X44=2,$H$9,IF(X44=1,$H$11,0)))</f>
        <v>0</v>
      </c>
      <c r="Z44" s="1995">
        <f t="shared" si="9"/>
        <v>0</v>
      </c>
      <c r="AA44" s="1996"/>
    </row>
    <row r="45" spans="2:27" x14ac:dyDescent="0.2">
      <c r="B45" s="69">
        <v>30</v>
      </c>
      <c r="C45" s="66" t="str">
        <f>ABSEN!C40</f>
        <v/>
      </c>
      <c r="D45" s="70"/>
      <c r="E45" s="71" t="str">
        <f>ABSEN!E40</f>
        <v/>
      </c>
      <c r="F45" s="66"/>
      <c r="G45" s="1345">
        <f t="shared" si="0"/>
        <v>0</v>
      </c>
      <c r="H45" s="1352"/>
      <c r="I45" s="1345">
        <f t="shared" si="0"/>
        <v>0</v>
      </c>
      <c r="J45" s="1352"/>
      <c r="K45" s="1345">
        <f t="shared" ref="K45" si="226">IF(J45=3,$H$7,IF(J45=2,$H$9,IF(J45=1,$H$11,0)))</f>
        <v>0</v>
      </c>
      <c r="L45" s="1352"/>
      <c r="M45" s="1345">
        <f t="shared" ref="M45" si="227">IF(L45=3,$H$7,IF(L45=2,$H$9,IF(L45=1,$H$11,0)))</f>
        <v>0</v>
      </c>
      <c r="N45" s="1352"/>
      <c r="O45" s="1345">
        <f t="shared" ref="O45" si="228">IF(N45=3,$H$7,IF(N45=2,$H$9,IF(N45=1,$H$11,0)))</f>
        <v>0</v>
      </c>
      <c r="P45" s="1352"/>
      <c r="Q45" s="1345">
        <f t="shared" ref="Q45" si="229">IF(P45=3,$H$7,IF(P45=2,$H$9,IF(P45=1,$H$11,0)))</f>
        <v>0</v>
      </c>
      <c r="R45" s="1352"/>
      <c r="S45" s="1345">
        <f t="shared" ref="S45" si="230">IF(R45=3,$H$7,IF(R45=2,$H$9,IF(R45=1,$H$11,0)))</f>
        <v>0</v>
      </c>
      <c r="T45" s="1352"/>
      <c r="U45" s="1345">
        <f t="shared" ref="U45" si="231">IF(T45=3,$H$7,IF(T45=2,$H$9,IF(T45=1,$H$11,0)))</f>
        <v>0</v>
      </c>
      <c r="V45" s="1352"/>
      <c r="W45" s="1345">
        <f t="shared" ref="W45" si="232">IF(V45=3,$H$7,IF(V45=2,$H$9,IF(V45=1,$H$11,0)))</f>
        <v>0</v>
      </c>
      <c r="X45" s="1352"/>
      <c r="Y45" s="1345">
        <f t="shared" ref="Y45" si="233">IF(X45=3,$H$7,IF(X45=2,$H$9,IF(X45=1,$H$11,0)))</f>
        <v>0</v>
      </c>
      <c r="Z45" s="1995">
        <f t="shared" si="9"/>
        <v>0</v>
      </c>
      <c r="AA45" s="1996"/>
    </row>
    <row r="46" spans="2:27" x14ac:dyDescent="0.2">
      <c r="B46" s="69">
        <v>31</v>
      </c>
      <c r="C46" s="66" t="str">
        <f>ABSEN!C41</f>
        <v/>
      </c>
      <c r="D46" s="70"/>
      <c r="E46" s="71" t="str">
        <f>ABSEN!E41</f>
        <v/>
      </c>
      <c r="F46" s="66"/>
      <c r="G46" s="1345">
        <f t="shared" si="0"/>
        <v>0</v>
      </c>
      <c r="H46" s="1352"/>
      <c r="I46" s="1345">
        <f t="shared" si="0"/>
        <v>0</v>
      </c>
      <c r="J46" s="1352"/>
      <c r="K46" s="1345">
        <f t="shared" ref="K46" si="234">IF(J46=3,$H$7,IF(J46=2,$H$9,IF(J46=1,$H$11,0)))</f>
        <v>0</v>
      </c>
      <c r="L46" s="1352"/>
      <c r="M46" s="1345">
        <f t="shared" ref="M46" si="235">IF(L46=3,$H$7,IF(L46=2,$H$9,IF(L46=1,$H$11,0)))</f>
        <v>0</v>
      </c>
      <c r="N46" s="1352"/>
      <c r="O46" s="1345">
        <f t="shared" ref="O46" si="236">IF(N46=3,$H$7,IF(N46=2,$H$9,IF(N46=1,$H$11,0)))</f>
        <v>0</v>
      </c>
      <c r="P46" s="1352"/>
      <c r="Q46" s="1345">
        <f t="shared" ref="Q46" si="237">IF(P46=3,$H$7,IF(P46=2,$H$9,IF(P46=1,$H$11,0)))</f>
        <v>0</v>
      </c>
      <c r="R46" s="1352"/>
      <c r="S46" s="1345">
        <f t="shared" ref="S46" si="238">IF(R46=3,$H$7,IF(R46=2,$H$9,IF(R46=1,$H$11,0)))</f>
        <v>0</v>
      </c>
      <c r="T46" s="1352"/>
      <c r="U46" s="1345">
        <f t="shared" ref="U46" si="239">IF(T46=3,$H$7,IF(T46=2,$H$9,IF(T46=1,$H$11,0)))</f>
        <v>0</v>
      </c>
      <c r="V46" s="1352"/>
      <c r="W46" s="1345">
        <f t="shared" ref="W46" si="240">IF(V46=3,$H$7,IF(V46=2,$H$9,IF(V46=1,$H$11,0)))</f>
        <v>0</v>
      </c>
      <c r="X46" s="1352"/>
      <c r="Y46" s="1345">
        <f t="shared" ref="Y46" si="241">IF(X46=3,$H$7,IF(X46=2,$H$9,IF(X46=1,$H$11,0)))</f>
        <v>0</v>
      </c>
      <c r="Z46" s="1995">
        <f t="shared" si="9"/>
        <v>0</v>
      </c>
      <c r="AA46" s="1996"/>
    </row>
    <row r="47" spans="2:27" x14ac:dyDescent="0.2">
      <c r="B47" s="69">
        <v>32</v>
      </c>
      <c r="C47" s="66" t="str">
        <f>ABSEN!C42</f>
        <v/>
      </c>
      <c r="D47" s="70"/>
      <c r="E47" s="71" t="str">
        <f>ABSEN!E42</f>
        <v/>
      </c>
      <c r="F47" s="66"/>
      <c r="G47" s="1345">
        <f t="shared" si="0"/>
        <v>0</v>
      </c>
      <c r="H47" s="1352"/>
      <c r="I47" s="1345">
        <f t="shared" si="0"/>
        <v>0</v>
      </c>
      <c r="J47" s="1352"/>
      <c r="K47" s="1345">
        <f t="shared" ref="K47" si="242">IF(J47=3,$H$7,IF(J47=2,$H$9,IF(J47=1,$H$11,0)))</f>
        <v>0</v>
      </c>
      <c r="L47" s="1352"/>
      <c r="M47" s="1345">
        <f t="shared" ref="M47" si="243">IF(L47=3,$H$7,IF(L47=2,$H$9,IF(L47=1,$H$11,0)))</f>
        <v>0</v>
      </c>
      <c r="N47" s="1352"/>
      <c r="O47" s="1345">
        <f t="shared" ref="O47" si="244">IF(N47=3,$H$7,IF(N47=2,$H$9,IF(N47=1,$H$11,0)))</f>
        <v>0</v>
      </c>
      <c r="P47" s="1352"/>
      <c r="Q47" s="1345">
        <f t="shared" ref="Q47" si="245">IF(P47=3,$H$7,IF(P47=2,$H$9,IF(P47=1,$H$11,0)))</f>
        <v>0</v>
      </c>
      <c r="R47" s="1352"/>
      <c r="S47" s="1345">
        <f t="shared" ref="S47" si="246">IF(R47=3,$H$7,IF(R47=2,$H$9,IF(R47=1,$H$11,0)))</f>
        <v>0</v>
      </c>
      <c r="T47" s="1352"/>
      <c r="U47" s="1345">
        <f t="shared" ref="U47" si="247">IF(T47=3,$H$7,IF(T47=2,$H$9,IF(T47=1,$H$11,0)))</f>
        <v>0</v>
      </c>
      <c r="V47" s="1352"/>
      <c r="W47" s="1345">
        <f t="shared" ref="W47" si="248">IF(V47=3,$H$7,IF(V47=2,$H$9,IF(V47=1,$H$11,0)))</f>
        <v>0</v>
      </c>
      <c r="X47" s="1352"/>
      <c r="Y47" s="1345">
        <f t="shared" ref="Y47" si="249">IF(X47=3,$H$7,IF(X47=2,$H$9,IF(X47=1,$H$11,0)))</f>
        <v>0</v>
      </c>
      <c r="Z47" s="1995">
        <f t="shared" si="9"/>
        <v>0</v>
      </c>
      <c r="AA47" s="1996"/>
    </row>
    <row r="48" spans="2:27" x14ac:dyDescent="0.2">
      <c r="B48" s="69">
        <v>33</v>
      </c>
      <c r="C48" s="66" t="str">
        <f>ABSEN!C43</f>
        <v/>
      </c>
      <c r="D48" s="70"/>
      <c r="E48" s="71" t="str">
        <f>ABSEN!E43</f>
        <v/>
      </c>
      <c r="F48" s="66"/>
      <c r="G48" s="1345">
        <f t="shared" si="0"/>
        <v>0</v>
      </c>
      <c r="H48" s="1352"/>
      <c r="I48" s="1345">
        <f t="shared" si="0"/>
        <v>0</v>
      </c>
      <c r="J48" s="1352"/>
      <c r="K48" s="1345">
        <f t="shared" ref="K48" si="250">IF(J48=3,$H$7,IF(J48=2,$H$9,IF(J48=1,$H$11,0)))</f>
        <v>0</v>
      </c>
      <c r="L48" s="1352"/>
      <c r="M48" s="1345">
        <f t="shared" ref="M48" si="251">IF(L48=3,$H$7,IF(L48=2,$H$9,IF(L48=1,$H$11,0)))</f>
        <v>0</v>
      </c>
      <c r="N48" s="1352"/>
      <c r="O48" s="1345">
        <f t="shared" ref="O48" si="252">IF(N48=3,$H$7,IF(N48=2,$H$9,IF(N48=1,$H$11,0)))</f>
        <v>0</v>
      </c>
      <c r="P48" s="1352"/>
      <c r="Q48" s="1345">
        <f t="shared" ref="Q48" si="253">IF(P48=3,$H$7,IF(P48=2,$H$9,IF(P48=1,$H$11,0)))</f>
        <v>0</v>
      </c>
      <c r="R48" s="1352"/>
      <c r="S48" s="1345">
        <f t="shared" ref="S48" si="254">IF(R48=3,$H$7,IF(R48=2,$H$9,IF(R48=1,$H$11,0)))</f>
        <v>0</v>
      </c>
      <c r="T48" s="1352"/>
      <c r="U48" s="1345">
        <f t="shared" ref="U48" si="255">IF(T48=3,$H$7,IF(T48=2,$H$9,IF(T48=1,$H$11,0)))</f>
        <v>0</v>
      </c>
      <c r="V48" s="1352"/>
      <c r="W48" s="1345">
        <f t="shared" ref="W48" si="256">IF(V48=3,$H$7,IF(V48=2,$H$9,IF(V48=1,$H$11,0)))</f>
        <v>0</v>
      </c>
      <c r="X48" s="1352"/>
      <c r="Y48" s="1345">
        <f t="shared" ref="Y48" si="257">IF(X48=3,$H$7,IF(X48=2,$H$9,IF(X48=1,$H$11,0)))</f>
        <v>0</v>
      </c>
      <c r="Z48" s="1995">
        <f t="shared" si="9"/>
        <v>0</v>
      </c>
      <c r="AA48" s="1996"/>
    </row>
    <row r="49" spans="2:27" x14ac:dyDescent="0.2">
      <c r="B49" s="69">
        <v>34</v>
      </c>
      <c r="C49" s="66" t="str">
        <f>ABSEN!C44</f>
        <v/>
      </c>
      <c r="D49" s="70"/>
      <c r="E49" s="71" t="str">
        <f>ABSEN!E44</f>
        <v/>
      </c>
      <c r="F49" s="66"/>
      <c r="G49" s="1345">
        <f t="shared" si="0"/>
        <v>0</v>
      </c>
      <c r="H49" s="1352"/>
      <c r="I49" s="1345">
        <f t="shared" si="0"/>
        <v>0</v>
      </c>
      <c r="J49" s="1352"/>
      <c r="K49" s="1345">
        <f t="shared" ref="K49" si="258">IF(J49=3,$H$7,IF(J49=2,$H$9,IF(J49=1,$H$11,0)))</f>
        <v>0</v>
      </c>
      <c r="L49" s="1352"/>
      <c r="M49" s="1345">
        <f t="shared" ref="M49" si="259">IF(L49=3,$H$7,IF(L49=2,$H$9,IF(L49=1,$H$11,0)))</f>
        <v>0</v>
      </c>
      <c r="N49" s="1352"/>
      <c r="O49" s="1345">
        <f t="shared" ref="O49" si="260">IF(N49=3,$H$7,IF(N49=2,$H$9,IF(N49=1,$H$11,0)))</f>
        <v>0</v>
      </c>
      <c r="P49" s="1352"/>
      <c r="Q49" s="1345">
        <f t="shared" ref="Q49" si="261">IF(P49=3,$H$7,IF(P49=2,$H$9,IF(P49=1,$H$11,0)))</f>
        <v>0</v>
      </c>
      <c r="R49" s="1352"/>
      <c r="S49" s="1345">
        <f t="shared" ref="S49" si="262">IF(R49=3,$H$7,IF(R49=2,$H$9,IF(R49=1,$H$11,0)))</f>
        <v>0</v>
      </c>
      <c r="T49" s="1352"/>
      <c r="U49" s="1345">
        <f t="shared" ref="U49" si="263">IF(T49=3,$H$7,IF(T49=2,$H$9,IF(T49=1,$H$11,0)))</f>
        <v>0</v>
      </c>
      <c r="V49" s="1352"/>
      <c r="W49" s="1345">
        <f t="shared" ref="W49" si="264">IF(V49=3,$H$7,IF(V49=2,$H$9,IF(V49=1,$H$11,0)))</f>
        <v>0</v>
      </c>
      <c r="X49" s="1352"/>
      <c r="Y49" s="1345">
        <f t="shared" ref="Y49" si="265">IF(X49=3,$H$7,IF(X49=2,$H$9,IF(X49=1,$H$11,0)))</f>
        <v>0</v>
      </c>
      <c r="Z49" s="1995">
        <f t="shared" si="9"/>
        <v>0</v>
      </c>
      <c r="AA49" s="1996"/>
    </row>
    <row r="50" spans="2:27" x14ac:dyDescent="0.2">
      <c r="B50" s="69">
        <v>35</v>
      </c>
      <c r="C50" s="66" t="str">
        <f>ABSEN!C45</f>
        <v/>
      </c>
      <c r="D50" s="70"/>
      <c r="E50" s="71" t="str">
        <f>ABSEN!E45</f>
        <v/>
      </c>
      <c r="F50" s="66"/>
      <c r="G50" s="1345">
        <f t="shared" si="0"/>
        <v>0</v>
      </c>
      <c r="H50" s="1352"/>
      <c r="I50" s="1345">
        <f t="shared" si="0"/>
        <v>0</v>
      </c>
      <c r="J50" s="1352"/>
      <c r="K50" s="1345">
        <f t="shared" ref="K50" si="266">IF(J50=3,$H$7,IF(J50=2,$H$9,IF(J50=1,$H$11,0)))</f>
        <v>0</v>
      </c>
      <c r="L50" s="1352"/>
      <c r="M50" s="1345">
        <f t="shared" ref="M50" si="267">IF(L50=3,$H$7,IF(L50=2,$H$9,IF(L50=1,$H$11,0)))</f>
        <v>0</v>
      </c>
      <c r="N50" s="1352"/>
      <c r="O50" s="1345">
        <f t="shared" ref="O50" si="268">IF(N50=3,$H$7,IF(N50=2,$H$9,IF(N50=1,$H$11,0)))</f>
        <v>0</v>
      </c>
      <c r="P50" s="1352"/>
      <c r="Q50" s="1345">
        <f t="shared" ref="Q50" si="269">IF(P50=3,$H$7,IF(P50=2,$H$9,IF(P50=1,$H$11,0)))</f>
        <v>0</v>
      </c>
      <c r="R50" s="1352"/>
      <c r="S50" s="1345">
        <f t="shared" ref="S50" si="270">IF(R50=3,$H$7,IF(R50=2,$H$9,IF(R50=1,$H$11,0)))</f>
        <v>0</v>
      </c>
      <c r="T50" s="1352"/>
      <c r="U50" s="1345">
        <f t="shared" ref="U50" si="271">IF(T50=3,$H$7,IF(T50=2,$H$9,IF(T50=1,$H$11,0)))</f>
        <v>0</v>
      </c>
      <c r="V50" s="1352"/>
      <c r="W50" s="1345">
        <f t="shared" ref="W50" si="272">IF(V50=3,$H$7,IF(V50=2,$H$9,IF(V50=1,$H$11,0)))</f>
        <v>0</v>
      </c>
      <c r="X50" s="1352"/>
      <c r="Y50" s="1345">
        <f t="shared" ref="Y50" si="273">IF(X50=3,$H$7,IF(X50=2,$H$9,IF(X50=1,$H$11,0)))</f>
        <v>0</v>
      </c>
      <c r="Z50" s="1995">
        <f t="shared" si="9"/>
        <v>0</v>
      </c>
      <c r="AA50" s="1996"/>
    </row>
    <row r="51" spans="2:27" x14ac:dyDescent="0.2">
      <c r="B51" s="69">
        <v>36</v>
      </c>
      <c r="C51" s="66" t="str">
        <f>ABSEN!C46</f>
        <v/>
      </c>
      <c r="D51" s="70"/>
      <c r="E51" s="71" t="str">
        <f>ABSEN!E46</f>
        <v/>
      </c>
      <c r="F51" s="66"/>
      <c r="G51" s="1345">
        <f t="shared" si="0"/>
        <v>0</v>
      </c>
      <c r="H51" s="1352"/>
      <c r="I51" s="1345">
        <f t="shared" si="0"/>
        <v>0</v>
      </c>
      <c r="J51" s="1352"/>
      <c r="K51" s="1345">
        <f t="shared" ref="K51" si="274">IF(J51=3,$H$7,IF(J51=2,$H$9,IF(J51=1,$H$11,0)))</f>
        <v>0</v>
      </c>
      <c r="L51" s="1352"/>
      <c r="M51" s="1345">
        <f t="shared" ref="M51" si="275">IF(L51=3,$H$7,IF(L51=2,$H$9,IF(L51=1,$H$11,0)))</f>
        <v>0</v>
      </c>
      <c r="N51" s="1352"/>
      <c r="O51" s="1345">
        <f t="shared" ref="O51" si="276">IF(N51=3,$H$7,IF(N51=2,$H$9,IF(N51=1,$H$11,0)))</f>
        <v>0</v>
      </c>
      <c r="P51" s="1352"/>
      <c r="Q51" s="1345">
        <f t="shared" ref="Q51" si="277">IF(P51=3,$H$7,IF(P51=2,$H$9,IF(P51=1,$H$11,0)))</f>
        <v>0</v>
      </c>
      <c r="R51" s="1352"/>
      <c r="S51" s="1345">
        <f t="shared" ref="S51" si="278">IF(R51=3,$H$7,IF(R51=2,$H$9,IF(R51=1,$H$11,0)))</f>
        <v>0</v>
      </c>
      <c r="T51" s="1352"/>
      <c r="U51" s="1345">
        <f t="shared" ref="U51" si="279">IF(T51=3,$H$7,IF(T51=2,$H$9,IF(T51=1,$H$11,0)))</f>
        <v>0</v>
      </c>
      <c r="V51" s="1352"/>
      <c r="W51" s="1345">
        <f t="shared" ref="W51" si="280">IF(V51=3,$H$7,IF(V51=2,$H$9,IF(V51=1,$H$11,0)))</f>
        <v>0</v>
      </c>
      <c r="X51" s="1352"/>
      <c r="Y51" s="1345">
        <f t="shared" ref="Y51" si="281">IF(X51=3,$H$7,IF(X51=2,$H$9,IF(X51=1,$H$11,0)))</f>
        <v>0</v>
      </c>
      <c r="Z51" s="1995">
        <f t="shared" si="9"/>
        <v>0</v>
      </c>
      <c r="AA51" s="1996"/>
    </row>
    <row r="52" spans="2:27" x14ac:dyDescent="0.2">
      <c r="B52" s="69">
        <v>37</v>
      </c>
      <c r="C52" s="66" t="str">
        <f>ABSEN!C47</f>
        <v/>
      </c>
      <c r="D52" s="70"/>
      <c r="E52" s="71" t="str">
        <f>ABSEN!E47</f>
        <v/>
      </c>
      <c r="F52" s="66"/>
      <c r="G52" s="1345">
        <f t="shared" si="0"/>
        <v>0</v>
      </c>
      <c r="H52" s="1352"/>
      <c r="I52" s="1345">
        <f t="shared" si="0"/>
        <v>0</v>
      </c>
      <c r="J52" s="1352"/>
      <c r="K52" s="1345">
        <f t="shared" ref="K52" si="282">IF(J52=3,$H$7,IF(J52=2,$H$9,IF(J52=1,$H$11,0)))</f>
        <v>0</v>
      </c>
      <c r="L52" s="1352"/>
      <c r="M52" s="1345">
        <f t="shared" ref="M52" si="283">IF(L52=3,$H$7,IF(L52=2,$H$9,IF(L52=1,$H$11,0)))</f>
        <v>0</v>
      </c>
      <c r="N52" s="1352"/>
      <c r="O52" s="1345">
        <f t="shared" ref="O52" si="284">IF(N52=3,$H$7,IF(N52=2,$H$9,IF(N52=1,$H$11,0)))</f>
        <v>0</v>
      </c>
      <c r="P52" s="1352"/>
      <c r="Q52" s="1345">
        <f t="shared" ref="Q52" si="285">IF(P52=3,$H$7,IF(P52=2,$H$9,IF(P52=1,$H$11,0)))</f>
        <v>0</v>
      </c>
      <c r="R52" s="1352"/>
      <c r="S52" s="1345">
        <f t="shared" ref="S52" si="286">IF(R52=3,$H$7,IF(R52=2,$H$9,IF(R52=1,$H$11,0)))</f>
        <v>0</v>
      </c>
      <c r="T52" s="1352"/>
      <c r="U52" s="1345">
        <f t="shared" ref="U52" si="287">IF(T52=3,$H$7,IF(T52=2,$H$9,IF(T52=1,$H$11,0)))</f>
        <v>0</v>
      </c>
      <c r="V52" s="1352"/>
      <c r="W52" s="1345">
        <f t="shared" ref="W52" si="288">IF(V52=3,$H$7,IF(V52=2,$H$9,IF(V52=1,$H$11,0)))</f>
        <v>0</v>
      </c>
      <c r="X52" s="1352"/>
      <c r="Y52" s="1345">
        <f t="shared" ref="Y52" si="289">IF(X52=3,$H$7,IF(X52=2,$H$9,IF(X52=1,$H$11,0)))</f>
        <v>0</v>
      </c>
      <c r="Z52" s="1995">
        <f t="shared" si="9"/>
        <v>0</v>
      </c>
      <c r="AA52" s="1996"/>
    </row>
    <row r="53" spans="2:27" ht="14.25" hidden="1" customHeight="1" x14ac:dyDescent="0.2">
      <c r="B53" s="69">
        <v>38</v>
      </c>
      <c r="C53" s="66" t="str">
        <f>ABSEN!C48</f>
        <v/>
      </c>
      <c r="D53" s="70"/>
      <c r="E53" s="71" t="str">
        <f>ABSEN!E48</f>
        <v/>
      </c>
      <c r="F53" s="66"/>
      <c r="G53" s="1345">
        <f t="shared" si="0"/>
        <v>0</v>
      </c>
      <c r="H53" s="1352"/>
      <c r="I53" s="1345">
        <f t="shared" si="0"/>
        <v>0</v>
      </c>
      <c r="J53" s="1352"/>
      <c r="K53" s="1345">
        <f t="shared" ref="K53" si="290">IF(J53=3,$H$7,IF(J53=2,$H$9,IF(J53=1,$H$11,0)))</f>
        <v>0</v>
      </c>
      <c r="L53" s="1352"/>
      <c r="M53" s="1345">
        <f t="shared" ref="M53" si="291">IF(L53=3,$H$7,IF(L53=2,$H$9,IF(L53=1,$H$11,0)))</f>
        <v>0</v>
      </c>
      <c r="N53" s="1352"/>
      <c r="O53" s="1345">
        <f t="shared" ref="O53" si="292">IF(N53=3,$H$7,IF(N53=2,$H$9,IF(N53=1,$H$11,0)))</f>
        <v>0</v>
      </c>
      <c r="P53" s="1352"/>
      <c r="Q53" s="1345">
        <f t="shared" ref="Q53" si="293">IF(P53=3,$H$7,IF(P53=2,$H$9,IF(P53=1,$H$11,0)))</f>
        <v>0</v>
      </c>
      <c r="R53" s="1352"/>
      <c r="S53" s="1345">
        <f t="shared" ref="S53" si="294">IF(R53=3,$H$7,IF(R53=2,$H$9,IF(R53=1,$H$11,0)))</f>
        <v>0</v>
      </c>
      <c r="T53" s="1352"/>
      <c r="U53" s="1345">
        <f t="shared" ref="U53" si="295">IF(T53=3,$H$7,IF(T53=2,$H$9,IF(T53=1,$H$11,0)))</f>
        <v>0</v>
      </c>
      <c r="V53" s="1352"/>
      <c r="W53" s="1345">
        <f t="shared" ref="W53" si="296">IF(V53=3,$H$7,IF(V53=2,$H$9,IF(V53=1,$H$11,0)))</f>
        <v>0</v>
      </c>
      <c r="X53" s="1352"/>
      <c r="Y53" s="1345">
        <f t="shared" ref="Y53" si="297">IF(X53=3,$H$7,IF(X53=2,$H$9,IF(X53=1,$H$11,0)))</f>
        <v>0</v>
      </c>
      <c r="Z53" s="1995">
        <f t="shared" si="9"/>
        <v>0</v>
      </c>
      <c r="AA53" s="1996"/>
    </row>
    <row r="54" spans="2:27" ht="14.25" hidden="1" customHeight="1" x14ac:dyDescent="0.2">
      <c r="B54" s="69">
        <v>39</v>
      </c>
      <c r="C54" s="66" t="str">
        <f>ABSEN!C49</f>
        <v/>
      </c>
      <c r="D54" s="70"/>
      <c r="E54" s="71" t="str">
        <f>ABSEN!E49</f>
        <v/>
      </c>
      <c r="F54" s="66"/>
      <c r="G54" s="1345">
        <f t="shared" si="0"/>
        <v>0</v>
      </c>
      <c r="H54" s="1352"/>
      <c r="I54" s="1345">
        <f t="shared" si="0"/>
        <v>0</v>
      </c>
      <c r="J54" s="1352"/>
      <c r="K54" s="1345">
        <f t="shared" ref="K54" si="298">IF(J54=3,$H$7,IF(J54=2,$H$9,IF(J54=1,$H$11,0)))</f>
        <v>0</v>
      </c>
      <c r="L54" s="1352"/>
      <c r="M54" s="1345">
        <f t="shared" ref="M54" si="299">IF(L54=3,$H$7,IF(L54=2,$H$9,IF(L54=1,$H$11,0)))</f>
        <v>0</v>
      </c>
      <c r="N54" s="1352"/>
      <c r="O54" s="1345">
        <f t="shared" ref="O54" si="300">IF(N54=3,$H$7,IF(N54=2,$H$9,IF(N54=1,$H$11,0)))</f>
        <v>0</v>
      </c>
      <c r="P54" s="1352"/>
      <c r="Q54" s="1345">
        <f t="shared" ref="Q54" si="301">IF(P54=3,$H$7,IF(P54=2,$H$9,IF(P54=1,$H$11,0)))</f>
        <v>0</v>
      </c>
      <c r="R54" s="1352"/>
      <c r="S54" s="1345">
        <f t="shared" ref="S54" si="302">IF(R54=3,$H$7,IF(R54=2,$H$9,IF(R54=1,$H$11,0)))</f>
        <v>0</v>
      </c>
      <c r="T54" s="1352"/>
      <c r="U54" s="1345">
        <f t="shared" ref="U54" si="303">IF(T54=3,$H$7,IF(T54=2,$H$9,IF(T54=1,$H$11,0)))</f>
        <v>0</v>
      </c>
      <c r="V54" s="1352"/>
      <c r="W54" s="1345">
        <f t="shared" ref="W54" si="304">IF(V54=3,$H$7,IF(V54=2,$H$9,IF(V54=1,$H$11,0)))</f>
        <v>0</v>
      </c>
      <c r="X54" s="1352"/>
      <c r="Y54" s="1345">
        <f t="shared" ref="Y54" si="305">IF(X54=3,$H$7,IF(X54=2,$H$9,IF(X54=1,$H$11,0)))</f>
        <v>0</v>
      </c>
      <c r="Z54" s="1995">
        <f t="shared" si="9"/>
        <v>0</v>
      </c>
      <c r="AA54" s="1996"/>
    </row>
    <row r="55" spans="2:27" ht="14.25" hidden="1" customHeight="1" x14ac:dyDescent="0.2">
      <c r="B55" s="69">
        <v>40</v>
      </c>
      <c r="C55" s="66" t="str">
        <f>ABSEN!C50</f>
        <v/>
      </c>
      <c r="D55" s="70"/>
      <c r="E55" s="71" t="str">
        <f>ABSEN!E50</f>
        <v/>
      </c>
      <c r="F55" s="66"/>
      <c r="G55" s="1345">
        <f t="shared" si="0"/>
        <v>0</v>
      </c>
      <c r="H55" s="1352"/>
      <c r="I55" s="1345">
        <f t="shared" si="0"/>
        <v>0</v>
      </c>
      <c r="J55" s="1352"/>
      <c r="K55" s="1345">
        <f t="shared" ref="K55" si="306">IF(J55=3,$H$7,IF(J55=2,$H$9,IF(J55=1,$H$11,0)))</f>
        <v>0</v>
      </c>
      <c r="L55" s="1352"/>
      <c r="M55" s="1345">
        <f t="shared" ref="M55" si="307">IF(L55=3,$H$7,IF(L55=2,$H$9,IF(L55=1,$H$11,0)))</f>
        <v>0</v>
      </c>
      <c r="N55" s="1352"/>
      <c r="O55" s="1345">
        <f t="shared" ref="O55" si="308">IF(N55=3,$H$7,IF(N55=2,$H$9,IF(N55=1,$H$11,0)))</f>
        <v>0</v>
      </c>
      <c r="P55" s="1352"/>
      <c r="Q55" s="1345">
        <f t="shared" ref="Q55" si="309">IF(P55=3,$H$7,IF(P55=2,$H$9,IF(P55=1,$H$11,0)))</f>
        <v>0</v>
      </c>
      <c r="R55" s="1352"/>
      <c r="S55" s="1345">
        <f t="shared" ref="S55" si="310">IF(R55=3,$H$7,IF(R55=2,$H$9,IF(R55=1,$H$11,0)))</f>
        <v>0</v>
      </c>
      <c r="T55" s="1352"/>
      <c r="U55" s="1345">
        <f t="shared" ref="U55" si="311">IF(T55=3,$H$7,IF(T55=2,$H$9,IF(T55=1,$H$11,0)))</f>
        <v>0</v>
      </c>
      <c r="V55" s="1352"/>
      <c r="W55" s="1345">
        <f t="shared" ref="W55" si="312">IF(V55=3,$H$7,IF(V55=2,$H$9,IF(V55=1,$H$11,0)))</f>
        <v>0</v>
      </c>
      <c r="X55" s="1352"/>
      <c r="Y55" s="1345">
        <f t="shared" ref="Y55" si="313">IF(X55=3,$H$7,IF(X55=2,$H$9,IF(X55=1,$H$11,0)))</f>
        <v>0</v>
      </c>
      <c r="Z55" s="1995">
        <f t="shared" si="9"/>
        <v>0</v>
      </c>
      <c r="AA55" s="1996"/>
    </row>
    <row r="56" spans="2:27" ht="14.25" hidden="1" customHeight="1" x14ac:dyDescent="0.2">
      <c r="B56" s="69">
        <v>41</v>
      </c>
      <c r="C56" s="66" t="str">
        <f>ABSEN!C51</f>
        <v/>
      </c>
      <c r="D56" s="70"/>
      <c r="E56" s="71" t="str">
        <f>ABSEN!E51</f>
        <v/>
      </c>
      <c r="F56" s="66"/>
      <c r="G56" s="1345">
        <f t="shared" si="0"/>
        <v>0</v>
      </c>
      <c r="H56" s="1352"/>
      <c r="I56" s="1345">
        <f t="shared" si="0"/>
        <v>0</v>
      </c>
      <c r="J56" s="1352"/>
      <c r="K56" s="1345">
        <f t="shared" ref="K56" si="314">IF(J56=3,$H$7,IF(J56=2,$H$9,IF(J56=1,$H$11,0)))</f>
        <v>0</v>
      </c>
      <c r="L56" s="1352"/>
      <c r="M56" s="1345">
        <f t="shared" ref="M56" si="315">IF(L56=3,$H$7,IF(L56=2,$H$9,IF(L56=1,$H$11,0)))</f>
        <v>0</v>
      </c>
      <c r="N56" s="1352"/>
      <c r="O56" s="1345">
        <f t="shared" ref="O56" si="316">IF(N56=3,$H$7,IF(N56=2,$H$9,IF(N56=1,$H$11,0)))</f>
        <v>0</v>
      </c>
      <c r="P56" s="1352"/>
      <c r="Q56" s="1345">
        <f t="shared" ref="Q56" si="317">IF(P56=3,$H$7,IF(P56=2,$H$9,IF(P56=1,$H$11,0)))</f>
        <v>0</v>
      </c>
      <c r="R56" s="1352"/>
      <c r="S56" s="1345">
        <f t="shared" ref="S56" si="318">IF(R56=3,$H$7,IF(R56=2,$H$9,IF(R56=1,$H$11,0)))</f>
        <v>0</v>
      </c>
      <c r="T56" s="1352"/>
      <c r="U56" s="1345">
        <f t="shared" ref="U56" si="319">IF(T56=3,$H$7,IF(T56=2,$H$9,IF(T56=1,$H$11,0)))</f>
        <v>0</v>
      </c>
      <c r="V56" s="1352"/>
      <c r="W56" s="1345">
        <f t="shared" ref="W56" si="320">IF(V56=3,$H$7,IF(V56=2,$H$9,IF(V56=1,$H$11,0)))</f>
        <v>0</v>
      </c>
      <c r="X56" s="1352"/>
      <c r="Y56" s="1345">
        <f t="shared" ref="Y56" si="321">IF(X56=3,$H$7,IF(X56=2,$H$9,IF(X56=1,$H$11,0)))</f>
        <v>0</v>
      </c>
      <c r="Z56" s="1995">
        <f t="shared" si="9"/>
        <v>0</v>
      </c>
      <c r="AA56" s="1996"/>
    </row>
    <row r="57" spans="2:27" ht="14.25" hidden="1" customHeight="1" x14ac:dyDescent="0.2">
      <c r="B57" s="69">
        <v>42</v>
      </c>
      <c r="C57" s="66" t="str">
        <f>ABSEN!C52</f>
        <v/>
      </c>
      <c r="D57" s="70"/>
      <c r="E57" s="71" t="str">
        <f>ABSEN!E52</f>
        <v/>
      </c>
      <c r="F57" s="66"/>
      <c r="G57" s="1345">
        <f t="shared" si="0"/>
        <v>0</v>
      </c>
      <c r="H57" s="1352"/>
      <c r="I57" s="1345">
        <f t="shared" si="0"/>
        <v>0</v>
      </c>
      <c r="J57" s="1352"/>
      <c r="K57" s="1345">
        <f t="shared" ref="K57" si="322">IF(J57=3,$H$7,IF(J57=2,$H$9,IF(J57=1,$H$11,0)))</f>
        <v>0</v>
      </c>
      <c r="L57" s="1352"/>
      <c r="M57" s="1345">
        <f t="shared" ref="M57" si="323">IF(L57=3,$H$7,IF(L57=2,$H$9,IF(L57=1,$H$11,0)))</f>
        <v>0</v>
      </c>
      <c r="N57" s="1352"/>
      <c r="O57" s="1345">
        <f t="shared" ref="O57" si="324">IF(N57=3,$H$7,IF(N57=2,$H$9,IF(N57=1,$H$11,0)))</f>
        <v>0</v>
      </c>
      <c r="P57" s="1352"/>
      <c r="Q57" s="1345">
        <f t="shared" ref="Q57" si="325">IF(P57=3,$H$7,IF(P57=2,$H$9,IF(P57=1,$H$11,0)))</f>
        <v>0</v>
      </c>
      <c r="R57" s="1352"/>
      <c r="S57" s="1345">
        <f t="shared" ref="S57" si="326">IF(R57=3,$H$7,IF(R57=2,$H$9,IF(R57=1,$H$11,0)))</f>
        <v>0</v>
      </c>
      <c r="T57" s="1352"/>
      <c r="U57" s="1345">
        <f t="shared" ref="U57" si="327">IF(T57=3,$H$7,IF(T57=2,$H$9,IF(T57=1,$H$11,0)))</f>
        <v>0</v>
      </c>
      <c r="V57" s="1352"/>
      <c r="W57" s="1345">
        <f t="shared" ref="W57" si="328">IF(V57=3,$H$7,IF(V57=2,$H$9,IF(V57=1,$H$11,0)))</f>
        <v>0</v>
      </c>
      <c r="X57" s="1352"/>
      <c r="Y57" s="1345">
        <f t="shared" ref="Y57" si="329">IF(X57=3,$H$7,IF(X57=2,$H$9,IF(X57=1,$H$11,0)))</f>
        <v>0</v>
      </c>
      <c r="Z57" s="1995">
        <f t="shared" si="9"/>
        <v>0</v>
      </c>
      <c r="AA57" s="1996"/>
    </row>
    <row r="58" spans="2:27" ht="14.25" hidden="1" customHeight="1" x14ac:dyDescent="0.2">
      <c r="B58" s="69">
        <v>43</v>
      </c>
      <c r="C58" s="66" t="str">
        <f>ABSEN!C53</f>
        <v/>
      </c>
      <c r="D58" s="70"/>
      <c r="E58" s="71" t="str">
        <f>ABSEN!E53</f>
        <v/>
      </c>
      <c r="F58" s="66"/>
      <c r="G58" s="1345">
        <f t="shared" si="0"/>
        <v>0</v>
      </c>
      <c r="H58" s="1352"/>
      <c r="I58" s="1345">
        <f t="shared" si="0"/>
        <v>0</v>
      </c>
      <c r="J58" s="1352"/>
      <c r="K58" s="1345">
        <f t="shared" ref="K58" si="330">IF(J58=3,$H$7,IF(J58=2,$H$9,IF(J58=1,$H$11,0)))</f>
        <v>0</v>
      </c>
      <c r="L58" s="1352"/>
      <c r="M58" s="1345">
        <f t="shared" ref="M58" si="331">IF(L58=3,$H$7,IF(L58=2,$H$9,IF(L58=1,$H$11,0)))</f>
        <v>0</v>
      </c>
      <c r="N58" s="1352"/>
      <c r="O58" s="1345">
        <f t="shared" ref="O58" si="332">IF(N58=3,$H$7,IF(N58=2,$H$9,IF(N58=1,$H$11,0)))</f>
        <v>0</v>
      </c>
      <c r="P58" s="1352"/>
      <c r="Q58" s="1345">
        <f t="shared" ref="Q58" si="333">IF(P58=3,$H$7,IF(P58=2,$H$9,IF(P58=1,$H$11,0)))</f>
        <v>0</v>
      </c>
      <c r="R58" s="1352"/>
      <c r="S58" s="1345">
        <f t="shared" ref="S58" si="334">IF(R58=3,$H$7,IF(R58=2,$H$9,IF(R58=1,$H$11,0)))</f>
        <v>0</v>
      </c>
      <c r="T58" s="1352"/>
      <c r="U58" s="1345">
        <f t="shared" ref="U58" si="335">IF(T58=3,$H$7,IF(T58=2,$H$9,IF(T58=1,$H$11,0)))</f>
        <v>0</v>
      </c>
      <c r="V58" s="1352"/>
      <c r="W58" s="1345">
        <f t="shared" ref="W58" si="336">IF(V58=3,$H$7,IF(V58=2,$H$9,IF(V58=1,$H$11,0)))</f>
        <v>0</v>
      </c>
      <c r="X58" s="1352"/>
      <c r="Y58" s="1345">
        <f t="shared" ref="Y58" si="337">IF(X58=3,$H$7,IF(X58=2,$H$9,IF(X58=1,$H$11,0)))</f>
        <v>0</v>
      </c>
      <c r="Z58" s="1995">
        <f t="shared" si="9"/>
        <v>0</v>
      </c>
      <c r="AA58" s="1996"/>
    </row>
    <row r="59" spans="2:27" ht="14.25" hidden="1" customHeight="1" x14ac:dyDescent="0.2">
      <c r="B59" s="69">
        <v>44</v>
      </c>
      <c r="C59" s="66" t="str">
        <f>ABSEN!C54</f>
        <v/>
      </c>
      <c r="D59" s="70"/>
      <c r="E59" s="71" t="str">
        <f>ABSEN!E54</f>
        <v/>
      </c>
      <c r="F59" s="66"/>
      <c r="G59" s="1345">
        <f t="shared" si="0"/>
        <v>0</v>
      </c>
      <c r="H59" s="1352"/>
      <c r="I59" s="1345">
        <f t="shared" si="0"/>
        <v>0</v>
      </c>
      <c r="J59" s="1352"/>
      <c r="K59" s="1345">
        <f t="shared" ref="K59" si="338">IF(J59=3,$H$7,IF(J59=2,$H$9,IF(J59=1,$H$11,0)))</f>
        <v>0</v>
      </c>
      <c r="L59" s="1352"/>
      <c r="M59" s="1345">
        <f t="shared" ref="M59" si="339">IF(L59=3,$H$7,IF(L59=2,$H$9,IF(L59=1,$H$11,0)))</f>
        <v>0</v>
      </c>
      <c r="N59" s="1352"/>
      <c r="O59" s="1345">
        <f t="shared" ref="O59" si="340">IF(N59=3,$H$7,IF(N59=2,$H$9,IF(N59=1,$H$11,0)))</f>
        <v>0</v>
      </c>
      <c r="P59" s="1352"/>
      <c r="Q59" s="1345">
        <f t="shared" ref="Q59" si="341">IF(P59=3,$H$7,IF(P59=2,$H$9,IF(P59=1,$H$11,0)))</f>
        <v>0</v>
      </c>
      <c r="R59" s="1352"/>
      <c r="S59" s="1345">
        <f t="shared" ref="S59" si="342">IF(R59=3,$H$7,IF(R59=2,$H$9,IF(R59=1,$H$11,0)))</f>
        <v>0</v>
      </c>
      <c r="T59" s="1352"/>
      <c r="U59" s="1345">
        <f t="shared" ref="U59" si="343">IF(T59=3,$H$7,IF(T59=2,$H$9,IF(T59=1,$H$11,0)))</f>
        <v>0</v>
      </c>
      <c r="V59" s="1352"/>
      <c r="W59" s="1345">
        <f t="shared" ref="W59" si="344">IF(V59=3,$H$7,IF(V59=2,$H$9,IF(V59=1,$H$11,0)))</f>
        <v>0</v>
      </c>
      <c r="X59" s="1352"/>
      <c r="Y59" s="1345">
        <f t="shared" ref="Y59" si="345">IF(X59=3,$H$7,IF(X59=2,$H$9,IF(X59=1,$H$11,0)))</f>
        <v>0</v>
      </c>
      <c r="Z59" s="1995">
        <f t="shared" si="9"/>
        <v>0</v>
      </c>
      <c r="AA59" s="1996"/>
    </row>
    <row r="60" spans="2:27" ht="14.25" hidden="1" customHeight="1" x14ac:dyDescent="0.2">
      <c r="B60" s="69">
        <v>45</v>
      </c>
      <c r="C60" s="66" t="str">
        <f>ABSEN!C55</f>
        <v/>
      </c>
      <c r="D60" s="70"/>
      <c r="E60" s="71" t="str">
        <f>ABSEN!E55</f>
        <v/>
      </c>
      <c r="F60" s="66"/>
      <c r="G60" s="1345">
        <f t="shared" si="0"/>
        <v>0</v>
      </c>
      <c r="H60" s="1352"/>
      <c r="I60" s="1345">
        <f t="shared" si="0"/>
        <v>0</v>
      </c>
      <c r="J60" s="1352"/>
      <c r="K60" s="1345">
        <f t="shared" ref="K60" si="346">IF(J60=3,$H$7,IF(J60=2,$H$9,IF(J60=1,$H$11,0)))</f>
        <v>0</v>
      </c>
      <c r="L60" s="1352"/>
      <c r="M60" s="1345">
        <f t="shared" ref="M60" si="347">IF(L60=3,$H$7,IF(L60=2,$H$9,IF(L60=1,$H$11,0)))</f>
        <v>0</v>
      </c>
      <c r="N60" s="1352"/>
      <c r="O60" s="1345">
        <f t="shared" ref="O60" si="348">IF(N60=3,$H$7,IF(N60=2,$H$9,IF(N60=1,$H$11,0)))</f>
        <v>0</v>
      </c>
      <c r="P60" s="1352"/>
      <c r="Q60" s="1345">
        <f t="shared" ref="Q60" si="349">IF(P60=3,$H$7,IF(P60=2,$H$9,IF(P60=1,$H$11,0)))</f>
        <v>0</v>
      </c>
      <c r="R60" s="1352"/>
      <c r="S60" s="1345">
        <f t="shared" ref="S60" si="350">IF(R60=3,$H$7,IF(R60=2,$H$9,IF(R60=1,$H$11,0)))</f>
        <v>0</v>
      </c>
      <c r="T60" s="1352"/>
      <c r="U60" s="1345">
        <f t="shared" ref="U60" si="351">IF(T60=3,$H$7,IF(T60=2,$H$9,IF(T60=1,$H$11,0)))</f>
        <v>0</v>
      </c>
      <c r="V60" s="1352"/>
      <c r="W60" s="1345">
        <f t="shared" ref="W60" si="352">IF(V60=3,$H$7,IF(V60=2,$H$9,IF(V60=1,$H$11,0)))</f>
        <v>0</v>
      </c>
      <c r="X60" s="1352"/>
      <c r="Y60" s="1345">
        <f t="shared" ref="Y60" si="353">IF(X60=3,$H$7,IF(X60=2,$H$9,IF(X60=1,$H$11,0)))</f>
        <v>0</v>
      </c>
      <c r="Z60" s="1995">
        <f t="shared" si="9"/>
        <v>0</v>
      </c>
      <c r="AA60" s="1996"/>
    </row>
    <row r="61" spans="2:27" ht="14.25" hidden="1" customHeight="1" x14ac:dyDescent="0.2">
      <c r="B61" s="69">
        <v>46</v>
      </c>
      <c r="C61" s="66" t="str">
        <f>ABSEN!C56</f>
        <v/>
      </c>
      <c r="D61" s="70"/>
      <c r="E61" s="71" t="str">
        <f>ABSEN!E56</f>
        <v/>
      </c>
      <c r="F61" s="66"/>
      <c r="G61" s="1345">
        <f t="shared" si="0"/>
        <v>0</v>
      </c>
      <c r="H61" s="1352"/>
      <c r="I61" s="1345">
        <f t="shared" si="0"/>
        <v>0</v>
      </c>
      <c r="J61" s="1352"/>
      <c r="K61" s="1345">
        <f t="shared" ref="K61" si="354">IF(J61=3,$H$7,IF(J61=2,$H$9,IF(J61=1,$H$11,0)))</f>
        <v>0</v>
      </c>
      <c r="L61" s="1352"/>
      <c r="M61" s="1345">
        <f t="shared" ref="M61" si="355">IF(L61=3,$H$7,IF(L61=2,$H$9,IF(L61=1,$H$11,0)))</f>
        <v>0</v>
      </c>
      <c r="N61" s="1352"/>
      <c r="O61" s="1345">
        <f t="shared" ref="O61" si="356">IF(N61=3,$H$7,IF(N61=2,$H$9,IF(N61=1,$H$11,0)))</f>
        <v>0</v>
      </c>
      <c r="P61" s="1352"/>
      <c r="Q61" s="1345">
        <f t="shared" ref="Q61" si="357">IF(P61=3,$H$7,IF(P61=2,$H$9,IF(P61=1,$H$11,0)))</f>
        <v>0</v>
      </c>
      <c r="R61" s="1352"/>
      <c r="S61" s="1345">
        <f t="shared" ref="S61" si="358">IF(R61=3,$H$7,IF(R61=2,$H$9,IF(R61=1,$H$11,0)))</f>
        <v>0</v>
      </c>
      <c r="T61" s="1352"/>
      <c r="U61" s="1345">
        <f t="shared" ref="U61" si="359">IF(T61=3,$H$7,IF(T61=2,$H$9,IF(T61=1,$H$11,0)))</f>
        <v>0</v>
      </c>
      <c r="V61" s="1352"/>
      <c r="W61" s="1345">
        <f t="shared" ref="W61" si="360">IF(V61=3,$H$7,IF(V61=2,$H$9,IF(V61=1,$H$11,0)))</f>
        <v>0</v>
      </c>
      <c r="X61" s="1352"/>
      <c r="Y61" s="1345">
        <f t="shared" ref="Y61" si="361">IF(X61=3,$H$7,IF(X61=2,$H$9,IF(X61=1,$H$11,0)))</f>
        <v>0</v>
      </c>
      <c r="Z61" s="1995">
        <f t="shared" si="9"/>
        <v>0</v>
      </c>
      <c r="AA61" s="1996"/>
    </row>
    <row r="62" spans="2:27" x14ac:dyDescent="0.2">
      <c r="B62" s="72">
        <v>38</v>
      </c>
      <c r="C62" s="73" t="str">
        <f>ABSEN!C57</f>
        <v/>
      </c>
      <c r="D62" s="74"/>
      <c r="E62" s="75" t="str">
        <f>ABSEN!E57</f>
        <v/>
      </c>
      <c r="F62" s="73"/>
      <c r="G62" s="1345">
        <f t="shared" si="0"/>
        <v>0</v>
      </c>
      <c r="H62" s="1351"/>
      <c r="I62" s="1345">
        <f t="shared" si="0"/>
        <v>0</v>
      </c>
      <c r="J62" s="1351"/>
      <c r="K62" s="1345">
        <f t="shared" ref="K62" si="362">IF(J62=3,$H$7,IF(J62=2,$H$9,IF(J62=1,$H$11,0)))</f>
        <v>0</v>
      </c>
      <c r="L62" s="1351"/>
      <c r="M62" s="1345">
        <f t="shared" ref="M62" si="363">IF(L62=3,$H$7,IF(L62=2,$H$9,IF(L62=1,$H$11,0)))</f>
        <v>0</v>
      </c>
      <c r="N62" s="1351"/>
      <c r="O62" s="1345">
        <f t="shared" ref="O62" si="364">IF(N62=3,$H$7,IF(N62=2,$H$9,IF(N62=1,$H$11,0)))</f>
        <v>0</v>
      </c>
      <c r="P62" s="1351"/>
      <c r="Q62" s="1345">
        <f t="shared" ref="Q62" si="365">IF(P62=3,$H$7,IF(P62=2,$H$9,IF(P62=1,$H$11,0)))</f>
        <v>0</v>
      </c>
      <c r="R62" s="1351"/>
      <c r="S62" s="1345">
        <f t="shared" ref="S62" si="366">IF(R62=3,$H$7,IF(R62=2,$H$9,IF(R62=1,$H$11,0)))</f>
        <v>0</v>
      </c>
      <c r="T62" s="1351"/>
      <c r="U62" s="1345">
        <f t="shared" ref="U62" si="367">IF(T62=3,$H$7,IF(T62=2,$H$9,IF(T62=1,$H$11,0)))</f>
        <v>0</v>
      </c>
      <c r="V62" s="1351"/>
      <c r="W62" s="1345">
        <f t="shared" ref="W62" si="368">IF(V62=3,$H$7,IF(V62=2,$H$9,IF(V62=1,$H$11,0)))</f>
        <v>0</v>
      </c>
      <c r="X62" s="1351"/>
      <c r="Y62" s="1345">
        <f t="shared" ref="Y62" si="369">IF(X62=3,$H$7,IF(X62=2,$H$9,IF(X62=1,$H$11,0)))</f>
        <v>0</v>
      </c>
      <c r="Z62" s="2012">
        <f t="shared" si="9"/>
        <v>0</v>
      </c>
      <c r="AA62" s="2013"/>
    </row>
    <row r="63" spans="2:27" x14ac:dyDescent="0.2">
      <c r="B63" s="29"/>
      <c r="C63" s="29"/>
      <c r="D63" s="77"/>
      <c r="E63" s="78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</row>
    <row r="64" spans="2:27" s="58" customFormat="1" ht="12" x14ac:dyDescent="0.2">
      <c r="B64" s="54"/>
      <c r="C64" s="54"/>
      <c r="D64" s="79"/>
      <c r="E64" s="54"/>
      <c r="F64" s="54"/>
      <c r="G64" s="54"/>
      <c r="H64" s="2011" t="s">
        <v>737</v>
      </c>
      <c r="I64" s="2011"/>
      <c r="J64" s="2011"/>
      <c r="K64" s="2011"/>
      <c r="L64" s="2011"/>
      <c r="M64" s="2011"/>
      <c r="N64" s="2011"/>
      <c r="O64" s="2011"/>
      <c r="P64" s="2011"/>
      <c r="Q64" s="2011"/>
      <c r="R64" s="2011"/>
      <c r="S64" s="2011"/>
      <c r="T64" s="2011"/>
      <c r="U64" s="2011"/>
      <c r="V64" s="2011"/>
      <c r="W64" s="2011"/>
      <c r="X64" s="2011"/>
      <c r="Y64" s="2011"/>
      <c r="Z64" s="2011"/>
      <c r="AA64" s="54"/>
    </row>
    <row r="65" spans="2:27" s="58" customFormat="1" ht="12" x14ac:dyDescent="0.2">
      <c r="B65" s="54"/>
      <c r="C65" s="54"/>
      <c r="D65" s="79"/>
      <c r="E65" s="54"/>
      <c r="F65" s="54"/>
      <c r="G65" s="54"/>
      <c r="H65" s="1994"/>
      <c r="I65" s="1994"/>
      <c r="J65" s="1994"/>
      <c r="K65" s="1994"/>
      <c r="L65" s="1994"/>
      <c r="M65" s="1994"/>
      <c r="N65" s="1994"/>
      <c r="O65" s="1994"/>
      <c r="P65" s="1994"/>
      <c r="Q65" s="1994"/>
      <c r="R65" s="1994"/>
      <c r="S65" s="1994"/>
      <c r="T65" s="1994"/>
      <c r="U65" s="1994"/>
      <c r="V65" s="1994"/>
      <c r="W65" s="1994"/>
      <c r="X65" s="1994"/>
      <c r="Y65" s="1994"/>
      <c r="Z65" s="1994"/>
      <c r="AA65" s="54"/>
    </row>
    <row r="66" spans="2:27" s="58" customFormat="1" ht="12" x14ac:dyDescent="0.2">
      <c r="B66" s="1994" t="s">
        <v>21</v>
      </c>
      <c r="C66" s="1994"/>
      <c r="D66" s="1994"/>
      <c r="E66" s="1994"/>
      <c r="F66" s="54"/>
      <c r="G66" s="54"/>
      <c r="H66" s="1994"/>
      <c r="I66" s="1994"/>
      <c r="J66" s="1994"/>
      <c r="K66" s="1994"/>
      <c r="L66" s="1994"/>
      <c r="M66" s="1994"/>
      <c r="N66" s="1994"/>
      <c r="O66" s="1994"/>
      <c r="P66" s="1994"/>
      <c r="Q66" s="1994"/>
      <c r="R66" s="1994"/>
      <c r="S66" s="1994"/>
      <c r="T66" s="1994"/>
      <c r="U66" s="1994"/>
      <c r="V66" s="1994"/>
      <c r="W66" s="1994"/>
      <c r="X66" s="1994"/>
      <c r="Y66" s="1994"/>
      <c r="Z66" s="1994"/>
      <c r="AA66" s="54"/>
    </row>
    <row r="67" spans="2:27" s="58" customFormat="1" ht="12" x14ac:dyDescent="0.2">
      <c r="B67" s="1994" t="s">
        <v>23</v>
      </c>
      <c r="C67" s="1994"/>
      <c r="D67" s="1994"/>
      <c r="E67" s="1994"/>
      <c r="F67" s="80"/>
      <c r="G67" s="80"/>
      <c r="H67" s="1994" t="s">
        <v>738</v>
      </c>
      <c r="I67" s="1994"/>
      <c r="J67" s="1994"/>
      <c r="K67" s="1994"/>
      <c r="L67" s="1994"/>
      <c r="M67" s="1994"/>
      <c r="N67" s="1994"/>
      <c r="O67" s="1994"/>
      <c r="P67" s="1994"/>
      <c r="Q67" s="1994"/>
      <c r="R67" s="1994"/>
      <c r="S67" s="1994"/>
      <c r="T67" s="1994"/>
      <c r="U67" s="1994"/>
      <c r="V67" s="1994"/>
      <c r="W67" s="1994"/>
      <c r="X67" s="1994"/>
      <c r="Y67" s="1994"/>
      <c r="Z67" s="1994"/>
      <c r="AA67" s="80"/>
    </row>
    <row r="68" spans="2:27" s="58" customFormat="1" ht="12" x14ac:dyDescent="0.2">
      <c r="B68" s="1994"/>
      <c r="C68" s="1994"/>
      <c r="D68" s="1994"/>
      <c r="E68" s="1994"/>
      <c r="F68" s="80"/>
      <c r="G68" s="80"/>
      <c r="H68" s="57"/>
      <c r="I68" s="1343"/>
      <c r="J68" s="57"/>
      <c r="K68" s="1343"/>
      <c r="L68" s="57"/>
      <c r="M68" s="1343"/>
      <c r="N68" s="80"/>
      <c r="O68" s="80"/>
      <c r="P68" s="80"/>
      <c r="Q68" s="80"/>
      <c r="R68" s="80"/>
      <c r="S68" s="80"/>
      <c r="T68" s="80"/>
      <c r="U68" s="80"/>
      <c r="V68" s="80"/>
      <c r="W68" s="80"/>
      <c r="X68" s="80"/>
      <c r="Y68" s="80"/>
      <c r="Z68" s="80"/>
      <c r="AA68" s="80"/>
    </row>
    <row r="69" spans="2:27" s="58" customFormat="1" ht="12" x14ac:dyDescent="0.2">
      <c r="B69" s="1994"/>
      <c r="C69" s="1994"/>
      <c r="D69" s="1994"/>
      <c r="E69" s="1994"/>
      <c r="F69" s="54"/>
      <c r="G69" s="54"/>
      <c r="H69" s="57"/>
      <c r="I69" s="1343"/>
      <c r="J69" s="57"/>
      <c r="K69" s="1343"/>
      <c r="L69" s="57"/>
      <c r="M69" s="1343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  <c r="AA69" s="54"/>
    </row>
    <row r="70" spans="2:27" s="58" customFormat="1" ht="12" x14ac:dyDescent="0.2">
      <c r="B70" s="1994"/>
      <c r="C70" s="1994"/>
      <c r="D70" s="1994"/>
      <c r="E70" s="1994"/>
      <c r="F70" s="80"/>
      <c r="G70" s="80"/>
      <c r="H70" s="57"/>
      <c r="I70" s="1343"/>
      <c r="J70" s="57"/>
      <c r="K70" s="1343"/>
      <c r="L70" s="57"/>
      <c r="M70" s="1343"/>
      <c r="N70" s="80"/>
      <c r="O70" s="80"/>
      <c r="P70" s="80"/>
      <c r="Q70" s="80"/>
      <c r="R70" s="80"/>
      <c r="S70" s="80"/>
      <c r="T70" s="80"/>
      <c r="U70" s="80"/>
      <c r="V70" s="80"/>
      <c r="W70" s="80"/>
      <c r="X70" s="80"/>
      <c r="Y70" s="80"/>
      <c r="Z70" s="80"/>
      <c r="AA70" s="80"/>
    </row>
    <row r="71" spans="2:27" s="58" customFormat="1" ht="12" x14ac:dyDescent="0.2">
      <c r="B71" s="1994"/>
      <c r="C71" s="1994"/>
      <c r="D71" s="1994"/>
      <c r="E71" s="1994"/>
      <c r="F71" s="111"/>
      <c r="G71" s="111"/>
      <c r="AA71" s="111"/>
    </row>
    <row r="72" spans="2:27" s="1271" customFormat="1" ht="12" x14ac:dyDescent="0.2">
      <c r="B72" s="1997" t="str">
        <f>PROTA!C43</f>
        <v>MARLINA, M.Pd</v>
      </c>
      <c r="C72" s="1997"/>
      <c r="D72" s="1997"/>
      <c r="E72" s="1997"/>
      <c r="F72" s="1270"/>
      <c r="G72" s="1270"/>
      <c r="H72" s="1997">
        <f>E6</f>
        <v>0</v>
      </c>
      <c r="I72" s="1997"/>
      <c r="J72" s="1997"/>
      <c r="K72" s="1997"/>
      <c r="L72" s="1997"/>
      <c r="M72" s="1997"/>
      <c r="N72" s="1997"/>
      <c r="O72" s="1997"/>
      <c r="P72" s="1997"/>
      <c r="Q72" s="1997"/>
      <c r="R72" s="1997"/>
      <c r="S72" s="1997"/>
      <c r="T72" s="1997"/>
      <c r="U72" s="1997"/>
      <c r="V72" s="1997"/>
      <c r="W72" s="1997"/>
      <c r="X72" s="1997"/>
      <c r="Y72" s="1997"/>
      <c r="Z72" s="1997"/>
      <c r="AA72" s="1270"/>
    </row>
    <row r="73" spans="2:27" s="85" customFormat="1" ht="9.75" x14ac:dyDescent="0.2">
      <c r="B73" s="1998" t="str">
        <f>PROTA!C44</f>
        <v>NIP. -</v>
      </c>
      <c r="C73" s="1998"/>
      <c r="D73" s="1998"/>
      <c r="E73" s="1998"/>
      <c r="F73" s="83"/>
      <c r="G73" s="83"/>
      <c r="H73" s="1998" t="str">
        <f>COVER!A38</f>
        <v>NIP. 0</v>
      </c>
      <c r="I73" s="1998"/>
      <c r="J73" s="1998"/>
      <c r="K73" s="1998"/>
      <c r="L73" s="1998"/>
      <c r="M73" s="1998"/>
      <c r="N73" s="1998"/>
      <c r="O73" s="1998"/>
      <c r="P73" s="1998"/>
      <c r="Q73" s="1998"/>
      <c r="R73" s="1998"/>
      <c r="S73" s="1998"/>
      <c r="T73" s="1998"/>
      <c r="U73" s="1998"/>
      <c r="V73" s="1998"/>
      <c r="W73" s="1998"/>
      <c r="X73" s="1998"/>
      <c r="Y73" s="1998"/>
      <c r="Z73" s="1998"/>
      <c r="AA73" s="112"/>
    </row>
    <row r="74" spans="2:27" x14ac:dyDescent="0.2">
      <c r="B74" s="60"/>
      <c r="C74" s="60"/>
      <c r="D74" s="3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52"/>
      <c r="S74" s="52"/>
      <c r="T74" s="52"/>
      <c r="U74" s="52"/>
      <c r="V74" s="52"/>
      <c r="W74" s="52"/>
      <c r="X74" s="52"/>
      <c r="Y74" s="52"/>
      <c r="Z74" s="52"/>
      <c r="AA74" s="52"/>
    </row>
    <row r="75" spans="2:27" x14ac:dyDescent="0.2">
      <c r="B75" s="52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2"/>
    </row>
    <row r="76" spans="2:27" x14ac:dyDescent="0.2">
      <c r="B76" s="52"/>
      <c r="C76" s="52"/>
      <c r="D76" s="52"/>
      <c r="E76" s="52"/>
      <c r="F76" s="52"/>
      <c r="G76" s="52"/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2"/>
      <c r="Z76" s="52"/>
      <c r="AA76" s="52"/>
    </row>
  </sheetData>
  <mergeCells count="68">
    <mergeCell ref="Z61:AA61"/>
    <mergeCell ref="H64:Z64"/>
    <mergeCell ref="H65:Z65"/>
    <mergeCell ref="Z52:AA52"/>
    <mergeCell ref="Z53:AA53"/>
    <mergeCell ref="Z54:AA54"/>
    <mergeCell ref="Z55:AA55"/>
    <mergeCell ref="Z56:AA56"/>
    <mergeCell ref="Z57:AA57"/>
    <mergeCell ref="Z62:AA62"/>
    <mergeCell ref="Z38:AA38"/>
    <mergeCell ref="Z50:AA50"/>
    <mergeCell ref="Z58:AA58"/>
    <mergeCell ref="Z59:AA59"/>
    <mergeCell ref="Z60:AA60"/>
    <mergeCell ref="Z51:AA51"/>
    <mergeCell ref="Z45:AA45"/>
    <mergeCell ref="Z46:AA46"/>
    <mergeCell ref="Z47:AA47"/>
    <mergeCell ref="Z48:AA48"/>
    <mergeCell ref="Z39:AA39"/>
    <mergeCell ref="Z40:AA40"/>
    <mergeCell ref="Z41:AA41"/>
    <mergeCell ref="Z42:AA42"/>
    <mergeCell ref="Z43:AA43"/>
    <mergeCell ref="Z44:AA44"/>
    <mergeCell ref="Z33:AA33"/>
    <mergeCell ref="Z34:AA34"/>
    <mergeCell ref="Z35:AA35"/>
    <mergeCell ref="Z36:AA36"/>
    <mergeCell ref="Z37:AA37"/>
    <mergeCell ref="B73:E73"/>
    <mergeCell ref="H73:Z73"/>
    <mergeCell ref="H72:Z72"/>
    <mergeCell ref="Z49:AA49"/>
    <mergeCell ref="B13:B15"/>
    <mergeCell ref="C13:C15"/>
    <mergeCell ref="D13:E15"/>
    <mergeCell ref="F13:X13"/>
    <mergeCell ref="Z13:AA15"/>
    <mergeCell ref="Z27:AA27"/>
    <mergeCell ref="Z16:AA16"/>
    <mergeCell ref="Z17:AA17"/>
    <mergeCell ref="Z18:AA18"/>
    <mergeCell ref="Z19:AA19"/>
    <mergeCell ref="Z20:AA20"/>
    <mergeCell ref="Z21:AA21"/>
    <mergeCell ref="B68:E68"/>
    <mergeCell ref="B69:E69"/>
    <mergeCell ref="B70:E70"/>
    <mergeCell ref="B71:E71"/>
    <mergeCell ref="B72:E72"/>
    <mergeCell ref="H66:Z66"/>
    <mergeCell ref="H67:Z67"/>
    <mergeCell ref="E1:AA1"/>
    <mergeCell ref="E2:AA2"/>
    <mergeCell ref="B66:E66"/>
    <mergeCell ref="B67:E67"/>
    <mergeCell ref="Z22:AA22"/>
    <mergeCell ref="Z23:AA23"/>
    <mergeCell ref="Z24:AA24"/>
    <mergeCell ref="Z25:AA25"/>
    <mergeCell ref="Z26:AA26"/>
    <mergeCell ref="Z28:AA28"/>
    <mergeCell ref="Z29:AA29"/>
    <mergeCell ref="Z30:AA30"/>
    <mergeCell ref="Z31:AA31"/>
    <mergeCell ref="Z32:AA32"/>
  </mergeCells>
  <conditionalFormatting sqref="C16:AA63">
    <cfRule type="cellIs" dxfId="67" priority="1" operator="equal">
      <formula>0</formula>
    </cfRule>
  </conditionalFormatting>
  <dataValidations count="1">
    <dataValidation type="list" allowBlank="1" showInputMessage="1" showErrorMessage="1" sqref="F16:F62 H16:H62 J16:J62 L16:L62 N16:N62 P16:P62 R16:R62 T16:T62 V16:V62 X16:X62">
      <formula1>$J$5:$J$7</formula1>
    </dataValidation>
  </dataValidations>
  <hyperlinks>
    <hyperlink ref="A1" location="'DATA UTAMA'!A1" display="'DATA UTAMA'!A1"/>
  </hyperlinks>
  <pageMargins left="0.43307086614173229" right="0.23622047244094491" top="0.15748031496062992" bottom="0.15748031496062992" header="0.31496062992125984" footer="0.31496062992125984"/>
  <pageSetup paperSize="9" scale="90" orientation="portrait" horizontalDpi="4294967293"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7">
    <tabColor theme="3" tint="0.59999389629810485"/>
  </sheetPr>
  <dimension ref="A1:CB101"/>
  <sheetViews>
    <sheetView showGridLines="0" workbookViewId="0">
      <pane xSplit="15" ySplit="12" topLeftCell="BO13" activePane="bottomRight" state="frozen"/>
      <selection pane="topRight" activeCell="P1" sqref="P1"/>
      <selection pane="bottomLeft" activeCell="A13" sqref="A13"/>
      <selection pane="bottomRight"/>
    </sheetView>
  </sheetViews>
  <sheetFormatPr defaultRowHeight="14.25" x14ac:dyDescent="0.2"/>
  <cols>
    <col min="1" max="1" width="2.28515625" style="2" customWidth="1"/>
    <col min="2" max="2" width="4.140625" style="39" customWidth="1"/>
    <col min="3" max="3" width="9.7109375" style="39" customWidth="1"/>
    <col min="4" max="4" width="1.5703125" style="39" customWidth="1"/>
    <col min="5" max="5" width="27.85546875" style="39" customWidth="1"/>
    <col min="6" max="15" width="7" style="39" customWidth="1"/>
    <col min="16" max="16" width="3.5703125" style="39" customWidth="1"/>
    <col min="17" max="17" width="3.7109375" style="39" customWidth="1"/>
    <col min="18" max="26" width="3.28515625" style="39" customWidth="1"/>
    <col min="27" max="27" width="3.42578125" style="39" customWidth="1"/>
    <col min="28" max="65" width="3.28515625" style="39" customWidth="1"/>
    <col min="66" max="66" width="5.7109375" style="39" customWidth="1"/>
    <col min="67" max="76" width="3.28515625" style="39" customWidth="1"/>
    <col min="77" max="77" width="6.7109375" style="39" customWidth="1"/>
    <col min="78" max="78" width="7.28515625" style="39" customWidth="1"/>
    <col min="79" max="79" width="4.7109375" style="2" hidden="1" customWidth="1"/>
    <col min="80" max="80" width="5.85546875" style="2" hidden="1" customWidth="1"/>
    <col min="81" max="16384" width="9.140625" style="2"/>
  </cols>
  <sheetData>
    <row r="1" spans="1:80" ht="18" x14ac:dyDescent="0.2">
      <c r="A1" s="1" t="s">
        <v>389</v>
      </c>
      <c r="B1" s="1902" t="str">
        <f>IF(BW5="GASAL","ANALISIS BUTIR SOAL UJIAN AKHIR SEMESTER","ANALISIS BUTIR SOAL UJIAN KENAIKAN KELAS")</f>
        <v>ANALISIS BUTIR SOAL UJIAN AKHIR SEMESTER</v>
      </c>
      <c r="C1" s="1902"/>
      <c r="D1" s="1902"/>
      <c r="E1" s="1902"/>
      <c r="F1" s="1902"/>
      <c r="G1" s="1902"/>
      <c r="H1" s="1902"/>
      <c r="I1" s="1902"/>
      <c r="J1" s="1902"/>
      <c r="K1" s="1902"/>
      <c r="L1" s="1902"/>
      <c r="M1" s="1902"/>
      <c r="N1" s="1902"/>
      <c r="O1" s="1902"/>
      <c r="P1" s="1902"/>
      <c r="Q1" s="1902"/>
      <c r="R1" s="1902"/>
      <c r="S1" s="1902"/>
      <c r="T1" s="1902"/>
      <c r="U1" s="1902"/>
      <c r="V1" s="1902"/>
      <c r="W1" s="1902"/>
      <c r="X1" s="1902"/>
      <c r="Y1" s="1902"/>
      <c r="Z1" s="1902"/>
      <c r="AA1" s="1902"/>
      <c r="AB1" s="1902"/>
      <c r="AC1" s="1902"/>
      <c r="AD1" s="1902"/>
      <c r="AE1" s="1902"/>
      <c r="AF1" s="1902"/>
      <c r="AG1" s="1902"/>
      <c r="AH1" s="1902"/>
      <c r="AI1" s="1902"/>
      <c r="AJ1" s="1902"/>
      <c r="AK1" s="1902"/>
      <c r="AL1" s="1902"/>
      <c r="AM1" s="1902"/>
      <c r="AN1" s="1902"/>
      <c r="AO1" s="1902"/>
      <c r="AP1" s="1902"/>
      <c r="AQ1" s="1902"/>
      <c r="AR1" s="1902"/>
      <c r="AS1" s="1902"/>
      <c r="AT1" s="1902"/>
      <c r="AU1" s="1902"/>
      <c r="AV1" s="1902"/>
      <c r="AW1" s="1902"/>
      <c r="AX1" s="1902"/>
      <c r="AY1" s="1902"/>
      <c r="AZ1" s="1902"/>
      <c r="BA1" s="1902"/>
      <c r="BB1" s="1902"/>
      <c r="BC1" s="1902"/>
      <c r="BD1" s="1902"/>
      <c r="BE1" s="1902"/>
      <c r="BF1" s="1902"/>
      <c r="BG1" s="1902"/>
      <c r="BH1" s="1902"/>
      <c r="BI1" s="1902"/>
      <c r="BJ1" s="1902"/>
      <c r="BK1" s="1902"/>
      <c r="BL1" s="1902"/>
      <c r="BM1" s="1902"/>
      <c r="BN1" s="1902"/>
      <c r="BO1" s="1902"/>
      <c r="BP1" s="1902"/>
      <c r="BQ1" s="1902"/>
      <c r="BR1" s="1902"/>
      <c r="BS1" s="1902"/>
      <c r="BT1" s="1902"/>
      <c r="BU1" s="1902"/>
      <c r="BV1" s="1902"/>
      <c r="BW1" s="1902"/>
      <c r="BX1" s="1902"/>
      <c r="BY1" s="1902"/>
      <c r="BZ1" s="1902"/>
    </row>
    <row r="2" spans="1:80" ht="6" customHeight="1" x14ac:dyDescent="0.2"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  <c r="AI2" s="52"/>
      <c r="AJ2" s="52"/>
      <c r="AK2" s="52"/>
      <c r="AL2" s="52"/>
      <c r="AM2" s="52"/>
      <c r="AN2" s="52"/>
      <c r="AO2" s="52"/>
      <c r="AP2" s="52"/>
      <c r="AQ2" s="52"/>
      <c r="AR2" s="52"/>
      <c r="AS2" s="52"/>
      <c r="AT2" s="52"/>
      <c r="AU2" s="52"/>
      <c r="AV2" s="52"/>
      <c r="AW2" s="52"/>
      <c r="AX2" s="52"/>
      <c r="AY2" s="52"/>
      <c r="AZ2" s="52"/>
      <c r="BA2" s="52"/>
      <c r="BB2" s="52"/>
      <c r="BC2" s="52"/>
      <c r="BD2" s="52"/>
      <c r="BE2" s="52"/>
      <c r="BF2" s="52"/>
      <c r="BG2" s="52"/>
      <c r="BH2" s="52"/>
      <c r="BI2" s="52"/>
      <c r="BJ2" s="52"/>
      <c r="BK2" s="52"/>
      <c r="BL2" s="52"/>
      <c r="BM2" s="52"/>
      <c r="BN2" s="52"/>
      <c r="BO2" s="52"/>
      <c r="BP2" s="52"/>
      <c r="BQ2" s="52"/>
      <c r="BR2" s="52"/>
      <c r="BS2" s="52"/>
      <c r="BT2" s="52"/>
      <c r="BU2" s="52"/>
      <c r="BV2" s="52"/>
      <c r="BW2" s="52"/>
      <c r="BX2" s="52"/>
      <c r="BY2" s="52"/>
      <c r="BZ2" s="52"/>
    </row>
    <row r="3" spans="1:80" ht="13.5" customHeight="1" x14ac:dyDescent="0.2">
      <c r="B3" s="53" t="s">
        <v>2</v>
      </c>
      <c r="C3" s="54"/>
      <c r="D3" s="55" t="s">
        <v>3</v>
      </c>
      <c r="E3" s="56" t="str">
        <f>PROSEM!$E$4</f>
        <v>Ilmu Pengetahuan Sosial</v>
      </c>
      <c r="F3" s="54"/>
      <c r="G3" s="54"/>
      <c r="H3" s="54"/>
      <c r="I3" s="54"/>
      <c r="J3" s="54"/>
      <c r="K3" s="53"/>
      <c r="L3" s="54"/>
      <c r="M3" s="57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54"/>
      <c r="AS3" s="54"/>
      <c r="AT3" s="54"/>
      <c r="AU3" s="54"/>
      <c r="AV3" s="54"/>
      <c r="AW3" s="54"/>
      <c r="AX3" s="54"/>
      <c r="AY3" s="54"/>
      <c r="AZ3" s="54"/>
      <c r="BA3" s="54"/>
      <c r="BB3" s="54"/>
      <c r="BC3" s="54"/>
      <c r="BD3" s="54"/>
      <c r="BE3" s="53"/>
      <c r="BK3" s="57"/>
      <c r="BL3" s="56"/>
      <c r="BP3" s="53" t="s">
        <v>28</v>
      </c>
      <c r="BV3" s="57" t="s">
        <v>3</v>
      </c>
      <c r="BW3" s="56" t="str">
        <f>PROTA!E5</f>
        <v>2018/2019</v>
      </c>
    </row>
    <row r="4" spans="1:80" ht="12.75" customHeight="1" x14ac:dyDescent="0.2">
      <c r="B4" s="53" t="s">
        <v>4</v>
      </c>
      <c r="C4" s="54"/>
      <c r="D4" s="55" t="s">
        <v>3</v>
      </c>
      <c r="E4" s="56">
        <f>PROSEM!$AB$5</f>
        <v>0</v>
      </c>
      <c r="F4" s="54"/>
      <c r="G4" s="54"/>
      <c r="H4" s="54"/>
      <c r="I4" s="54"/>
      <c r="J4" s="54"/>
      <c r="K4" s="53"/>
      <c r="L4" s="54"/>
      <c r="M4" s="57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4"/>
      <c r="AZ4" s="54"/>
      <c r="BA4" s="54"/>
      <c r="BB4" s="54"/>
      <c r="BC4" s="54"/>
      <c r="BD4" s="54"/>
      <c r="BE4" s="53"/>
      <c r="BK4" s="57"/>
      <c r="BL4" s="56"/>
      <c r="BP4" s="53" t="s">
        <v>5</v>
      </c>
      <c r="BV4" s="57" t="s">
        <v>3</v>
      </c>
      <c r="BW4" s="56" t="str">
        <f>PROSEM!$AB$3</f>
        <v>X MIPA 1</v>
      </c>
    </row>
    <row r="5" spans="1:80" ht="12.75" customHeight="1" x14ac:dyDescent="0.2">
      <c r="B5" s="53" t="s">
        <v>311</v>
      </c>
      <c r="C5" s="54"/>
      <c r="D5" s="55" t="s">
        <v>3</v>
      </c>
      <c r="E5" s="54" t="s">
        <v>312</v>
      </c>
      <c r="F5" s="57" t="s">
        <v>3</v>
      </c>
      <c r="G5" s="87">
        <v>2</v>
      </c>
      <c r="H5" s="54" t="s">
        <v>320</v>
      </c>
      <c r="I5" s="87">
        <v>0</v>
      </c>
      <c r="J5" s="54"/>
      <c r="K5" s="53"/>
      <c r="L5" s="54"/>
      <c r="M5" s="57"/>
      <c r="N5" s="54"/>
      <c r="O5" s="54"/>
      <c r="R5" s="54"/>
      <c r="S5" s="88"/>
      <c r="T5" s="54"/>
      <c r="U5" s="54"/>
      <c r="V5" s="54"/>
      <c r="W5" s="54"/>
      <c r="X5" s="54"/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4"/>
      <c r="AT5" s="54"/>
      <c r="AU5" s="54"/>
      <c r="AV5" s="54"/>
      <c r="AW5" s="54"/>
      <c r="AX5" s="54"/>
      <c r="AY5" s="54"/>
      <c r="AZ5" s="54"/>
      <c r="BA5" s="54"/>
      <c r="BB5" s="54"/>
      <c r="BC5" s="54"/>
      <c r="BD5" s="54"/>
      <c r="BE5" s="53"/>
      <c r="BK5" s="57"/>
      <c r="BL5" s="2040"/>
      <c r="BM5" s="2040"/>
      <c r="BP5" s="53" t="s">
        <v>305</v>
      </c>
      <c r="BV5" s="57" t="s">
        <v>3</v>
      </c>
      <c r="BW5" s="2040" t="str">
        <f>'DATA UTAMA'!M31</f>
        <v>GASAL</v>
      </c>
      <c r="BX5" s="2040"/>
    </row>
    <row r="6" spans="1:80" ht="2.25" customHeight="1" x14ac:dyDescent="0.2">
      <c r="B6" s="53"/>
      <c r="C6" s="54"/>
      <c r="D6" s="55"/>
      <c r="E6" s="54"/>
      <c r="F6" s="57"/>
      <c r="G6" s="89"/>
      <c r="H6" s="90"/>
      <c r="I6" s="89"/>
      <c r="J6" s="54"/>
      <c r="K6" s="53"/>
      <c r="L6" s="54"/>
      <c r="M6" s="57"/>
      <c r="N6" s="54"/>
      <c r="O6" s="54"/>
      <c r="R6" s="54"/>
      <c r="S6" s="88"/>
      <c r="T6" s="54"/>
      <c r="U6" s="54"/>
      <c r="V6" s="54"/>
      <c r="W6" s="54"/>
      <c r="X6" s="54"/>
      <c r="Y6" s="54"/>
      <c r="Z6" s="54"/>
      <c r="AA6" s="54"/>
      <c r="AB6" s="54"/>
      <c r="AC6" s="54"/>
      <c r="AD6" s="54"/>
      <c r="AE6" s="54"/>
      <c r="AF6" s="54"/>
      <c r="AG6" s="54"/>
      <c r="AH6" s="54"/>
      <c r="AI6" s="54"/>
      <c r="AJ6" s="54"/>
      <c r="AK6" s="54"/>
      <c r="AL6" s="54"/>
      <c r="AM6" s="54"/>
      <c r="AN6" s="54"/>
      <c r="AO6" s="54"/>
      <c r="AP6" s="54"/>
      <c r="AQ6" s="54"/>
      <c r="AR6" s="54"/>
      <c r="AS6" s="54"/>
      <c r="AT6" s="54"/>
      <c r="AU6" s="54"/>
      <c r="AV6" s="54"/>
      <c r="AW6" s="54"/>
      <c r="AX6" s="54"/>
      <c r="AY6" s="54"/>
      <c r="AZ6" s="54"/>
      <c r="BA6" s="54"/>
      <c r="BB6" s="54"/>
      <c r="BC6" s="54"/>
      <c r="BD6" s="54"/>
      <c r="BE6" s="53"/>
      <c r="BK6" s="57"/>
      <c r="BL6" s="56"/>
      <c r="BM6" s="56"/>
      <c r="BP6" s="53"/>
      <c r="BV6" s="57"/>
      <c r="BW6" s="56"/>
      <c r="BX6" s="56"/>
    </row>
    <row r="7" spans="1:80" ht="13.5" customHeight="1" x14ac:dyDescent="0.2">
      <c r="B7" s="53"/>
      <c r="C7" s="54"/>
      <c r="D7" s="55"/>
      <c r="E7" s="54" t="s">
        <v>307</v>
      </c>
      <c r="F7" s="57" t="s">
        <v>3</v>
      </c>
      <c r="G7" s="87">
        <v>6</v>
      </c>
      <c r="H7" s="54"/>
      <c r="I7" s="54"/>
      <c r="J7" s="54"/>
      <c r="K7" s="53"/>
      <c r="L7" s="54"/>
      <c r="M7" s="57"/>
      <c r="N7" s="56"/>
      <c r="O7" s="54"/>
      <c r="R7" s="54"/>
      <c r="S7" s="88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4"/>
      <c r="AG7" s="54"/>
      <c r="AH7" s="54"/>
      <c r="AI7" s="54"/>
      <c r="AJ7" s="54"/>
      <c r="AK7" s="54"/>
      <c r="AL7" s="54"/>
      <c r="AM7" s="54"/>
      <c r="AN7" s="54"/>
      <c r="AO7" s="54"/>
      <c r="AP7" s="54"/>
      <c r="AQ7" s="54"/>
      <c r="AR7" s="54"/>
      <c r="AS7" s="54"/>
      <c r="AT7" s="54"/>
      <c r="AU7" s="54"/>
      <c r="AV7" s="54"/>
      <c r="AW7" s="54"/>
      <c r="AX7" s="54"/>
      <c r="AY7" s="54"/>
      <c r="AZ7" s="54"/>
      <c r="BA7" s="54"/>
      <c r="BB7" s="54"/>
      <c r="BC7" s="54"/>
      <c r="BD7" s="54"/>
      <c r="BE7" s="53"/>
      <c r="BK7" s="57"/>
      <c r="BL7" s="57"/>
      <c r="BM7" s="56"/>
      <c r="BP7" s="53" t="s">
        <v>313</v>
      </c>
      <c r="BV7" s="57" t="s">
        <v>3</v>
      </c>
      <c r="BW7" s="795">
        <f>'DSS-DSK'!AA9</f>
        <v>0</v>
      </c>
      <c r="BX7" s="56"/>
    </row>
    <row r="8" spans="1:80" ht="6.75" customHeight="1" x14ac:dyDescent="0.2">
      <c r="B8" s="53"/>
      <c r="C8" s="54"/>
      <c r="D8" s="55"/>
      <c r="E8" s="54"/>
      <c r="F8" s="54"/>
      <c r="G8" s="54"/>
      <c r="H8" s="54"/>
      <c r="I8" s="54"/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  <c r="AA8" s="54"/>
      <c r="AB8" s="54"/>
      <c r="AC8" s="54"/>
      <c r="AD8" s="54"/>
      <c r="AE8" s="54"/>
      <c r="AF8" s="54"/>
      <c r="AG8" s="54"/>
      <c r="AH8" s="54"/>
      <c r="AI8" s="54"/>
      <c r="AJ8" s="54"/>
      <c r="AK8" s="54"/>
      <c r="AL8" s="54"/>
      <c r="AM8" s="54"/>
      <c r="AN8" s="54"/>
      <c r="AO8" s="54"/>
      <c r="AP8" s="54"/>
      <c r="AQ8" s="54"/>
      <c r="AR8" s="54"/>
      <c r="AS8" s="54"/>
      <c r="AT8" s="54"/>
      <c r="AU8" s="54"/>
      <c r="AV8" s="54"/>
      <c r="AW8" s="54"/>
      <c r="AX8" s="54"/>
      <c r="AY8" s="54"/>
      <c r="AZ8" s="54"/>
      <c r="BA8" s="54"/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7"/>
      <c r="BM8" s="54"/>
      <c r="BN8" s="54"/>
      <c r="BO8" s="54"/>
      <c r="BP8" s="54"/>
      <c r="BQ8" s="54"/>
      <c r="BR8" s="54"/>
      <c r="BS8" s="54"/>
      <c r="BT8" s="54"/>
      <c r="BU8" s="54"/>
      <c r="BV8" s="54"/>
      <c r="BW8" s="54"/>
      <c r="BX8" s="54"/>
      <c r="BY8" s="54"/>
      <c r="BZ8" s="60"/>
    </row>
    <row r="9" spans="1:80" s="39" customFormat="1" x14ac:dyDescent="0.2">
      <c r="B9" s="2025" t="s">
        <v>6</v>
      </c>
      <c r="C9" s="2028" t="s">
        <v>7</v>
      </c>
      <c r="D9" s="2031" t="s">
        <v>8</v>
      </c>
      <c r="E9" s="2032"/>
      <c r="F9" s="2044" t="s">
        <v>753</v>
      </c>
      <c r="G9" s="2045"/>
      <c r="H9" s="2045"/>
      <c r="I9" s="2045"/>
      <c r="J9" s="2045"/>
      <c r="K9" s="2045"/>
      <c r="L9" s="2045"/>
      <c r="M9" s="2045"/>
      <c r="N9" s="2045"/>
      <c r="O9" s="2046"/>
      <c r="P9" s="2051" t="s">
        <v>319</v>
      </c>
      <c r="Q9" s="2052"/>
      <c r="R9" s="2052"/>
      <c r="S9" s="2052"/>
      <c r="T9" s="2052"/>
      <c r="U9" s="2052"/>
      <c r="V9" s="2052"/>
      <c r="W9" s="2052"/>
      <c r="X9" s="2052"/>
      <c r="Y9" s="2052"/>
      <c r="Z9" s="2052"/>
      <c r="AA9" s="2052"/>
      <c r="AB9" s="2052"/>
      <c r="AC9" s="2052"/>
      <c r="AD9" s="2052"/>
      <c r="AE9" s="2052"/>
      <c r="AF9" s="2052"/>
      <c r="AG9" s="2052"/>
      <c r="AH9" s="2052"/>
      <c r="AI9" s="2052"/>
      <c r="AJ9" s="2052"/>
      <c r="AK9" s="2052"/>
      <c r="AL9" s="2052"/>
      <c r="AM9" s="2052"/>
      <c r="AN9" s="2052"/>
      <c r="AO9" s="2052"/>
      <c r="AP9" s="2052"/>
      <c r="AQ9" s="2052"/>
      <c r="AR9" s="2052"/>
      <c r="AS9" s="2052"/>
      <c r="AT9" s="2052"/>
      <c r="AU9" s="2052"/>
      <c r="AV9" s="2052"/>
      <c r="AW9" s="2052"/>
      <c r="AX9" s="2052"/>
      <c r="AY9" s="2052"/>
      <c r="AZ9" s="2052"/>
      <c r="BA9" s="2052"/>
      <c r="BB9" s="2052"/>
      <c r="BC9" s="2052"/>
      <c r="BD9" s="2052"/>
      <c r="BE9" s="2052"/>
      <c r="BF9" s="2052"/>
      <c r="BG9" s="2052"/>
      <c r="BH9" s="2052"/>
      <c r="BI9" s="2052"/>
      <c r="BJ9" s="2052"/>
      <c r="BK9" s="2052"/>
      <c r="BL9" s="2052"/>
      <c r="BM9" s="2052"/>
      <c r="BN9" s="2053"/>
      <c r="BO9" s="2052" t="s">
        <v>318</v>
      </c>
      <c r="BP9" s="2052"/>
      <c r="BQ9" s="2052"/>
      <c r="BR9" s="2052"/>
      <c r="BS9" s="2052"/>
      <c r="BT9" s="2052"/>
      <c r="BU9" s="2052"/>
      <c r="BV9" s="2052"/>
      <c r="BW9" s="2052"/>
      <c r="BX9" s="2052"/>
      <c r="BY9" s="2053"/>
      <c r="BZ9" s="2037" t="s">
        <v>16</v>
      </c>
    </row>
    <row r="10" spans="1:80" s="39" customFormat="1" x14ac:dyDescent="0.2">
      <c r="B10" s="2026"/>
      <c r="C10" s="2029"/>
      <c r="D10" s="2033"/>
      <c r="E10" s="2034"/>
      <c r="F10" s="2022" t="s">
        <v>743</v>
      </c>
      <c r="G10" s="2022" t="s">
        <v>744</v>
      </c>
      <c r="H10" s="2022" t="s">
        <v>745</v>
      </c>
      <c r="I10" s="2022" t="s">
        <v>746</v>
      </c>
      <c r="J10" s="2022" t="s">
        <v>747</v>
      </c>
      <c r="K10" s="2022" t="s">
        <v>748</v>
      </c>
      <c r="L10" s="2022" t="s">
        <v>749</v>
      </c>
      <c r="M10" s="2022" t="s">
        <v>750</v>
      </c>
      <c r="N10" s="2022" t="s">
        <v>751</v>
      </c>
      <c r="O10" s="2022" t="s">
        <v>752</v>
      </c>
      <c r="P10" s="650">
        <v>1</v>
      </c>
      <c r="Q10" s="650">
        <v>2</v>
      </c>
      <c r="R10" s="650">
        <v>3</v>
      </c>
      <c r="S10" s="650">
        <v>4</v>
      </c>
      <c r="T10" s="650">
        <v>5</v>
      </c>
      <c r="U10" s="650">
        <v>6</v>
      </c>
      <c r="V10" s="650">
        <v>7</v>
      </c>
      <c r="W10" s="650">
        <v>8</v>
      </c>
      <c r="X10" s="650">
        <v>9</v>
      </c>
      <c r="Y10" s="650">
        <v>10</v>
      </c>
      <c r="Z10" s="650">
        <v>11</v>
      </c>
      <c r="AA10" s="650">
        <v>12</v>
      </c>
      <c r="AB10" s="650">
        <v>13</v>
      </c>
      <c r="AC10" s="650">
        <v>14</v>
      </c>
      <c r="AD10" s="650">
        <v>15</v>
      </c>
      <c r="AE10" s="650">
        <v>16</v>
      </c>
      <c r="AF10" s="650">
        <v>17</v>
      </c>
      <c r="AG10" s="650">
        <v>18</v>
      </c>
      <c r="AH10" s="650">
        <v>19</v>
      </c>
      <c r="AI10" s="650">
        <v>20</v>
      </c>
      <c r="AJ10" s="650">
        <v>21</v>
      </c>
      <c r="AK10" s="650">
        <v>22</v>
      </c>
      <c r="AL10" s="650">
        <v>23</v>
      </c>
      <c r="AM10" s="650">
        <v>24</v>
      </c>
      <c r="AN10" s="650">
        <v>25</v>
      </c>
      <c r="AO10" s="650">
        <v>26</v>
      </c>
      <c r="AP10" s="650">
        <v>27</v>
      </c>
      <c r="AQ10" s="650">
        <v>28</v>
      </c>
      <c r="AR10" s="650">
        <v>29</v>
      </c>
      <c r="AS10" s="650">
        <v>30</v>
      </c>
      <c r="AT10" s="650">
        <v>31</v>
      </c>
      <c r="AU10" s="650">
        <v>32</v>
      </c>
      <c r="AV10" s="650">
        <v>33</v>
      </c>
      <c r="AW10" s="650">
        <v>34</v>
      </c>
      <c r="AX10" s="650">
        <v>35</v>
      </c>
      <c r="AY10" s="650">
        <v>36</v>
      </c>
      <c r="AZ10" s="650">
        <v>37</v>
      </c>
      <c r="BA10" s="650">
        <v>38</v>
      </c>
      <c r="BB10" s="650">
        <v>39</v>
      </c>
      <c r="BC10" s="650">
        <v>40</v>
      </c>
      <c r="BD10" s="650">
        <v>41</v>
      </c>
      <c r="BE10" s="650">
        <v>42</v>
      </c>
      <c r="BF10" s="650">
        <v>43</v>
      </c>
      <c r="BG10" s="650">
        <v>44</v>
      </c>
      <c r="BH10" s="650">
        <v>45</v>
      </c>
      <c r="BI10" s="650">
        <v>46</v>
      </c>
      <c r="BJ10" s="650">
        <v>47</v>
      </c>
      <c r="BK10" s="650">
        <v>48</v>
      </c>
      <c r="BL10" s="650">
        <v>49</v>
      </c>
      <c r="BM10" s="650">
        <v>50</v>
      </c>
      <c r="BN10" s="2041" t="s">
        <v>310</v>
      </c>
      <c r="BO10" s="2017">
        <v>1</v>
      </c>
      <c r="BP10" s="2017">
        <v>2</v>
      </c>
      <c r="BQ10" s="2017">
        <v>3</v>
      </c>
      <c r="BR10" s="2017">
        <v>4</v>
      </c>
      <c r="BS10" s="2017">
        <v>5</v>
      </c>
      <c r="BT10" s="2017">
        <v>6</v>
      </c>
      <c r="BU10" s="2017">
        <v>7</v>
      </c>
      <c r="BV10" s="2017">
        <v>8</v>
      </c>
      <c r="BW10" s="2017">
        <v>9</v>
      </c>
      <c r="BX10" s="2017">
        <v>10</v>
      </c>
      <c r="BY10" s="2003" t="s">
        <v>309</v>
      </c>
      <c r="BZ10" s="2038"/>
    </row>
    <row r="11" spans="1:80" s="39" customFormat="1" x14ac:dyDescent="0.2">
      <c r="B11" s="2026"/>
      <c r="C11" s="2029"/>
      <c r="D11" s="2033"/>
      <c r="E11" s="2034"/>
      <c r="F11" s="2023"/>
      <c r="G11" s="2023"/>
      <c r="H11" s="2023"/>
      <c r="I11" s="2023"/>
      <c r="J11" s="2023"/>
      <c r="K11" s="2023"/>
      <c r="L11" s="2023"/>
      <c r="M11" s="2023"/>
      <c r="N11" s="2023"/>
      <c r="O11" s="2023"/>
      <c r="P11" s="1349"/>
      <c r="Q11" s="1349"/>
      <c r="R11" s="1349"/>
      <c r="S11" s="1349"/>
      <c r="T11" s="1349"/>
      <c r="U11" s="1349"/>
      <c r="V11" s="1349"/>
      <c r="W11" s="1349"/>
      <c r="X11" s="1349"/>
      <c r="Y11" s="1349"/>
      <c r="Z11" s="1349"/>
      <c r="AA11" s="1349"/>
      <c r="AB11" s="1349"/>
      <c r="AC11" s="1349"/>
      <c r="AD11" s="1349"/>
      <c r="AE11" s="1349"/>
      <c r="AF11" s="1349"/>
      <c r="AG11" s="1349"/>
      <c r="AH11" s="1349"/>
      <c r="AI11" s="1349"/>
      <c r="AJ11" s="1349"/>
      <c r="AK11" s="1349"/>
      <c r="AL11" s="1349"/>
      <c r="AM11" s="1349"/>
      <c r="AN11" s="1349"/>
      <c r="AO11" s="1349"/>
      <c r="AP11" s="1349"/>
      <c r="AQ11" s="1349"/>
      <c r="AR11" s="1349"/>
      <c r="AS11" s="1349"/>
      <c r="AT11" s="1349"/>
      <c r="AU11" s="1349"/>
      <c r="AV11" s="1349"/>
      <c r="AW11" s="1349"/>
      <c r="AX11" s="1349"/>
      <c r="AY11" s="1349"/>
      <c r="AZ11" s="1349"/>
      <c r="BA11" s="1349"/>
      <c r="BB11" s="1349"/>
      <c r="BC11" s="1349"/>
      <c r="BD11" s="1349"/>
      <c r="BE11" s="1349"/>
      <c r="BF11" s="1349"/>
      <c r="BG11" s="1349"/>
      <c r="BH11" s="1349"/>
      <c r="BI11" s="1349"/>
      <c r="BJ11" s="1349"/>
      <c r="BK11" s="1349"/>
      <c r="BL11" s="1349"/>
      <c r="BM11" s="1349"/>
      <c r="BN11" s="2042"/>
      <c r="BO11" s="2018"/>
      <c r="BP11" s="2018"/>
      <c r="BQ11" s="2018"/>
      <c r="BR11" s="2018"/>
      <c r="BS11" s="2018"/>
      <c r="BT11" s="2018"/>
      <c r="BU11" s="2018"/>
      <c r="BV11" s="2018"/>
      <c r="BW11" s="2018"/>
      <c r="BX11" s="2018"/>
      <c r="BY11" s="2029"/>
      <c r="BZ11" s="2038"/>
    </row>
    <row r="12" spans="1:80" s="39" customFormat="1" ht="16.5" customHeight="1" thickBot="1" x14ac:dyDescent="0.25">
      <c r="B12" s="2027"/>
      <c r="C12" s="2030"/>
      <c r="D12" s="2035"/>
      <c r="E12" s="2036"/>
      <c r="F12" s="1365" t="s">
        <v>741</v>
      </c>
      <c r="G12" s="1365" t="s">
        <v>742</v>
      </c>
      <c r="H12" s="1365" t="s">
        <v>742</v>
      </c>
      <c r="I12" s="1365" t="s">
        <v>742</v>
      </c>
      <c r="J12" s="1365" t="s">
        <v>742</v>
      </c>
      <c r="K12" s="1365" t="s">
        <v>742</v>
      </c>
      <c r="L12" s="1365" t="s">
        <v>742</v>
      </c>
      <c r="M12" s="1365" t="s">
        <v>742</v>
      </c>
      <c r="N12" s="1365" t="s">
        <v>742</v>
      </c>
      <c r="O12" s="1365" t="s">
        <v>742</v>
      </c>
      <c r="P12" s="651" t="str">
        <f>MID($F$12,1,1)</f>
        <v>B</v>
      </c>
      <c r="Q12" s="651" t="str">
        <f>MID($F$12,2,1)</f>
        <v>C</v>
      </c>
      <c r="R12" s="651" t="str">
        <f>MID($F$12,3,1)</f>
        <v>D</v>
      </c>
      <c r="S12" s="651" t="str">
        <f>MID($F$12,4,1)</f>
        <v>A</v>
      </c>
      <c r="T12" s="651" t="str">
        <f>MID($F$12,5,1)</f>
        <v>C</v>
      </c>
      <c r="U12" s="651" t="str">
        <f>MID($G$12,1,1)</f>
        <v>X</v>
      </c>
      <c r="V12" s="651" t="str">
        <f>MID($G$12,2,1)</f>
        <v>X</v>
      </c>
      <c r="W12" s="651" t="str">
        <f>MID($G$12,3,1)</f>
        <v>X</v>
      </c>
      <c r="X12" s="651" t="str">
        <f>MID($G$12,4,1)</f>
        <v>X</v>
      </c>
      <c r="Y12" s="651" t="str">
        <f>MID($G$12,5,1)</f>
        <v>X</v>
      </c>
      <c r="Z12" s="651" t="str">
        <f>MID($H$12,1,1)</f>
        <v>X</v>
      </c>
      <c r="AA12" s="651" t="str">
        <f>MID($H$12,2,1)</f>
        <v>X</v>
      </c>
      <c r="AB12" s="651" t="str">
        <f>MID($H$12,3,1)</f>
        <v>X</v>
      </c>
      <c r="AC12" s="651" t="str">
        <f>MID($H$12,4,1)</f>
        <v>X</v>
      </c>
      <c r="AD12" s="651" t="str">
        <f>MID($H$12,5,1)</f>
        <v>X</v>
      </c>
      <c r="AE12" s="651" t="str">
        <f>MID($I$12,1,1)</f>
        <v>X</v>
      </c>
      <c r="AF12" s="651" t="str">
        <f>MID($I$12,2,1)</f>
        <v>X</v>
      </c>
      <c r="AG12" s="651" t="str">
        <f>MID($I$12,3,1)</f>
        <v>X</v>
      </c>
      <c r="AH12" s="651" t="str">
        <f>MID($I$12,4,1)</f>
        <v>X</v>
      </c>
      <c r="AI12" s="651" t="str">
        <f>MID($I$12,5,1)</f>
        <v>X</v>
      </c>
      <c r="AJ12" s="651" t="str">
        <f>MID($J$12,1,1)</f>
        <v>X</v>
      </c>
      <c r="AK12" s="651" t="str">
        <f>MID($J$12,2,1)</f>
        <v>X</v>
      </c>
      <c r="AL12" s="651" t="str">
        <f>MID($J$12,3,1)</f>
        <v>X</v>
      </c>
      <c r="AM12" s="651" t="str">
        <f>MID($J$12,4,1)</f>
        <v>X</v>
      </c>
      <c r="AN12" s="651" t="str">
        <f>MID($J$12,5,1)</f>
        <v>X</v>
      </c>
      <c r="AO12" s="651" t="str">
        <f>MID($K$12,1,1)</f>
        <v>X</v>
      </c>
      <c r="AP12" s="651" t="str">
        <f>MID($K$12,2,1)</f>
        <v>X</v>
      </c>
      <c r="AQ12" s="651" t="str">
        <f>MID($K$12,3,1)</f>
        <v>X</v>
      </c>
      <c r="AR12" s="651" t="str">
        <f>MID($K$12,4,1)</f>
        <v>X</v>
      </c>
      <c r="AS12" s="651" t="str">
        <f>MID($K$12,5,1)</f>
        <v>X</v>
      </c>
      <c r="AT12" s="651" t="str">
        <f>MID($L$12,1,1)</f>
        <v>X</v>
      </c>
      <c r="AU12" s="651" t="str">
        <f>MID($L$12,2,1)</f>
        <v>X</v>
      </c>
      <c r="AV12" s="651" t="str">
        <f>MID($L$12,3,1)</f>
        <v>X</v>
      </c>
      <c r="AW12" s="651" t="str">
        <f>MID($L$12,4,1)</f>
        <v>X</v>
      </c>
      <c r="AX12" s="651" t="str">
        <f>MID($L$12,5,1)</f>
        <v>X</v>
      </c>
      <c r="AY12" s="651" t="str">
        <f>MID($M$12,1,1)</f>
        <v>X</v>
      </c>
      <c r="AZ12" s="651" t="str">
        <f>MID($M$12,2,1)</f>
        <v>X</v>
      </c>
      <c r="BA12" s="651" t="str">
        <f>MID($M$12,3,1)</f>
        <v>X</v>
      </c>
      <c r="BB12" s="651" t="str">
        <f>MID($M$12,4,1)</f>
        <v>X</v>
      </c>
      <c r="BC12" s="651" t="str">
        <f>MID($M$12,5,1)</f>
        <v>X</v>
      </c>
      <c r="BD12" s="651" t="str">
        <f>MID($N$12,1,1)</f>
        <v>X</v>
      </c>
      <c r="BE12" s="651" t="str">
        <f>MID($N$12,2,1)</f>
        <v>X</v>
      </c>
      <c r="BF12" s="651" t="str">
        <f>MID($N$12,3,1)</f>
        <v>X</v>
      </c>
      <c r="BG12" s="651" t="str">
        <f>MID($N$12,4,1)</f>
        <v>X</v>
      </c>
      <c r="BH12" s="651" t="str">
        <f>MID($N$12,5,1)</f>
        <v>X</v>
      </c>
      <c r="BI12" s="651" t="str">
        <f>MID($O$12,1,1)</f>
        <v>X</v>
      </c>
      <c r="BJ12" s="651" t="str">
        <f>MID($O$12,2,1)</f>
        <v>X</v>
      </c>
      <c r="BK12" s="651" t="str">
        <f>MID($O$12,3,1)</f>
        <v>X</v>
      </c>
      <c r="BL12" s="651" t="str">
        <f>MID($O$12,4,1)</f>
        <v>X</v>
      </c>
      <c r="BM12" s="651" t="str">
        <f>MID($O$12,5,1)</f>
        <v>X</v>
      </c>
      <c r="BN12" s="2043"/>
      <c r="BO12" s="2019"/>
      <c r="BP12" s="2019">
        <v>2</v>
      </c>
      <c r="BQ12" s="2019"/>
      <c r="BR12" s="2019">
        <v>2</v>
      </c>
      <c r="BS12" s="2019"/>
      <c r="BT12" s="2019">
        <v>2</v>
      </c>
      <c r="BU12" s="2019"/>
      <c r="BV12" s="2019">
        <v>2</v>
      </c>
      <c r="BW12" s="2019"/>
      <c r="BX12" s="2019">
        <v>2</v>
      </c>
      <c r="BY12" s="2030"/>
      <c r="BZ12" s="2039"/>
    </row>
    <row r="13" spans="1:80" ht="15" thickTop="1" x14ac:dyDescent="0.2">
      <c r="B13" s="62">
        <v>1</v>
      </c>
      <c r="C13" s="63" t="str">
        <f>UAS!C13</f>
        <v/>
      </c>
      <c r="D13" s="64"/>
      <c r="E13" s="65" t="str">
        <f>UAS!E13</f>
        <v/>
      </c>
      <c r="F13" s="91"/>
      <c r="G13" s="91"/>
      <c r="H13" s="91"/>
      <c r="I13" s="91"/>
      <c r="J13" s="91"/>
      <c r="K13" s="91"/>
      <c r="L13" s="91"/>
      <c r="M13" s="91"/>
      <c r="N13" s="91"/>
      <c r="O13" s="91"/>
      <c r="P13" s="92" t="str">
        <f>IF(MID($F13,1,1)=P$12,1,"")</f>
        <v/>
      </c>
      <c r="Q13" s="92" t="str">
        <f>IF(MID($F13,2,1)=Q$12,1,"")</f>
        <v/>
      </c>
      <c r="R13" s="93" t="str">
        <f>IF(MID($F13,3,1)=R$12,1,"")</f>
        <v/>
      </c>
      <c r="S13" s="93" t="str">
        <f>IF(MID($F13,4,1)=S$12,1,"")</f>
        <v/>
      </c>
      <c r="T13" s="93" t="str">
        <f>IF(MID($F13,5,1)=T$12,1,"")</f>
        <v/>
      </c>
      <c r="U13" s="93" t="str">
        <f>IF(MID($G13,1,1)=U$12,1,"")</f>
        <v/>
      </c>
      <c r="V13" s="93" t="str">
        <f>IF(MID($G13,2,1)=V$12,1,"")</f>
        <v/>
      </c>
      <c r="W13" s="93" t="str">
        <f>IF(MID($G13,3,1)=W$12,1,"")</f>
        <v/>
      </c>
      <c r="X13" s="93" t="str">
        <f>IF(MID($G13,4,1)=X$12,1,"")</f>
        <v/>
      </c>
      <c r="Y13" s="93" t="str">
        <f>IF(MID($G13,5,1)=Y$12,1,"")</f>
        <v/>
      </c>
      <c r="Z13" s="93" t="str">
        <f>IF(MID($H13,1,1)=Z$12,1,"")</f>
        <v/>
      </c>
      <c r="AA13" s="93" t="str">
        <f>IF(MID($H13,2,1)=AA$12,1,"")</f>
        <v/>
      </c>
      <c r="AB13" s="93" t="str">
        <f>IF(MID($H13,3,1)=AB$12,1,"")</f>
        <v/>
      </c>
      <c r="AC13" s="93" t="str">
        <f>IF(MID($H13,4,1)=AC$12,1,"")</f>
        <v/>
      </c>
      <c r="AD13" s="93" t="str">
        <f>IF(MID($H13,5,1)=AD$12,1,"")</f>
        <v/>
      </c>
      <c r="AE13" s="93" t="str">
        <f>IF(MID($I13,1,1)=AE$12,1,"")</f>
        <v/>
      </c>
      <c r="AF13" s="93" t="str">
        <f>IF(MID($I13,2,1)=AF$12,1,"")</f>
        <v/>
      </c>
      <c r="AG13" s="93" t="str">
        <f>IF(MID($I13,3,1)=AG$12,1,"")</f>
        <v/>
      </c>
      <c r="AH13" s="93" t="str">
        <f>IF(MID($I13,4,1)=AH$12,1,"")</f>
        <v/>
      </c>
      <c r="AI13" s="93" t="str">
        <f>IF(MID($I13,5,1)=AI$12,1,"")</f>
        <v/>
      </c>
      <c r="AJ13" s="93" t="str">
        <f>IF(MID($J13,1,1)=AJ$12,1,"")</f>
        <v/>
      </c>
      <c r="AK13" s="93" t="str">
        <f>IF(MID($J13,2,1)=AK$12,1,"")</f>
        <v/>
      </c>
      <c r="AL13" s="93" t="str">
        <f>IF(MID($J13,3,1)=AL$12,1,"")</f>
        <v/>
      </c>
      <c r="AM13" s="93" t="str">
        <f>IF(MID($J13,4,1)=AM$12,1,"")</f>
        <v/>
      </c>
      <c r="AN13" s="93" t="str">
        <f>IF(MID($J13,5,1)=AN$12,1,"")</f>
        <v/>
      </c>
      <c r="AO13" s="93" t="str">
        <f>IF(MID($K13,1,1)=AO$12,1,"")</f>
        <v/>
      </c>
      <c r="AP13" s="93" t="str">
        <f>IF(MID($K13,2,1)=AP$12,1,"")</f>
        <v/>
      </c>
      <c r="AQ13" s="93" t="str">
        <f>IF(MID($K13,3,1)=AQ$12,1,"")</f>
        <v/>
      </c>
      <c r="AR13" s="93" t="str">
        <f>IF(MID($K13,4,1)=AR$12,1,"")</f>
        <v/>
      </c>
      <c r="AS13" s="93" t="str">
        <f>IF(MID($K13,5,1)=AS$12,1,"")</f>
        <v/>
      </c>
      <c r="AT13" s="93" t="str">
        <f>IF(MID($L13,1,1)=AT$12,1,"")</f>
        <v/>
      </c>
      <c r="AU13" s="93" t="str">
        <f>IF(MID($L13,2,1)=AU$12,1,"")</f>
        <v/>
      </c>
      <c r="AV13" s="93" t="str">
        <f>IF(MID($L13,3,1)=AV$12,1,"")</f>
        <v/>
      </c>
      <c r="AW13" s="93" t="str">
        <f>IF(MID($L13,4,1)=AW$12,1,"")</f>
        <v/>
      </c>
      <c r="AX13" s="93" t="str">
        <f>IF(MID($L13,5,1)=AX$12,1,"")</f>
        <v/>
      </c>
      <c r="AY13" s="93" t="str">
        <f>IF(MID($M13,1,1)=AY$12,1,"")</f>
        <v/>
      </c>
      <c r="AZ13" s="93" t="str">
        <f>IF(MID($M13,2,1)=AZ$12,1,"")</f>
        <v/>
      </c>
      <c r="BA13" s="93" t="str">
        <f>IF(MID($M13,3,1)=BA$12,1,"")</f>
        <v/>
      </c>
      <c r="BB13" s="93" t="str">
        <f>IF(MID($M13,4,1)=BB$12,1,"")</f>
        <v/>
      </c>
      <c r="BC13" s="93" t="str">
        <f>IF(MID($M13,5,1)=BC$12,1,"")</f>
        <v/>
      </c>
      <c r="BD13" s="93" t="str">
        <f>IF(MID($N13,1,1)=BD$12,1,"")</f>
        <v/>
      </c>
      <c r="BE13" s="93" t="str">
        <f>IF(MID($N13,2,1)=BE$12,1,"")</f>
        <v/>
      </c>
      <c r="BF13" s="93" t="str">
        <f>IF(MID($N13,3,1)=BF$12,1,"")</f>
        <v/>
      </c>
      <c r="BG13" s="93" t="str">
        <f>IF(MID($N13,4,1)=BG$12,1,"")</f>
        <v/>
      </c>
      <c r="BH13" s="93" t="str">
        <f>IF(MID($N13,5,1)=BH$12,1,"")</f>
        <v/>
      </c>
      <c r="BI13" s="93" t="str">
        <f>IF(MID($O13,1,1)=BI$12,1,"")</f>
        <v/>
      </c>
      <c r="BJ13" s="93" t="str">
        <f>IF(MID($O13,2,1)=BJ$12,1,"")</f>
        <v/>
      </c>
      <c r="BK13" s="93" t="str">
        <f>IF(MID($O13,3,1)=BK$12,1,"")</f>
        <v/>
      </c>
      <c r="BL13" s="93" t="str">
        <f>IF(MID($O13,4,1)=BL$12,1,"")</f>
        <v/>
      </c>
      <c r="BM13" s="93" t="str">
        <f>IF(MID($O13,5,1)=BM$12,1,"")</f>
        <v/>
      </c>
      <c r="BN13" s="94">
        <f>(SUM(P13:BM13))*$G$5+$I$5</f>
        <v>0</v>
      </c>
      <c r="BO13" s="63"/>
      <c r="BP13" s="63"/>
      <c r="BQ13" s="63"/>
      <c r="BR13" s="63"/>
      <c r="BS13" s="63"/>
      <c r="BT13" s="63"/>
      <c r="BU13" s="63"/>
      <c r="BV13" s="63"/>
      <c r="BW13" s="63"/>
      <c r="BX13" s="63"/>
      <c r="BY13" s="94">
        <f t="shared" ref="BY13:BY58" si="0">(SUM(BO13:BX13))*$G$7</f>
        <v>0</v>
      </c>
      <c r="BZ13" s="95">
        <f>SUM(BN13,BY13)</f>
        <v>0</v>
      </c>
      <c r="CA13" s="2" t="str">
        <f>IF(BZ13&gt;1,1,"x")</f>
        <v>x</v>
      </c>
      <c r="CB13" s="2" t="str">
        <f>IF(CA13=1,BZ13,"x")</f>
        <v>x</v>
      </c>
    </row>
    <row r="14" spans="1:80" x14ac:dyDescent="0.2">
      <c r="B14" s="69">
        <v>2</v>
      </c>
      <c r="C14" s="110" t="str">
        <f>UAS!C14</f>
        <v/>
      </c>
      <c r="D14" s="64"/>
      <c r="E14" s="65" t="str">
        <f>UAS!E14</f>
        <v/>
      </c>
      <c r="F14" s="91"/>
      <c r="G14" s="91"/>
      <c r="H14" s="91"/>
      <c r="I14" s="91"/>
      <c r="J14" s="91"/>
      <c r="K14" s="91"/>
      <c r="L14" s="91"/>
      <c r="M14" s="91"/>
      <c r="N14" s="91"/>
      <c r="O14" s="91"/>
      <c r="P14" s="92" t="str">
        <f t="shared" ref="P14:P59" si="1">IF(MID($F14,1,1)=P$12,1,"")</f>
        <v/>
      </c>
      <c r="Q14" s="92" t="str">
        <f t="shared" ref="Q14:Q59" si="2">IF(MID($F14,2,1)=Q$12,1,"")</f>
        <v/>
      </c>
      <c r="R14" s="93" t="str">
        <f t="shared" ref="R14:R59" si="3">IF(MID($F14,3,1)=R$12,1,"")</f>
        <v/>
      </c>
      <c r="S14" s="93" t="str">
        <f t="shared" ref="S14:S59" si="4">IF(MID($F14,4,1)=S$12,1,"")</f>
        <v/>
      </c>
      <c r="T14" s="93" t="str">
        <f t="shared" ref="T14:T59" si="5">IF(MID($F14,5,1)=T$12,1,"")</f>
        <v/>
      </c>
      <c r="U14" s="93" t="str">
        <f t="shared" ref="U14:U59" si="6">IF(MID($G14,1,1)=U$12,1,"")</f>
        <v/>
      </c>
      <c r="V14" s="93" t="str">
        <f t="shared" ref="V14:V59" si="7">IF(MID($G14,2,1)=V$12,1,"")</f>
        <v/>
      </c>
      <c r="W14" s="93" t="str">
        <f t="shared" ref="W14:W59" si="8">IF(MID($G14,3,1)=W$12,1,"")</f>
        <v/>
      </c>
      <c r="X14" s="93" t="str">
        <f t="shared" ref="X14:X59" si="9">IF(MID($G14,4,1)=X$12,1,"")</f>
        <v/>
      </c>
      <c r="Y14" s="93" t="str">
        <f t="shared" ref="Y14:Y59" si="10">IF(MID($G14,5,1)=Y$12,1,"")</f>
        <v/>
      </c>
      <c r="Z14" s="93" t="str">
        <f t="shared" ref="Z14:Z59" si="11">IF(MID($H14,1,1)=Z$12,1,"")</f>
        <v/>
      </c>
      <c r="AA14" s="93" t="str">
        <f t="shared" ref="AA14:AA59" si="12">IF(MID($H14,2,1)=AA$12,1,"")</f>
        <v/>
      </c>
      <c r="AB14" s="93" t="str">
        <f t="shared" ref="AB14:AB59" si="13">IF(MID($H14,3,1)=AB$12,1,"")</f>
        <v/>
      </c>
      <c r="AC14" s="93" t="str">
        <f t="shared" ref="AC14:AC59" si="14">IF(MID($H14,4,1)=AC$12,1,"")</f>
        <v/>
      </c>
      <c r="AD14" s="93" t="str">
        <f t="shared" ref="AD14:AD59" si="15">IF(MID($H14,5,1)=AD$12,1,"")</f>
        <v/>
      </c>
      <c r="AE14" s="93" t="str">
        <f t="shared" ref="AE14:AE59" si="16">IF(MID($I14,1,1)=AE$12,1,"")</f>
        <v/>
      </c>
      <c r="AF14" s="93" t="str">
        <f t="shared" ref="AF14:AF59" si="17">IF(MID($I14,2,1)=AF$12,1,"")</f>
        <v/>
      </c>
      <c r="AG14" s="93" t="str">
        <f t="shared" ref="AG14:AG59" si="18">IF(MID($I14,3,1)=AG$12,1,"")</f>
        <v/>
      </c>
      <c r="AH14" s="93" t="str">
        <f t="shared" ref="AH14:AH59" si="19">IF(MID($I14,4,1)=AH$12,1,"")</f>
        <v/>
      </c>
      <c r="AI14" s="93" t="str">
        <f t="shared" ref="AI14:AI59" si="20">IF(MID($I14,5,1)=AI$12,1,"")</f>
        <v/>
      </c>
      <c r="AJ14" s="93" t="str">
        <f t="shared" ref="AJ14:AJ59" si="21">IF(MID($J14,1,1)=AJ$12,1,"")</f>
        <v/>
      </c>
      <c r="AK14" s="93" t="str">
        <f t="shared" ref="AK14:AK59" si="22">IF(MID($J14,2,1)=AK$12,1,"")</f>
        <v/>
      </c>
      <c r="AL14" s="93" t="str">
        <f t="shared" ref="AL14:AL59" si="23">IF(MID($J14,3,1)=AL$12,1,"")</f>
        <v/>
      </c>
      <c r="AM14" s="93" t="str">
        <f t="shared" ref="AM14:AM59" si="24">IF(MID($J14,4,1)=AM$12,1,"")</f>
        <v/>
      </c>
      <c r="AN14" s="93" t="str">
        <f t="shared" ref="AN14:AN59" si="25">IF(MID($J14,5,1)=AN$12,1,"")</f>
        <v/>
      </c>
      <c r="AO14" s="93" t="str">
        <f t="shared" ref="AO14:AO59" si="26">IF(MID($K14,1,1)=AO$12,1,"")</f>
        <v/>
      </c>
      <c r="AP14" s="93" t="str">
        <f t="shared" ref="AP14:AP59" si="27">IF(MID($K14,2,1)=AP$12,1,"")</f>
        <v/>
      </c>
      <c r="AQ14" s="93" t="str">
        <f t="shared" ref="AQ14:AQ59" si="28">IF(MID($K14,3,1)=AQ$12,1,"")</f>
        <v/>
      </c>
      <c r="AR14" s="93" t="str">
        <f t="shared" ref="AR14:AR59" si="29">IF(MID($K14,4,1)=AR$12,1,"")</f>
        <v/>
      </c>
      <c r="AS14" s="93" t="str">
        <f t="shared" ref="AS14:AS59" si="30">IF(MID($K14,5,1)=AS$12,1,"")</f>
        <v/>
      </c>
      <c r="AT14" s="93" t="str">
        <f t="shared" ref="AT14:AT59" si="31">IF(MID($L14,1,1)=AT$12,1,"")</f>
        <v/>
      </c>
      <c r="AU14" s="93" t="str">
        <f t="shared" ref="AU14:AU59" si="32">IF(MID($L14,2,1)=AU$12,1,"")</f>
        <v/>
      </c>
      <c r="AV14" s="93" t="str">
        <f t="shared" ref="AV14:AV59" si="33">IF(MID($L14,3,1)=AV$12,1,"")</f>
        <v/>
      </c>
      <c r="AW14" s="93" t="str">
        <f t="shared" ref="AW14:AW59" si="34">IF(MID($L14,4,1)=AW$12,1,"")</f>
        <v/>
      </c>
      <c r="AX14" s="93" t="str">
        <f t="shared" ref="AX14:AX59" si="35">IF(MID($L14,5,1)=AX$12,1,"")</f>
        <v/>
      </c>
      <c r="AY14" s="93" t="str">
        <f t="shared" ref="AY14:AY59" si="36">IF(MID($M14,1,1)=AY$12,1,"")</f>
        <v/>
      </c>
      <c r="AZ14" s="93" t="str">
        <f t="shared" ref="AZ14:AZ59" si="37">IF(MID($M14,2,1)=AZ$12,1,"")</f>
        <v/>
      </c>
      <c r="BA14" s="93" t="str">
        <f t="shared" ref="BA14:BA59" si="38">IF(MID($M14,3,1)=BA$12,1,"")</f>
        <v/>
      </c>
      <c r="BB14" s="93" t="str">
        <f t="shared" ref="BB14:BB59" si="39">IF(MID($M14,4,1)=BB$12,1,"")</f>
        <v/>
      </c>
      <c r="BC14" s="93" t="str">
        <f t="shared" ref="BC14:BC59" si="40">IF(MID($M14,5,1)=BC$12,1,"")</f>
        <v/>
      </c>
      <c r="BD14" s="93" t="str">
        <f t="shared" ref="BD14:BD59" si="41">IF(MID($N14,1,1)=BD$12,1,"")</f>
        <v/>
      </c>
      <c r="BE14" s="93" t="str">
        <f t="shared" ref="BE14:BE59" si="42">IF(MID($N14,2,1)=BE$12,1,"")</f>
        <v/>
      </c>
      <c r="BF14" s="93" t="str">
        <f t="shared" ref="BF14:BF59" si="43">IF(MID($N14,3,1)=BF$12,1,"")</f>
        <v/>
      </c>
      <c r="BG14" s="93" t="str">
        <f t="shared" ref="BG14:BG59" si="44">IF(MID($N14,4,1)=BG$12,1,"")</f>
        <v/>
      </c>
      <c r="BH14" s="93" t="str">
        <f t="shared" ref="BH14:BH59" si="45">IF(MID($N14,5,1)=BH$12,1,"")</f>
        <v/>
      </c>
      <c r="BI14" s="93" t="str">
        <f t="shared" ref="BI14:BI59" si="46">IF(MID($O14,1,1)=BI$12,1,"")</f>
        <v/>
      </c>
      <c r="BJ14" s="93" t="str">
        <f t="shared" ref="BJ14:BJ59" si="47">IF(MID($O14,2,1)=BJ$12,1,"")</f>
        <v/>
      </c>
      <c r="BK14" s="93" t="str">
        <f t="shared" ref="BK14:BK59" si="48">IF(MID($O14,3,1)=BK$12,1,"")</f>
        <v/>
      </c>
      <c r="BL14" s="93" t="str">
        <f t="shared" ref="BL14:BL59" si="49">IF(MID($O14,4,1)=BL$12,1,"")</f>
        <v/>
      </c>
      <c r="BM14" s="93" t="str">
        <f t="shared" ref="BM14:BM59" si="50">IF(MID($O14,5,1)=BM$12,1,"")</f>
        <v/>
      </c>
      <c r="BN14" s="94">
        <f t="shared" ref="BN14:BN58" si="51">(SUM(P14:BM14))*$G$5+$I$5</f>
        <v>0</v>
      </c>
      <c r="BO14" s="63"/>
      <c r="BP14" s="63"/>
      <c r="BQ14" s="63"/>
      <c r="BR14" s="63"/>
      <c r="BS14" s="63"/>
      <c r="BT14" s="66"/>
      <c r="BU14" s="66"/>
      <c r="BV14" s="66"/>
      <c r="BW14" s="66"/>
      <c r="BX14" s="66"/>
      <c r="BY14" s="94">
        <f t="shared" si="0"/>
        <v>0</v>
      </c>
      <c r="BZ14" s="95">
        <f t="shared" ref="BZ14:BZ58" si="52">SUM(BN14,BY14)</f>
        <v>0</v>
      </c>
      <c r="CA14" s="2" t="str">
        <f t="shared" ref="CA14:CA58" si="53">IF(BZ14&gt;1,1,"x")</f>
        <v>x</v>
      </c>
      <c r="CB14" s="2" t="str">
        <f t="shared" ref="CB14:CB58" si="54">IF(CA14=1,BZ14,"x")</f>
        <v>x</v>
      </c>
    </row>
    <row r="15" spans="1:80" x14ac:dyDescent="0.2">
      <c r="B15" s="69">
        <v>3</v>
      </c>
      <c r="C15" s="110" t="str">
        <f>UAS!C15</f>
        <v/>
      </c>
      <c r="D15" s="64"/>
      <c r="E15" s="65" t="str">
        <f>UAS!E15</f>
        <v/>
      </c>
      <c r="F15" s="91"/>
      <c r="G15" s="91"/>
      <c r="H15" s="91"/>
      <c r="I15" s="91"/>
      <c r="J15" s="91"/>
      <c r="K15" s="91"/>
      <c r="L15" s="91"/>
      <c r="M15" s="91"/>
      <c r="N15" s="91"/>
      <c r="O15" s="91"/>
      <c r="P15" s="92" t="str">
        <f t="shared" si="1"/>
        <v/>
      </c>
      <c r="Q15" s="92" t="str">
        <f>IF(MID($F15,2,1)=Q$12,1,"")</f>
        <v/>
      </c>
      <c r="R15" s="93" t="str">
        <f t="shared" si="3"/>
        <v/>
      </c>
      <c r="S15" s="93" t="str">
        <f t="shared" si="4"/>
        <v/>
      </c>
      <c r="T15" s="93" t="str">
        <f t="shared" si="5"/>
        <v/>
      </c>
      <c r="U15" s="93" t="str">
        <f t="shared" si="6"/>
        <v/>
      </c>
      <c r="V15" s="93" t="str">
        <f t="shared" si="7"/>
        <v/>
      </c>
      <c r="W15" s="93" t="str">
        <f t="shared" si="8"/>
        <v/>
      </c>
      <c r="X15" s="93" t="str">
        <f t="shared" si="9"/>
        <v/>
      </c>
      <c r="Y15" s="93" t="str">
        <f t="shared" si="10"/>
        <v/>
      </c>
      <c r="Z15" s="93" t="str">
        <f t="shared" si="11"/>
        <v/>
      </c>
      <c r="AA15" s="93" t="str">
        <f t="shared" si="12"/>
        <v/>
      </c>
      <c r="AB15" s="93" t="str">
        <f t="shared" si="13"/>
        <v/>
      </c>
      <c r="AC15" s="93" t="str">
        <f t="shared" si="14"/>
        <v/>
      </c>
      <c r="AD15" s="93" t="str">
        <f t="shared" si="15"/>
        <v/>
      </c>
      <c r="AE15" s="93" t="str">
        <f t="shared" si="16"/>
        <v/>
      </c>
      <c r="AF15" s="93" t="str">
        <f t="shared" si="17"/>
        <v/>
      </c>
      <c r="AG15" s="93" t="str">
        <f t="shared" si="18"/>
        <v/>
      </c>
      <c r="AH15" s="93" t="str">
        <f t="shared" si="19"/>
        <v/>
      </c>
      <c r="AI15" s="93" t="str">
        <f t="shared" si="20"/>
        <v/>
      </c>
      <c r="AJ15" s="93" t="str">
        <f t="shared" si="21"/>
        <v/>
      </c>
      <c r="AK15" s="93" t="str">
        <f t="shared" si="22"/>
        <v/>
      </c>
      <c r="AL15" s="93" t="str">
        <f t="shared" si="23"/>
        <v/>
      </c>
      <c r="AM15" s="93" t="str">
        <f t="shared" si="24"/>
        <v/>
      </c>
      <c r="AN15" s="93" t="str">
        <f t="shared" si="25"/>
        <v/>
      </c>
      <c r="AO15" s="93" t="str">
        <f t="shared" si="26"/>
        <v/>
      </c>
      <c r="AP15" s="93" t="str">
        <f t="shared" si="27"/>
        <v/>
      </c>
      <c r="AQ15" s="93" t="str">
        <f t="shared" si="28"/>
        <v/>
      </c>
      <c r="AR15" s="93" t="str">
        <f t="shared" si="29"/>
        <v/>
      </c>
      <c r="AS15" s="93" t="str">
        <f t="shared" si="30"/>
        <v/>
      </c>
      <c r="AT15" s="93" t="str">
        <f t="shared" si="31"/>
        <v/>
      </c>
      <c r="AU15" s="93" t="str">
        <f t="shared" si="32"/>
        <v/>
      </c>
      <c r="AV15" s="93" t="str">
        <f t="shared" si="33"/>
        <v/>
      </c>
      <c r="AW15" s="93" t="str">
        <f t="shared" si="34"/>
        <v/>
      </c>
      <c r="AX15" s="93" t="str">
        <f t="shared" si="35"/>
        <v/>
      </c>
      <c r="AY15" s="93" t="str">
        <f t="shared" si="36"/>
        <v/>
      </c>
      <c r="AZ15" s="93" t="str">
        <f t="shared" si="37"/>
        <v/>
      </c>
      <c r="BA15" s="93" t="str">
        <f t="shared" si="38"/>
        <v/>
      </c>
      <c r="BB15" s="93" t="str">
        <f t="shared" si="39"/>
        <v/>
      </c>
      <c r="BC15" s="93" t="str">
        <f t="shared" si="40"/>
        <v/>
      </c>
      <c r="BD15" s="93" t="str">
        <f t="shared" si="41"/>
        <v/>
      </c>
      <c r="BE15" s="93" t="str">
        <f t="shared" si="42"/>
        <v/>
      </c>
      <c r="BF15" s="93" t="str">
        <f t="shared" si="43"/>
        <v/>
      </c>
      <c r="BG15" s="93" t="str">
        <f t="shared" si="44"/>
        <v/>
      </c>
      <c r="BH15" s="93" t="str">
        <f t="shared" si="45"/>
        <v/>
      </c>
      <c r="BI15" s="93" t="str">
        <f t="shared" si="46"/>
        <v/>
      </c>
      <c r="BJ15" s="93" t="str">
        <f t="shared" si="47"/>
        <v/>
      </c>
      <c r="BK15" s="93" t="str">
        <f t="shared" si="48"/>
        <v/>
      </c>
      <c r="BL15" s="93" t="str">
        <f t="shared" si="49"/>
        <v/>
      </c>
      <c r="BM15" s="93" t="str">
        <f t="shared" si="50"/>
        <v/>
      </c>
      <c r="BN15" s="94">
        <f t="shared" si="51"/>
        <v>0</v>
      </c>
      <c r="BO15" s="63"/>
      <c r="BP15" s="63"/>
      <c r="BQ15" s="63"/>
      <c r="BR15" s="63"/>
      <c r="BS15" s="63"/>
      <c r="BT15" s="66"/>
      <c r="BU15" s="66"/>
      <c r="BV15" s="66"/>
      <c r="BW15" s="66"/>
      <c r="BX15" s="66"/>
      <c r="BY15" s="94">
        <f t="shared" si="0"/>
        <v>0</v>
      </c>
      <c r="BZ15" s="95">
        <f t="shared" si="52"/>
        <v>0</v>
      </c>
      <c r="CA15" s="2" t="str">
        <f t="shared" si="53"/>
        <v>x</v>
      </c>
      <c r="CB15" s="2" t="str">
        <f t="shared" si="54"/>
        <v>x</v>
      </c>
    </row>
    <row r="16" spans="1:80" x14ac:dyDescent="0.2">
      <c r="B16" s="69">
        <v>4</v>
      </c>
      <c r="C16" s="110" t="str">
        <f>UAS!C16</f>
        <v/>
      </c>
      <c r="D16" s="64"/>
      <c r="E16" s="65" t="str">
        <f>UAS!E16</f>
        <v/>
      </c>
      <c r="F16" s="91"/>
      <c r="G16" s="91"/>
      <c r="H16" s="91"/>
      <c r="I16" s="91"/>
      <c r="J16" s="91"/>
      <c r="K16" s="91"/>
      <c r="L16" s="91"/>
      <c r="M16" s="91"/>
      <c r="N16" s="91"/>
      <c r="O16" s="91"/>
      <c r="P16" s="92" t="str">
        <f t="shared" si="1"/>
        <v/>
      </c>
      <c r="Q16" s="92" t="str">
        <f t="shared" si="2"/>
        <v/>
      </c>
      <c r="R16" s="93" t="str">
        <f t="shared" si="3"/>
        <v/>
      </c>
      <c r="S16" s="93" t="str">
        <f t="shared" si="4"/>
        <v/>
      </c>
      <c r="T16" s="93" t="str">
        <f t="shared" si="5"/>
        <v/>
      </c>
      <c r="U16" s="93" t="str">
        <f t="shared" si="6"/>
        <v/>
      </c>
      <c r="V16" s="93" t="str">
        <f t="shared" si="7"/>
        <v/>
      </c>
      <c r="W16" s="93" t="str">
        <f t="shared" si="8"/>
        <v/>
      </c>
      <c r="X16" s="93" t="str">
        <f t="shared" si="9"/>
        <v/>
      </c>
      <c r="Y16" s="93" t="str">
        <f t="shared" si="10"/>
        <v/>
      </c>
      <c r="Z16" s="93" t="str">
        <f t="shared" si="11"/>
        <v/>
      </c>
      <c r="AA16" s="93" t="str">
        <f t="shared" si="12"/>
        <v/>
      </c>
      <c r="AB16" s="93" t="str">
        <f t="shared" si="13"/>
        <v/>
      </c>
      <c r="AC16" s="93" t="str">
        <f t="shared" si="14"/>
        <v/>
      </c>
      <c r="AD16" s="93" t="str">
        <f t="shared" si="15"/>
        <v/>
      </c>
      <c r="AE16" s="93" t="str">
        <f t="shared" si="16"/>
        <v/>
      </c>
      <c r="AF16" s="93" t="str">
        <f t="shared" si="17"/>
        <v/>
      </c>
      <c r="AG16" s="93" t="str">
        <f t="shared" si="18"/>
        <v/>
      </c>
      <c r="AH16" s="93" t="str">
        <f t="shared" si="19"/>
        <v/>
      </c>
      <c r="AI16" s="93" t="str">
        <f t="shared" si="20"/>
        <v/>
      </c>
      <c r="AJ16" s="93" t="str">
        <f t="shared" si="21"/>
        <v/>
      </c>
      <c r="AK16" s="93" t="str">
        <f t="shared" si="22"/>
        <v/>
      </c>
      <c r="AL16" s="93" t="str">
        <f t="shared" si="23"/>
        <v/>
      </c>
      <c r="AM16" s="93" t="str">
        <f t="shared" si="24"/>
        <v/>
      </c>
      <c r="AN16" s="93" t="str">
        <f t="shared" si="25"/>
        <v/>
      </c>
      <c r="AO16" s="93" t="str">
        <f t="shared" si="26"/>
        <v/>
      </c>
      <c r="AP16" s="93" t="str">
        <f t="shared" si="27"/>
        <v/>
      </c>
      <c r="AQ16" s="93" t="str">
        <f t="shared" si="28"/>
        <v/>
      </c>
      <c r="AR16" s="93" t="str">
        <f t="shared" si="29"/>
        <v/>
      </c>
      <c r="AS16" s="93" t="str">
        <f t="shared" si="30"/>
        <v/>
      </c>
      <c r="AT16" s="93" t="str">
        <f t="shared" si="31"/>
        <v/>
      </c>
      <c r="AU16" s="93" t="str">
        <f t="shared" si="32"/>
        <v/>
      </c>
      <c r="AV16" s="93" t="str">
        <f t="shared" si="33"/>
        <v/>
      </c>
      <c r="AW16" s="93" t="str">
        <f t="shared" si="34"/>
        <v/>
      </c>
      <c r="AX16" s="93" t="str">
        <f t="shared" si="35"/>
        <v/>
      </c>
      <c r="AY16" s="93" t="str">
        <f t="shared" si="36"/>
        <v/>
      </c>
      <c r="AZ16" s="93" t="str">
        <f t="shared" si="37"/>
        <v/>
      </c>
      <c r="BA16" s="93" t="str">
        <f t="shared" si="38"/>
        <v/>
      </c>
      <c r="BB16" s="93" t="str">
        <f t="shared" si="39"/>
        <v/>
      </c>
      <c r="BC16" s="93" t="str">
        <f t="shared" si="40"/>
        <v/>
      </c>
      <c r="BD16" s="93" t="str">
        <f t="shared" si="41"/>
        <v/>
      </c>
      <c r="BE16" s="93" t="str">
        <f t="shared" si="42"/>
        <v/>
      </c>
      <c r="BF16" s="93" t="str">
        <f t="shared" si="43"/>
        <v/>
      </c>
      <c r="BG16" s="93" t="str">
        <f t="shared" si="44"/>
        <v/>
      </c>
      <c r="BH16" s="93" t="str">
        <f t="shared" si="45"/>
        <v/>
      </c>
      <c r="BI16" s="93" t="str">
        <f t="shared" si="46"/>
        <v/>
      </c>
      <c r="BJ16" s="93" t="str">
        <f t="shared" si="47"/>
        <v/>
      </c>
      <c r="BK16" s="93" t="str">
        <f t="shared" si="48"/>
        <v/>
      </c>
      <c r="BL16" s="93" t="str">
        <f t="shared" si="49"/>
        <v/>
      </c>
      <c r="BM16" s="93" t="str">
        <f t="shared" si="50"/>
        <v/>
      </c>
      <c r="BN16" s="94">
        <f t="shared" si="51"/>
        <v>0</v>
      </c>
      <c r="BO16" s="63"/>
      <c r="BP16" s="63"/>
      <c r="BQ16" s="63"/>
      <c r="BR16" s="63"/>
      <c r="BS16" s="63"/>
      <c r="BT16" s="66"/>
      <c r="BU16" s="66"/>
      <c r="BV16" s="66"/>
      <c r="BW16" s="66"/>
      <c r="BX16" s="66"/>
      <c r="BY16" s="94">
        <f t="shared" si="0"/>
        <v>0</v>
      </c>
      <c r="BZ16" s="95">
        <f t="shared" si="52"/>
        <v>0</v>
      </c>
      <c r="CA16" s="2" t="str">
        <f t="shared" si="53"/>
        <v>x</v>
      </c>
      <c r="CB16" s="2" t="str">
        <f t="shared" si="54"/>
        <v>x</v>
      </c>
    </row>
    <row r="17" spans="2:80" x14ac:dyDescent="0.2">
      <c r="B17" s="69">
        <v>5</v>
      </c>
      <c r="C17" s="110" t="str">
        <f>UAS!C17</f>
        <v/>
      </c>
      <c r="D17" s="64"/>
      <c r="E17" s="65" t="str">
        <f>UAS!E17</f>
        <v/>
      </c>
      <c r="F17" s="91"/>
      <c r="G17" s="91"/>
      <c r="H17" s="91"/>
      <c r="I17" s="91"/>
      <c r="J17" s="91"/>
      <c r="K17" s="91"/>
      <c r="L17" s="91"/>
      <c r="M17" s="91"/>
      <c r="N17" s="91"/>
      <c r="O17" s="91"/>
      <c r="P17" s="92" t="str">
        <f t="shared" si="1"/>
        <v/>
      </c>
      <c r="Q17" s="92" t="str">
        <f t="shared" si="2"/>
        <v/>
      </c>
      <c r="R17" s="93" t="str">
        <f t="shared" si="3"/>
        <v/>
      </c>
      <c r="S17" s="93" t="str">
        <f t="shared" si="4"/>
        <v/>
      </c>
      <c r="T17" s="93" t="str">
        <f t="shared" si="5"/>
        <v/>
      </c>
      <c r="U17" s="93" t="str">
        <f t="shared" si="6"/>
        <v/>
      </c>
      <c r="V17" s="93" t="str">
        <f t="shared" si="7"/>
        <v/>
      </c>
      <c r="W17" s="93" t="str">
        <f t="shared" si="8"/>
        <v/>
      </c>
      <c r="X17" s="93" t="str">
        <f t="shared" si="9"/>
        <v/>
      </c>
      <c r="Y17" s="93" t="str">
        <f t="shared" si="10"/>
        <v/>
      </c>
      <c r="Z17" s="93" t="str">
        <f t="shared" si="11"/>
        <v/>
      </c>
      <c r="AA17" s="93" t="str">
        <f t="shared" si="12"/>
        <v/>
      </c>
      <c r="AB17" s="93" t="str">
        <f t="shared" si="13"/>
        <v/>
      </c>
      <c r="AC17" s="93" t="str">
        <f t="shared" si="14"/>
        <v/>
      </c>
      <c r="AD17" s="93" t="str">
        <f t="shared" si="15"/>
        <v/>
      </c>
      <c r="AE17" s="93" t="str">
        <f t="shared" si="16"/>
        <v/>
      </c>
      <c r="AF17" s="93" t="str">
        <f t="shared" si="17"/>
        <v/>
      </c>
      <c r="AG17" s="93" t="str">
        <f t="shared" si="18"/>
        <v/>
      </c>
      <c r="AH17" s="93" t="str">
        <f t="shared" si="19"/>
        <v/>
      </c>
      <c r="AI17" s="93" t="str">
        <f t="shared" si="20"/>
        <v/>
      </c>
      <c r="AJ17" s="93" t="str">
        <f t="shared" si="21"/>
        <v/>
      </c>
      <c r="AK17" s="93" t="str">
        <f t="shared" si="22"/>
        <v/>
      </c>
      <c r="AL17" s="93" t="str">
        <f t="shared" si="23"/>
        <v/>
      </c>
      <c r="AM17" s="93" t="str">
        <f t="shared" si="24"/>
        <v/>
      </c>
      <c r="AN17" s="93" t="str">
        <f t="shared" si="25"/>
        <v/>
      </c>
      <c r="AO17" s="93" t="str">
        <f t="shared" si="26"/>
        <v/>
      </c>
      <c r="AP17" s="93" t="str">
        <f t="shared" si="27"/>
        <v/>
      </c>
      <c r="AQ17" s="93" t="str">
        <f t="shared" si="28"/>
        <v/>
      </c>
      <c r="AR17" s="93" t="str">
        <f t="shared" si="29"/>
        <v/>
      </c>
      <c r="AS17" s="93" t="str">
        <f t="shared" si="30"/>
        <v/>
      </c>
      <c r="AT17" s="93" t="str">
        <f t="shared" si="31"/>
        <v/>
      </c>
      <c r="AU17" s="93" t="str">
        <f t="shared" si="32"/>
        <v/>
      </c>
      <c r="AV17" s="93" t="str">
        <f t="shared" si="33"/>
        <v/>
      </c>
      <c r="AW17" s="93" t="str">
        <f t="shared" si="34"/>
        <v/>
      </c>
      <c r="AX17" s="93" t="str">
        <f t="shared" si="35"/>
        <v/>
      </c>
      <c r="AY17" s="93" t="str">
        <f t="shared" si="36"/>
        <v/>
      </c>
      <c r="AZ17" s="93" t="str">
        <f t="shared" si="37"/>
        <v/>
      </c>
      <c r="BA17" s="93" t="str">
        <f t="shared" si="38"/>
        <v/>
      </c>
      <c r="BB17" s="93" t="str">
        <f t="shared" si="39"/>
        <v/>
      </c>
      <c r="BC17" s="93" t="str">
        <f t="shared" si="40"/>
        <v/>
      </c>
      <c r="BD17" s="93" t="str">
        <f t="shared" si="41"/>
        <v/>
      </c>
      <c r="BE17" s="93" t="str">
        <f t="shared" si="42"/>
        <v/>
      </c>
      <c r="BF17" s="93" t="str">
        <f t="shared" si="43"/>
        <v/>
      </c>
      <c r="BG17" s="93" t="str">
        <f t="shared" si="44"/>
        <v/>
      </c>
      <c r="BH17" s="93" t="str">
        <f t="shared" si="45"/>
        <v/>
      </c>
      <c r="BI17" s="93" t="str">
        <f t="shared" si="46"/>
        <v/>
      </c>
      <c r="BJ17" s="93" t="str">
        <f t="shared" si="47"/>
        <v/>
      </c>
      <c r="BK17" s="93" t="str">
        <f t="shared" si="48"/>
        <v/>
      </c>
      <c r="BL17" s="93" t="str">
        <f t="shared" si="49"/>
        <v/>
      </c>
      <c r="BM17" s="93" t="str">
        <f t="shared" si="50"/>
        <v/>
      </c>
      <c r="BN17" s="94">
        <f t="shared" si="51"/>
        <v>0</v>
      </c>
      <c r="BO17" s="63"/>
      <c r="BP17" s="63"/>
      <c r="BQ17" s="63"/>
      <c r="BR17" s="63"/>
      <c r="BS17" s="63"/>
      <c r="BT17" s="66"/>
      <c r="BU17" s="66"/>
      <c r="BV17" s="66"/>
      <c r="BW17" s="66"/>
      <c r="BX17" s="66"/>
      <c r="BY17" s="94">
        <f t="shared" si="0"/>
        <v>0</v>
      </c>
      <c r="BZ17" s="95">
        <f t="shared" si="52"/>
        <v>0</v>
      </c>
      <c r="CA17" s="2" t="str">
        <f t="shared" si="53"/>
        <v>x</v>
      </c>
      <c r="CB17" s="2" t="str">
        <f t="shared" si="54"/>
        <v>x</v>
      </c>
    </row>
    <row r="18" spans="2:80" x14ac:dyDescent="0.2">
      <c r="B18" s="69">
        <v>6</v>
      </c>
      <c r="C18" s="110" t="str">
        <f>UAS!C18</f>
        <v/>
      </c>
      <c r="D18" s="64"/>
      <c r="E18" s="65" t="str">
        <f>UAS!E18</f>
        <v/>
      </c>
      <c r="F18" s="91"/>
      <c r="G18" s="91"/>
      <c r="H18" s="91"/>
      <c r="I18" s="91"/>
      <c r="J18" s="91"/>
      <c r="K18" s="91"/>
      <c r="L18" s="91"/>
      <c r="M18" s="91"/>
      <c r="N18" s="91"/>
      <c r="O18" s="91"/>
      <c r="P18" s="92" t="str">
        <f t="shared" si="1"/>
        <v/>
      </c>
      <c r="Q18" s="92" t="str">
        <f t="shared" si="2"/>
        <v/>
      </c>
      <c r="R18" s="93" t="str">
        <f t="shared" si="3"/>
        <v/>
      </c>
      <c r="S18" s="93" t="str">
        <f t="shared" si="4"/>
        <v/>
      </c>
      <c r="T18" s="93" t="str">
        <f t="shared" si="5"/>
        <v/>
      </c>
      <c r="U18" s="93" t="str">
        <f t="shared" si="6"/>
        <v/>
      </c>
      <c r="V18" s="93" t="str">
        <f t="shared" si="7"/>
        <v/>
      </c>
      <c r="W18" s="93" t="str">
        <f t="shared" si="8"/>
        <v/>
      </c>
      <c r="X18" s="93" t="str">
        <f t="shared" si="9"/>
        <v/>
      </c>
      <c r="Y18" s="93" t="str">
        <f t="shared" si="10"/>
        <v/>
      </c>
      <c r="Z18" s="93" t="str">
        <f t="shared" si="11"/>
        <v/>
      </c>
      <c r="AA18" s="93" t="str">
        <f t="shared" si="12"/>
        <v/>
      </c>
      <c r="AB18" s="93" t="str">
        <f t="shared" si="13"/>
        <v/>
      </c>
      <c r="AC18" s="93" t="str">
        <f t="shared" si="14"/>
        <v/>
      </c>
      <c r="AD18" s="93" t="str">
        <f t="shared" si="15"/>
        <v/>
      </c>
      <c r="AE18" s="93" t="str">
        <f t="shared" si="16"/>
        <v/>
      </c>
      <c r="AF18" s="93" t="str">
        <f t="shared" si="17"/>
        <v/>
      </c>
      <c r="AG18" s="93" t="str">
        <f t="shared" si="18"/>
        <v/>
      </c>
      <c r="AH18" s="93" t="str">
        <f t="shared" si="19"/>
        <v/>
      </c>
      <c r="AI18" s="93" t="str">
        <f t="shared" si="20"/>
        <v/>
      </c>
      <c r="AJ18" s="93" t="str">
        <f t="shared" si="21"/>
        <v/>
      </c>
      <c r="AK18" s="93" t="str">
        <f t="shared" si="22"/>
        <v/>
      </c>
      <c r="AL18" s="93" t="str">
        <f t="shared" si="23"/>
        <v/>
      </c>
      <c r="AM18" s="93" t="str">
        <f t="shared" si="24"/>
        <v/>
      </c>
      <c r="AN18" s="93" t="str">
        <f t="shared" si="25"/>
        <v/>
      </c>
      <c r="AO18" s="93" t="str">
        <f t="shared" si="26"/>
        <v/>
      </c>
      <c r="AP18" s="93" t="str">
        <f t="shared" si="27"/>
        <v/>
      </c>
      <c r="AQ18" s="93" t="str">
        <f t="shared" si="28"/>
        <v/>
      </c>
      <c r="AR18" s="93" t="str">
        <f t="shared" si="29"/>
        <v/>
      </c>
      <c r="AS18" s="93" t="str">
        <f t="shared" si="30"/>
        <v/>
      </c>
      <c r="AT18" s="93" t="str">
        <f t="shared" si="31"/>
        <v/>
      </c>
      <c r="AU18" s="93" t="str">
        <f t="shared" si="32"/>
        <v/>
      </c>
      <c r="AV18" s="93" t="str">
        <f t="shared" si="33"/>
        <v/>
      </c>
      <c r="AW18" s="93" t="str">
        <f t="shared" si="34"/>
        <v/>
      </c>
      <c r="AX18" s="93" t="str">
        <f t="shared" si="35"/>
        <v/>
      </c>
      <c r="AY18" s="93" t="str">
        <f t="shared" si="36"/>
        <v/>
      </c>
      <c r="AZ18" s="93" t="str">
        <f t="shared" si="37"/>
        <v/>
      </c>
      <c r="BA18" s="93" t="str">
        <f t="shared" si="38"/>
        <v/>
      </c>
      <c r="BB18" s="93" t="str">
        <f t="shared" si="39"/>
        <v/>
      </c>
      <c r="BC18" s="93" t="str">
        <f t="shared" si="40"/>
        <v/>
      </c>
      <c r="BD18" s="93" t="str">
        <f t="shared" si="41"/>
        <v/>
      </c>
      <c r="BE18" s="93" t="str">
        <f t="shared" si="42"/>
        <v/>
      </c>
      <c r="BF18" s="93" t="str">
        <f t="shared" si="43"/>
        <v/>
      </c>
      <c r="BG18" s="93" t="str">
        <f t="shared" si="44"/>
        <v/>
      </c>
      <c r="BH18" s="93" t="str">
        <f t="shared" si="45"/>
        <v/>
      </c>
      <c r="BI18" s="93" t="str">
        <f t="shared" si="46"/>
        <v/>
      </c>
      <c r="BJ18" s="93" t="str">
        <f t="shared" si="47"/>
        <v/>
      </c>
      <c r="BK18" s="93" t="str">
        <f t="shared" si="48"/>
        <v/>
      </c>
      <c r="BL18" s="93" t="str">
        <f t="shared" si="49"/>
        <v/>
      </c>
      <c r="BM18" s="93" t="str">
        <f t="shared" si="50"/>
        <v/>
      </c>
      <c r="BN18" s="94">
        <f t="shared" si="51"/>
        <v>0</v>
      </c>
      <c r="BO18" s="63"/>
      <c r="BP18" s="63"/>
      <c r="BQ18" s="63"/>
      <c r="BR18" s="63"/>
      <c r="BS18" s="63"/>
      <c r="BT18" s="66"/>
      <c r="BU18" s="66"/>
      <c r="BV18" s="66"/>
      <c r="BW18" s="66"/>
      <c r="BX18" s="66"/>
      <c r="BY18" s="94">
        <f t="shared" si="0"/>
        <v>0</v>
      </c>
      <c r="BZ18" s="95">
        <f t="shared" si="52"/>
        <v>0</v>
      </c>
      <c r="CA18" s="2" t="str">
        <f t="shared" si="53"/>
        <v>x</v>
      </c>
      <c r="CB18" s="2" t="str">
        <f t="shared" si="54"/>
        <v>x</v>
      </c>
    </row>
    <row r="19" spans="2:80" x14ac:dyDescent="0.2">
      <c r="B19" s="69">
        <v>7</v>
      </c>
      <c r="C19" s="110" t="str">
        <f>UAS!C19</f>
        <v/>
      </c>
      <c r="D19" s="64"/>
      <c r="E19" s="65" t="str">
        <f>UAS!E19</f>
        <v/>
      </c>
      <c r="F19" s="91"/>
      <c r="G19" s="91"/>
      <c r="H19" s="91"/>
      <c r="I19" s="91"/>
      <c r="J19" s="91"/>
      <c r="K19" s="91"/>
      <c r="L19" s="91"/>
      <c r="M19" s="91"/>
      <c r="N19" s="91"/>
      <c r="O19" s="91"/>
      <c r="P19" s="92" t="str">
        <f t="shared" si="1"/>
        <v/>
      </c>
      <c r="Q19" s="92" t="str">
        <f t="shared" si="2"/>
        <v/>
      </c>
      <c r="R19" s="93" t="str">
        <f t="shared" si="3"/>
        <v/>
      </c>
      <c r="S19" s="93" t="str">
        <f t="shared" si="4"/>
        <v/>
      </c>
      <c r="T19" s="93" t="str">
        <f t="shared" si="5"/>
        <v/>
      </c>
      <c r="U19" s="93" t="str">
        <f t="shared" si="6"/>
        <v/>
      </c>
      <c r="V19" s="93" t="str">
        <f t="shared" si="7"/>
        <v/>
      </c>
      <c r="W19" s="93" t="str">
        <f t="shared" si="8"/>
        <v/>
      </c>
      <c r="X19" s="93" t="str">
        <f t="shared" si="9"/>
        <v/>
      </c>
      <c r="Y19" s="93" t="str">
        <f t="shared" si="10"/>
        <v/>
      </c>
      <c r="Z19" s="93" t="str">
        <f t="shared" si="11"/>
        <v/>
      </c>
      <c r="AA19" s="93" t="str">
        <f t="shared" si="12"/>
        <v/>
      </c>
      <c r="AB19" s="93" t="str">
        <f t="shared" si="13"/>
        <v/>
      </c>
      <c r="AC19" s="93" t="str">
        <f t="shared" si="14"/>
        <v/>
      </c>
      <c r="AD19" s="93" t="str">
        <f t="shared" si="15"/>
        <v/>
      </c>
      <c r="AE19" s="93" t="str">
        <f t="shared" si="16"/>
        <v/>
      </c>
      <c r="AF19" s="93" t="str">
        <f t="shared" si="17"/>
        <v/>
      </c>
      <c r="AG19" s="93" t="str">
        <f t="shared" si="18"/>
        <v/>
      </c>
      <c r="AH19" s="93" t="str">
        <f t="shared" si="19"/>
        <v/>
      </c>
      <c r="AI19" s="93" t="str">
        <f t="shared" si="20"/>
        <v/>
      </c>
      <c r="AJ19" s="93" t="str">
        <f t="shared" si="21"/>
        <v/>
      </c>
      <c r="AK19" s="93" t="str">
        <f t="shared" si="22"/>
        <v/>
      </c>
      <c r="AL19" s="93" t="str">
        <f t="shared" si="23"/>
        <v/>
      </c>
      <c r="AM19" s="93" t="str">
        <f t="shared" si="24"/>
        <v/>
      </c>
      <c r="AN19" s="93" t="str">
        <f t="shared" si="25"/>
        <v/>
      </c>
      <c r="AO19" s="93" t="str">
        <f t="shared" si="26"/>
        <v/>
      </c>
      <c r="AP19" s="93" t="str">
        <f t="shared" si="27"/>
        <v/>
      </c>
      <c r="AQ19" s="93" t="str">
        <f t="shared" si="28"/>
        <v/>
      </c>
      <c r="AR19" s="93" t="str">
        <f t="shared" si="29"/>
        <v/>
      </c>
      <c r="AS19" s="93" t="str">
        <f t="shared" si="30"/>
        <v/>
      </c>
      <c r="AT19" s="93" t="str">
        <f t="shared" si="31"/>
        <v/>
      </c>
      <c r="AU19" s="93" t="str">
        <f t="shared" si="32"/>
        <v/>
      </c>
      <c r="AV19" s="93" t="str">
        <f t="shared" si="33"/>
        <v/>
      </c>
      <c r="AW19" s="93" t="str">
        <f t="shared" si="34"/>
        <v/>
      </c>
      <c r="AX19" s="93" t="str">
        <f t="shared" si="35"/>
        <v/>
      </c>
      <c r="AY19" s="93" t="str">
        <f t="shared" si="36"/>
        <v/>
      </c>
      <c r="AZ19" s="93" t="str">
        <f t="shared" si="37"/>
        <v/>
      </c>
      <c r="BA19" s="93" t="str">
        <f t="shared" si="38"/>
        <v/>
      </c>
      <c r="BB19" s="93" t="str">
        <f t="shared" si="39"/>
        <v/>
      </c>
      <c r="BC19" s="93" t="str">
        <f t="shared" si="40"/>
        <v/>
      </c>
      <c r="BD19" s="93" t="str">
        <f t="shared" si="41"/>
        <v/>
      </c>
      <c r="BE19" s="93" t="str">
        <f t="shared" si="42"/>
        <v/>
      </c>
      <c r="BF19" s="93" t="str">
        <f t="shared" si="43"/>
        <v/>
      </c>
      <c r="BG19" s="93" t="str">
        <f t="shared" si="44"/>
        <v/>
      </c>
      <c r="BH19" s="93" t="str">
        <f t="shared" si="45"/>
        <v/>
      </c>
      <c r="BI19" s="93" t="str">
        <f t="shared" si="46"/>
        <v/>
      </c>
      <c r="BJ19" s="93" t="str">
        <f t="shared" si="47"/>
        <v/>
      </c>
      <c r="BK19" s="93" t="str">
        <f t="shared" si="48"/>
        <v/>
      </c>
      <c r="BL19" s="93" t="str">
        <f t="shared" si="49"/>
        <v/>
      </c>
      <c r="BM19" s="93" t="str">
        <f t="shared" si="50"/>
        <v/>
      </c>
      <c r="BN19" s="94">
        <f t="shared" si="51"/>
        <v>0</v>
      </c>
      <c r="BO19" s="63"/>
      <c r="BP19" s="63"/>
      <c r="BQ19" s="63"/>
      <c r="BR19" s="63"/>
      <c r="BS19" s="63"/>
      <c r="BT19" s="66"/>
      <c r="BU19" s="66"/>
      <c r="BV19" s="66"/>
      <c r="BW19" s="66"/>
      <c r="BX19" s="66"/>
      <c r="BY19" s="94">
        <f t="shared" si="0"/>
        <v>0</v>
      </c>
      <c r="BZ19" s="95">
        <f t="shared" si="52"/>
        <v>0</v>
      </c>
      <c r="CA19" s="2" t="str">
        <f t="shared" si="53"/>
        <v>x</v>
      </c>
      <c r="CB19" s="2" t="str">
        <f t="shared" si="54"/>
        <v>x</v>
      </c>
    </row>
    <row r="20" spans="2:80" x14ac:dyDescent="0.2">
      <c r="B20" s="69">
        <v>8</v>
      </c>
      <c r="C20" s="110" t="str">
        <f>UAS!C20</f>
        <v/>
      </c>
      <c r="D20" s="64"/>
      <c r="E20" s="65" t="str">
        <f>UAS!E20</f>
        <v/>
      </c>
      <c r="F20" s="91"/>
      <c r="G20" s="91"/>
      <c r="H20" s="91"/>
      <c r="I20" s="91"/>
      <c r="J20" s="91"/>
      <c r="K20" s="91"/>
      <c r="L20" s="91"/>
      <c r="M20" s="91"/>
      <c r="N20" s="91"/>
      <c r="O20" s="91"/>
      <c r="P20" s="92" t="str">
        <f t="shared" si="1"/>
        <v/>
      </c>
      <c r="Q20" s="92" t="str">
        <f t="shared" si="2"/>
        <v/>
      </c>
      <c r="R20" s="93" t="str">
        <f t="shared" si="3"/>
        <v/>
      </c>
      <c r="S20" s="93" t="str">
        <f t="shared" si="4"/>
        <v/>
      </c>
      <c r="T20" s="93" t="str">
        <f t="shared" si="5"/>
        <v/>
      </c>
      <c r="U20" s="93" t="str">
        <f t="shared" si="6"/>
        <v/>
      </c>
      <c r="V20" s="93" t="str">
        <f t="shared" si="7"/>
        <v/>
      </c>
      <c r="W20" s="93" t="str">
        <f t="shared" si="8"/>
        <v/>
      </c>
      <c r="X20" s="93" t="str">
        <f t="shared" si="9"/>
        <v/>
      </c>
      <c r="Y20" s="93" t="str">
        <f t="shared" si="10"/>
        <v/>
      </c>
      <c r="Z20" s="93" t="str">
        <f t="shared" si="11"/>
        <v/>
      </c>
      <c r="AA20" s="93" t="str">
        <f t="shared" si="12"/>
        <v/>
      </c>
      <c r="AB20" s="93" t="str">
        <f t="shared" si="13"/>
        <v/>
      </c>
      <c r="AC20" s="93" t="str">
        <f t="shared" si="14"/>
        <v/>
      </c>
      <c r="AD20" s="93" t="str">
        <f t="shared" si="15"/>
        <v/>
      </c>
      <c r="AE20" s="93" t="str">
        <f t="shared" si="16"/>
        <v/>
      </c>
      <c r="AF20" s="93" t="str">
        <f t="shared" si="17"/>
        <v/>
      </c>
      <c r="AG20" s="93" t="str">
        <f t="shared" si="18"/>
        <v/>
      </c>
      <c r="AH20" s="93" t="str">
        <f t="shared" si="19"/>
        <v/>
      </c>
      <c r="AI20" s="93" t="str">
        <f t="shared" si="20"/>
        <v/>
      </c>
      <c r="AJ20" s="93" t="str">
        <f t="shared" si="21"/>
        <v/>
      </c>
      <c r="AK20" s="93" t="str">
        <f t="shared" si="22"/>
        <v/>
      </c>
      <c r="AL20" s="93" t="str">
        <f t="shared" si="23"/>
        <v/>
      </c>
      <c r="AM20" s="93" t="str">
        <f t="shared" si="24"/>
        <v/>
      </c>
      <c r="AN20" s="93" t="str">
        <f t="shared" si="25"/>
        <v/>
      </c>
      <c r="AO20" s="93" t="str">
        <f t="shared" si="26"/>
        <v/>
      </c>
      <c r="AP20" s="93" t="str">
        <f t="shared" si="27"/>
        <v/>
      </c>
      <c r="AQ20" s="93" t="str">
        <f t="shared" si="28"/>
        <v/>
      </c>
      <c r="AR20" s="93" t="str">
        <f t="shared" si="29"/>
        <v/>
      </c>
      <c r="AS20" s="93" t="str">
        <f t="shared" si="30"/>
        <v/>
      </c>
      <c r="AT20" s="93" t="str">
        <f t="shared" si="31"/>
        <v/>
      </c>
      <c r="AU20" s="93" t="str">
        <f t="shared" si="32"/>
        <v/>
      </c>
      <c r="AV20" s="93" t="str">
        <f t="shared" si="33"/>
        <v/>
      </c>
      <c r="AW20" s="93" t="str">
        <f t="shared" si="34"/>
        <v/>
      </c>
      <c r="AX20" s="93" t="str">
        <f t="shared" si="35"/>
        <v/>
      </c>
      <c r="AY20" s="93" t="str">
        <f t="shared" si="36"/>
        <v/>
      </c>
      <c r="AZ20" s="93" t="str">
        <f t="shared" si="37"/>
        <v/>
      </c>
      <c r="BA20" s="93" t="str">
        <f t="shared" si="38"/>
        <v/>
      </c>
      <c r="BB20" s="93" t="str">
        <f t="shared" si="39"/>
        <v/>
      </c>
      <c r="BC20" s="93" t="str">
        <f t="shared" si="40"/>
        <v/>
      </c>
      <c r="BD20" s="93" t="str">
        <f t="shared" si="41"/>
        <v/>
      </c>
      <c r="BE20" s="93" t="str">
        <f t="shared" si="42"/>
        <v/>
      </c>
      <c r="BF20" s="93" t="str">
        <f t="shared" si="43"/>
        <v/>
      </c>
      <c r="BG20" s="93" t="str">
        <f t="shared" si="44"/>
        <v/>
      </c>
      <c r="BH20" s="93" t="str">
        <f t="shared" si="45"/>
        <v/>
      </c>
      <c r="BI20" s="93" t="str">
        <f t="shared" si="46"/>
        <v/>
      </c>
      <c r="BJ20" s="93" t="str">
        <f t="shared" si="47"/>
        <v/>
      </c>
      <c r="BK20" s="93" t="str">
        <f t="shared" si="48"/>
        <v/>
      </c>
      <c r="BL20" s="93" t="str">
        <f t="shared" si="49"/>
        <v/>
      </c>
      <c r="BM20" s="93" t="str">
        <f t="shared" si="50"/>
        <v/>
      </c>
      <c r="BN20" s="94">
        <f t="shared" si="51"/>
        <v>0</v>
      </c>
      <c r="BO20" s="63"/>
      <c r="BP20" s="63"/>
      <c r="BQ20" s="63"/>
      <c r="BR20" s="63"/>
      <c r="BS20" s="63"/>
      <c r="BT20" s="66"/>
      <c r="BU20" s="66"/>
      <c r="BV20" s="66"/>
      <c r="BW20" s="66"/>
      <c r="BX20" s="66"/>
      <c r="BY20" s="94">
        <f t="shared" si="0"/>
        <v>0</v>
      </c>
      <c r="BZ20" s="95">
        <f t="shared" si="52"/>
        <v>0</v>
      </c>
      <c r="CA20" s="2" t="str">
        <f t="shared" si="53"/>
        <v>x</v>
      </c>
      <c r="CB20" s="2" t="str">
        <f t="shared" si="54"/>
        <v>x</v>
      </c>
    </row>
    <row r="21" spans="2:80" x14ac:dyDescent="0.2">
      <c r="B21" s="69">
        <v>9</v>
      </c>
      <c r="C21" s="110" t="str">
        <f>UAS!C21</f>
        <v/>
      </c>
      <c r="D21" s="64"/>
      <c r="E21" s="65" t="str">
        <f>UAS!E21</f>
        <v/>
      </c>
      <c r="F21" s="91"/>
      <c r="G21" s="91"/>
      <c r="H21" s="91"/>
      <c r="I21" s="91"/>
      <c r="J21" s="91"/>
      <c r="K21" s="91"/>
      <c r="L21" s="91"/>
      <c r="M21" s="91"/>
      <c r="N21" s="91"/>
      <c r="O21" s="91"/>
      <c r="P21" s="92" t="str">
        <f t="shared" si="1"/>
        <v/>
      </c>
      <c r="Q21" s="92" t="str">
        <f t="shared" si="2"/>
        <v/>
      </c>
      <c r="R21" s="93" t="str">
        <f t="shared" si="3"/>
        <v/>
      </c>
      <c r="S21" s="93" t="str">
        <f t="shared" si="4"/>
        <v/>
      </c>
      <c r="T21" s="93" t="str">
        <f t="shared" si="5"/>
        <v/>
      </c>
      <c r="U21" s="93" t="str">
        <f t="shared" si="6"/>
        <v/>
      </c>
      <c r="V21" s="93" t="str">
        <f t="shared" si="7"/>
        <v/>
      </c>
      <c r="W21" s="93" t="str">
        <f t="shared" si="8"/>
        <v/>
      </c>
      <c r="X21" s="93" t="str">
        <f t="shared" si="9"/>
        <v/>
      </c>
      <c r="Y21" s="93" t="str">
        <f t="shared" si="10"/>
        <v/>
      </c>
      <c r="Z21" s="93" t="str">
        <f t="shared" si="11"/>
        <v/>
      </c>
      <c r="AA21" s="93" t="str">
        <f t="shared" si="12"/>
        <v/>
      </c>
      <c r="AB21" s="93" t="str">
        <f t="shared" si="13"/>
        <v/>
      </c>
      <c r="AC21" s="93" t="str">
        <f t="shared" si="14"/>
        <v/>
      </c>
      <c r="AD21" s="93" t="str">
        <f t="shared" si="15"/>
        <v/>
      </c>
      <c r="AE21" s="93" t="str">
        <f t="shared" si="16"/>
        <v/>
      </c>
      <c r="AF21" s="93" t="str">
        <f t="shared" si="17"/>
        <v/>
      </c>
      <c r="AG21" s="93" t="str">
        <f t="shared" si="18"/>
        <v/>
      </c>
      <c r="AH21" s="93" t="str">
        <f t="shared" si="19"/>
        <v/>
      </c>
      <c r="AI21" s="93" t="str">
        <f t="shared" si="20"/>
        <v/>
      </c>
      <c r="AJ21" s="93" t="str">
        <f t="shared" si="21"/>
        <v/>
      </c>
      <c r="AK21" s="93" t="str">
        <f t="shared" si="22"/>
        <v/>
      </c>
      <c r="AL21" s="93" t="str">
        <f t="shared" si="23"/>
        <v/>
      </c>
      <c r="AM21" s="93" t="str">
        <f t="shared" si="24"/>
        <v/>
      </c>
      <c r="AN21" s="93" t="str">
        <f t="shared" si="25"/>
        <v/>
      </c>
      <c r="AO21" s="93" t="str">
        <f t="shared" si="26"/>
        <v/>
      </c>
      <c r="AP21" s="93" t="str">
        <f t="shared" si="27"/>
        <v/>
      </c>
      <c r="AQ21" s="93" t="str">
        <f t="shared" si="28"/>
        <v/>
      </c>
      <c r="AR21" s="93" t="str">
        <f t="shared" si="29"/>
        <v/>
      </c>
      <c r="AS21" s="93" t="str">
        <f t="shared" si="30"/>
        <v/>
      </c>
      <c r="AT21" s="93" t="str">
        <f t="shared" si="31"/>
        <v/>
      </c>
      <c r="AU21" s="93" t="str">
        <f t="shared" si="32"/>
        <v/>
      </c>
      <c r="AV21" s="93" t="str">
        <f t="shared" si="33"/>
        <v/>
      </c>
      <c r="AW21" s="93" t="str">
        <f t="shared" si="34"/>
        <v/>
      </c>
      <c r="AX21" s="93" t="str">
        <f t="shared" si="35"/>
        <v/>
      </c>
      <c r="AY21" s="93" t="str">
        <f t="shared" si="36"/>
        <v/>
      </c>
      <c r="AZ21" s="93" t="str">
        <f t="shared" si="37"/>
        <v/>
      </c>
      <c r="BA21" s="93" t="str">
        <f t="shared" si="38"/>
        <v/>
      </c>
      <c r="BB21" s="93" t="str">
        <f t="shared" si="39"/>
        <v/>
      </c>
      <c r="BC21" s="93" t="str">
        <f t="shared" si="40"/>
        <v/>
      </c>
      <c r="BD21" s="93" t="str">
        <f t="shared" si="41"/>
        <v/>
      </c>
      <c r="BE21" s="93" t="str">
        <f t="shared" si="42"/>
        <v/>
      </c>
      <c r="BF21" s="93" t="str">
        <f t="shared" si="43"/>
        <v/>
      </c>
      <c r="BG21" s="93" t="str">
        <f t="shared" si="44"/>
        <v/>
      </c>
      <c r="BH21" s="93" t="str">
        <f t="shared" si="45"/>
        <v/>
      </c>
      <c r="BI21" s="93" t="str">
        <f t="shared" si="46"/>
        <v/>
      </c>
      <c r="BJ21" s="93" t="str">
        <f t="shared" si="47"/>
        <v/>
      </c>
      <c r="BK21" s="93" t="str">
        <f t="shared" si="48"/>
        <v/>
      </c>
      <c r="BL21" s="93" t="str">
        <f t="shared" si="49"/>
        <v/>
      </c>
      <c r="BM21" s="93" t="str">
        <f t="shared" si="50"/>
        <v/>
      </c>
      <c r="BN21" s="94">
        <f t="shared" si="51"/>
        <v>0</v>
      </c>
      <c r="BO21" s="63"/>
      <c r="BP21" s="63"/>
      <c r="BQ21" s="63"/>
      <c r="BR21" s="63"/>
      <c r="BS21" s="63"/>
      <c r="BT21" s="66"/>
      <c r="BU21" s="66"/>
      <c r="BV21" s="66"/>
      <c r="BW21" s="66"/>
      <c r="BX21" s="66"/>
      <c r="BY21" s="94">
        <f t="shared" si="0"/>
        <v>0</v>
      </c>
      <c r="BZ21" s="95">
        <f t="shared" si="52"/>
        <v>0</v>
      </c>
      <c r="CA21" s="2" t="str">
        <f t="shared" si="53"/>
        <v>x</v>
      </c>
      <c r="CB21" s="2" t="str">
        <f t="shared" si="54"/>
        <v>x</v>
      </c>
    </row>
    <row r="22" spans="2:80" x14ac:dyDescent="0.2">
      <c r="B22" s="69">
        <v>10</v>
      </c>
      <c r="C22" s="110" t="str">
        <f>UAS!C22</f>
        <v/>
      </c>
      <c r="D22" s="64"/>
      <c r="E22" s="65" t="str">
        <f>UAS!E22</f>
        <v/>
      </c>
      <c r="F22" s="91"/>
      <c r="G22" s="91"/>
      <c r="H22" s="91"/>
      <c r="I22" s="91"/>
      <c r="J22" s="91"/>
      <c r="K22" s="91"/>
      <c r="L22" s="91"/>
      <c r="M22" s="91"/>
      <c r="N22" s="91"/>
      <c r="O22" s="91"/>
      <c r="P22" s="92" t="str">
        <f t="shared" si="1"/>
        <v/>
      </c>
      <c r="Q22" s="92" t="str">
        <f t="shared" si="2"/>
        <v/>
      </c>
      <c r="R22" s="93" t="str">
        <f t="shared" si="3"/>
        <v/>
      </c>
      <c r="S22" s="93" t="str">
        <f t="shared" si="4"/>
        <v/>
      </c>
      <c r="T22" s="93" t="str">
        <f t="shared" si="5"/>
        <v/>
      </c>
      <c r="U22" s="93" t="str">
        <f t="shared" si="6"/>
        <v/>
      </c>
      <c r="V22" s="93" t="str">
        <f t="shared" si="7"/>
        <v/>
      </c>
      <c r="W22" s="93" t="str">
        <f t="shared" si="8"/>
        <v/>
      </c>
      <c r="X22" s="93" t="str">
        <f t="shared" si="9"/>
        <v/>
      </c>
      <c r="Y22" s="93" t="str">
        <f t="shared" si="10"/>
        <v/>
      </c>
      <c r="Z22" s="93" t="str">
        <f t="shared" si="11"/>
        <v/>
      </c>
      <c r="AA22" s="93" t="str">
        <f t="shared" si="12"/>
        <v/>
      </c>
      <c r="AB22" s="93" t="str">
        <f t="shared" si="13"/>
        <v/>
      </c>
      <c r="AC22" s="93" t="str">
        <f t="shared" si="14"/>
        <v/>
      </c>
      <c r="AD22" s="93" t="str">
        <f t="shared" si="15"/>
        <v/>
      </c>
      <c r="AE22" s="93" t="str">
        <f t="shared" si="16"/>
        <v/>
      </c>
      <c r="AF22" s="93" t="str">
        <f t="shared" si="17"/>
        <v/>
      </c>
      <c r="AG22" s="93" t="str">
        <f t="shared" si="18"/>
        <v/>
      </c>
      <c r="AH22" s="93" t="str">
        <f t="shared" si="19"/>
        <v/>
      </c>
      <c r="AI22" s="93" t="str">
        <f t="shared" si="20"/>
        <v/>
      </c>
      <c r="AJ22" s="93" t="str">
        <f t="shared" si="21"/>
        <v/>
      </c>
      <c r="AK22" s="93" t="str">
        <f t="shared" si="22"/>
        <v/>
      </c>
      <c r="AL22" s="93" t="str">
        <f t="shared" si="23"/>
        <v/>
      </c>
      <c r="AM22" s="93" t="str">
        <f t="shared" si="24"/>
        <v/>
      </c>
      <c r="AN22" s="93" t="str">
        <f t="shared" si="25"/>
        <v/>
      </c>
      <c r="AO22" s="93" t="str">
        <f t="shared" si="26"/>
        <v/>
      </c>
      <c r="AP22" s="93" t="str">
        <f t="shared" si="27"/>
        <v/>
      </c>
      <c r="AQ22" s="93" t="str">
        <f t="shared" si="28"/>
        <v/>
      </c>
      <c r="AR22" s="93" t="str">
        <f t="shared" si="29"/>
        <v/>
      </c>
      <c r="AS22" s="93" t="str">
        <f t="shared" si="30"/>
        <v/>
      </c>
      <c r="AT22" s="93" t="str">
        <f t="shared" si="31"/>
        <v/>
      </c>
      <c r="AU22" s="93" t="str">
        <f t="shared" si="32"/>
        <v/>
      </c>
      <c r="AV22" s="93" t="str">
        <f t="shared" si="33"/>
        <v/>
      </c>
      <c r="AW22" s="93" t="str">
        <f t="shared" si="34"/>
        <v/>
      </c>
      <c r="AX22" s="93" t="str">
        <f t="shared" si="35"/>
        <v/>
      </c>
      <c r="AY22" s="93" t="str">
        <f t="shared" si="36"/>
        <v/>
      </c>
      <c r="AZ22" s="93" t="str">
        <f t="shared" si="37"/>
        <v/>
      </c>
      <c r="BA22" s="93" t="str">
        <f t="shared" si="38"/>
        <v/>
      </c>
      <c r="BB22" s="93" t="str">
        <f t="shared" si="39"/>
        <v/>
      </c>
      <c r="BC22" s="93" t="str">
        <f t="shared" si="40"/>
        <v/>
      </c>
      <c r="BD22" s="93" t="str">
        <f t="shared" si="41"/>
        <v/>
      </c>
      <c r="BE22" s="93" t="str">
        <f t="shared" si="42"/>
        <v/>
      </c>
      <c r="BF22" s="93" t="str">
        <f t="shared" si="43"/>
        <v/>
      </c>
      <c r="BG22" s="93" t="str">
        <f t="shared" si="44"/>
        <v/>
      </c>
      <c r="BH22" s="93" t="str">
        <f t="shared" si="45"/>
        <v/>
      </c>
      <c r="BI22" s="93" t="str">
        <f t="shared" si="46"/>
        <v/>
      </c>
      <c r="BJ22" s="93" t="str">
        <f t="shared" si="47"/>
        <v/>
      </c>
      <c r="BK22" s="93" t="str">
        <f t="shared" si="48"/>
        <v/>
      </c>
      <c r="BL22" s="93" t="str">
        <f t="shared" si="49"/>
        <v/>
      </c>
      <c r="BM22" s="93" t="str">
        <f t="shared" si="50"/>
        <v/>
      </c>
      <c r="BN22" s="94">
        <f t="shared" si="51"/>
        <v>0</v>
      </c>
      <c r="BO22" s="63"/>
      <c r="BP22" s="63"/>
      <c r="BQ22" s="63"/>
      <c r="BR22" s="63"/>
      <c r="BS22" s="63"/>
      <c r="BT22" s="66"/>
      <c r="BU22" s="66"/>
      <c r="BV22" s="66"/>
      <c r="BW22" s="66"/>
      <c r="BX22" s="66"/>
      <c r="BY22" s="94">
        <f t="shared" si="0"/>
        <v>0</v>
      </c>
      <c r="BZ22" s="95">
        <f t="shared" si="52"/>
        <v>0</v>
      </c>
      <c r="CA22" s="2" t="str">
        <f t="shared" si="53"/>
        <v>x</v>
      </c>
      <c r="CB22" s="2" t="str">
        <f t="shared" si="54"/>
        <v>x</v>
      </c>
    </row>
    <row r="23" spans="2:80" x14ac:dyDescent="0.2">
      <c r="B23" s="69">
        <v>11</v>
      </c>
      <c r="C23" s="110" t="str">
        <f>UAS!C23</f>
        <v/>
      </c>
      <c r="D23" s="64"/>
      <c r="E23" s="65" t="str">
        <f>UAS!E23</f>
        <v/>
      </c>
      <c r="F23" s="91"/>
      <c r="G23" s="91"/>
      <c r="H23" s="91"/>
      <c r="I23" s="91"/>
      <c r="J23" s="91"/>
      <c r="K23" s="91"/>
      <c r="L23" s="91"/>
      <c r="M23" s="91"/>
      <c r="N23" s="91"/>
      <c r="O23" s="91"/>
      <c r="P23" s="92" t="str">
        <f t="shared" si="1"/>
        <v/>
      </c>
      <c r="Q23" s="92" t="str">
        <f t="shared" si="2"/>
        <v/>
      </c>
      <c r="R23" s="93" t="str">
        <f t="shared" si="3"/>
        <v/>
      </c>
      <c r="S23" s="93" t="str">
        <f t="shared" si="4"/>
        <v/>
      </c>
      <c r="T23" s="93" t="str">
        <f t="shared" si="5"/>
        <v/>
      </c>
      <c r="U23" s="93" t="str">
        <f t="shared" si="6"/>
        <v/>
      </c>
      <c r="V23" s="93" t="str">
        <f t="shared" si="7"/>
        <v/>
      </c>
      <c r="W23" s="93" t="str">
        <f t="shared" si="8"/>
        <v/>
      </c>
      <c r="X23" s="93" t="str">
        <f t="shared" si="9"/>
        <v/>
      </c>
      <c r="Y23" s="93" t="str">
        <f t="shared" si="10"/>
        <v/>
      </c>
      <c r="Z23" s="93" t="str">
        <f t="shared" si="11"/>
        <v/>
      </c>
      <c r="AA23" s="93" t="str">
        <f t="shared" si="12"/>
        <v/>
      </c>
      <c r="AB23" s="93" t="str">
        <f t="shared" si="13"/>
        <v/>
      </c>
      <c r="AC23" s="93" t="str">
        <f t="shared" si="14"/>
        <v/>
      </c>
      <c r="AD23" s="93" t="str">
        <f t="shared" si="15"/>
        <v/>
      </c>
      <c r="AE23" s="93" t="str">
        <f t="shared" si="16"/>
        <v/>
      </c>
      <c r="AF23" s="93" t="str">
        <f t="shared" si="17"/>
        <v/>
      </c>
      <c r="AG23" s="93" t="str">
        <f t="shared" si="18"/>
        <v/>
      </c>
      <c r="AH23" s="93" t="str">
        <f t="shared" si="19"/>
        <v/>
      </c>
      <c r="AI23" s="93" t="str">
        <f t="shared" si="20"/>
        <v/>
      </c>
      <c r="AJ23" s="93" t="str">
        <f t="shared" si="21"/>
        <v/>
      </c>
      <c r="AK23" s="93" t="str">
        <f t="shared" si="22"/>
        <v/>
      </c>
      <c r="AL23" s="93" t="str">
        <f t="shared" si="23"/>
        <v/>
      </c>
      <c r="AM23" s="93" t="str">
        <f t="shared" si="24"/>
        <v/>
      </c>
      <c r="AN23" s="93" t="str">
        <f t="shared" si="25"/>
        <v/>
      </c>
      <c r="AO23" s="93" t="str">
        <f t="shared" si="26"/>
        <v/>
      </c>
      <c r="AP23" s="93" t="str">
        <f t="shared" si="27"/>
        <v/>
      </c>
      <c r="AQ23" s="93" t="str">
        <f t="shared" si="28"/>
        <v/>
      </c>
      <c r="AR23" s="93" t="str">
        <f t="shared" si="29"/>
        <v/>
      </c>
      <c r="AS23" s="93" t="str">
        <f t="shared" si="30"/>
        <v/>
      </c>
      <c r="AT23" s="93" t="str">
        <f t="shared" si="31"/>
        <v/>
      </c>
      <c r="AU23" s="93" t="str">
        <f t="shared" si="32"/>
        <v/>
      </c>
      <c r="AV23" s="93" t="str">
        <f t="shared" si="33"/>
        <v/>
      </c>
      <c r="AW23" s="93" t="str">
        <f t="shared" si="34"/>
        <v/>
      </c>
      <c r="AX23" s="93" t="str">
        <f t="shared" si="35"/>
        <v/>
      </c>
      <c r="AY23" s="93" t="str">
        <f t="shared" si="36"/>
        <v/>
      </c>
      <c r="AZ23" s="93" t="str">
        <f t="shared" si="37"/>
        <v/>
      </c>
      <c r="BA23" s="93" t="str">
        <f t="shared" si="38"/>
        <v/>
      </c>
      <c r="BB23" s="93" t="str">
        <f t="shared" si="39"/>
        <v/>
      </c>
      <c r="BC23" s="93" t="str">
        <f t="shared" si="40"/>
        <v/>
      </c>
      <c r="BD23" s="93" t="str">
        <f t="shared" si="41"/>
        <v/>
      </c>
      <c r="BE23" s="93" t="str">
        <f t="shared" si="42"/>
        <v/>
      </c>
      <c r="BF23" s="93" t="str">
        <f t="shared" si="43"/>
        <v/>
      </c>
      <c r="BG23" s="93" t="str">
        <f t="shared" si="44"/>
        <v/>
      </c>
      <c r="BH23" s="93" t="str">
        <f t="shared" si="45"/>
        <v/>
      </c>
      <c r="BI23" s="93" t="str">
        <f t="shared" si="46"/>
        <v/>
      </c>
      <c r="BJ23" s="93" t="str">
        <f t="shared" si="47"/>
        <v/>
      </c>
      <c r="BK23" s="93" t="str">
        <f t="shared" si="48"/>
        <v/>
      </c>
      <c r="BL23" s="93" t="str">
        <f t="shared" si="49"/>
        <v/>
      </c>
      <c r="BM23" s="93" t="str">
        <f t="shared" si="50"/>
        <v/>
      </c>
      <c r="BN23" s="94">
        <f t="shared" si="51"/>
        <v>0</v>
      </c>
      <c r="BO23" s="63"/>
      <c r="BP23" s="63"/>
      <c r="BQ23" s="63"/>
      <c r="BR23" s="63"/>
      <c r="BS23" s="63"/>
      <c r="BT23" s="66"/>
      <c r="BU23" s="66"/>
      <c r="BV23" s="66"/>
      <c r="BW23" s="66"/>
      <c r="BX23" s="66"/>
      <c r="BY23" s="94">
        <f t="shared" si="0"/>
        <v>0</v>
      </c>
      <c r="BZ23" s="95">
        <f t="shared" si="52"/>
        <v>0</v>
      </c>
      <c r="CA23" s="2" t="str">
        <f t="shared" si="53"/>
        <v>x</v>
      </c>
      <c r="CB23" s="2" t="str">
        <f t="shared" si="54"/>
        <v>x</v>
      </c>
    </row>
    <row r="24" spans="2:80" x14ac:dyDescent="0.2">
      <c r="B24" s="69">
        <v>12</v>
      </c>
      <c r="C24" s="110" t="str">
        <f>UAS!C24</f>
        <v/>
      </c>
      <c r="D24" s="64"/>
      <c r="E24" s="65" t="str">
        <f>UAS!E24</f>
        <v/>
      </c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2" t="str">
        <f t="shared" si="1"/>
        <v/>
      </c>
      <c r="Q24" s="92" t="str">
        <f t="shared" si="2"/>
        <v/>
      </c>
      <c r="R24" s="93" t="str">
        <f t="shared" si="3"/>
        <v/>
      </c>
      <c r="S24" s="93" t="str">
        <f t="shared" si="4"/>
        <v/>
      </c>
      <c r="T24" s="93" t="str">
        <f t="shared" si="5"/>
        <v/>
      </c>
      <c r="U24" s="93" t="str">
        <f t="shared" si="6"/>
        <v/>
      </c>
      <c r="V24" s="93" t="str">
        <f t="shared" si="7"/>
        <v/>
      </c>
      <c r="W24" s="93" t="str">
        <f t="shared" si="8"/>
        <v/>
      </c>
      <c r="X24" s="93" t="str">
        <f t="shared" si="9"/>
        <v/>
      </c>
      <c r="Y24" s="93" t="str">
        <f t="shared" si="10"/>
        <v/>
      </c>
      <c r="Z24" s="93" t="str">
        <f t="shared" si="11"/>
        <v/>
      </c>
      <c r="AA24" s="93" t="str">
        <f t="shared" si="12"/>
        <v/>
      </c>
      <c r="AB24" s="93" t="str">
        <f t="shared" si="13"/>
        <v/>
      </c>
      <c r="AC24" s="93" t="str">
        <f t="shared" si="14"/>
        <v/>
      </c>
      <c r="AD24" s="93" t="str">
        <f t="shared" si="15"/>
        <v/>
      </c>
      <c r="AE24" s="93" t="str">
        <f t="shared" si="16"/>
        <v/>
      </c>
      <c r="AF24" s="93" t="str">
        <f t="shared" si="17"/>
        <v/>
      </c>
      <c r="AG24" s="93" t="str">
        <f t="shared" si="18"/>
        <v/>
      </c>
      <c r="AH24" s="93" t="str">
        <f t="shared" si="19"/>
        <v/>
      </c>
      <c r="AI24" s="93" t="str">
        <f t="shared" si="20"/>
        <v/>
      </c>
      <c r="AJ24" s="93" t="str">
        <f t="shared" si="21"/>
        <v/>
      </c>
      <c r="AK24" s="93" t="str">
        <f t="shared" si="22"/>
        <v/>
      </c>
      <c r="AL24" s="93" t="str">
        <f t="shared" si="23"/>
        <v/>
      </c>
      <c r="AM24" s="93" t="str">
        <f t="shared" si="24"/>
        <v/>
      </c>
      <c r="AN24" s="93" t="str">
        <f t="shared" si="25"/>
        <v/>
      </c>
      <c r="AO24" s="93" t="str">
        <f t="shared" si="26"/>
        <v/>
      </c>
      <c r="AP24" s="93" t="str">
        <f t="shared" si="27"/>
        <v/>
      </c>
      <c r="AQ24" s="93" t="str">
        <f t="shared" si="28"/>
        <v/>
      </c>
      <c r="AR24" s="93" t="str">
        <f t="shared" si="29"/>
        <v/>
      </c>
      <c r="AS24" s="93" t="str">
        <f t="shared" si="30"/>
        <v/>
      </c>
      <c r="AT24" s="93" t="str">
        <f t="shared" si="31"/>
        <v/>
      </c>
      <c r="AU24" s="93" t="str">
        <f t="shared" si="32"/>
        <v/>
      </c>
      <c r="AV24" s="93" t="str">
        <f t="shared" si="33"/>
        <v/>
      </c>
      <c r="AW24" s="93" t="str">
        <f t="shared" si="34"/>
        <v/>
      </c>
      <c r="AX24" s="93" t="str">
        <f t="shared" si="35"/>
        <v/>
      </c>
      <c r="AY24" s="93" t="str">
        <f t="shared" si="36"/>
        <v/>
      </c>
      <c r="AZ24" s="93" t="str">
        <f t="shared" si="37"/>
        <v/>
      </c>
      <c r="BA24" s="93" t="str">
        <f t="shared" si="38"/>
        <v/>
      </c>
      <c r="BB24" s="93" t="str">
        <f t="shared" si="39"/>
        <v/>
      </c>
      <c r="BC24" s="93" t="str">
        <f t="shared" si="40"/>
        <v/>
      </c>
      <c r="BD24" s="93" t="str">
        <f t="shared" si="41"/>
        <v/>
      </c>
      <c r="BE24" s="93" t="str">
        <f t="shared" si="42"/>
        <v/>
      </c>
      <c r="BF24" s="93" t="str">
        <f t="shared" si="43"/>
        <v/>
      </c>
      <c r="BG24" s="93" t="str">
        <f t="shared" si="44"/>
        <v/>
      </c>
      <c r="BH24" s="93" t="str">
        <f t="shared" si="45"/>
        <v/>
      </c>
      <c r="BI24" s="93" t="str">
        <f t="shared" si="46"/>
        <v/>
      </c>
      <c r="BJ24" s="93" t="str">
        <f t="shared" si="47"/>
        <v/>
      </c>
      <c r="BK24" s="93" t="str">
        <f t="shared" si="48"/>
        <v/>
      </c>
      <c r="BL24" s="93" t="str">
        <f t="shared" si="49"/>
        <v/>
      </c>
      <c r="BM24" s="93" t="str">
        <f t="shared" si="50"/>
        <v/>
      </c>
      <c r="BN24" s="94">
        <f t="shared" si="51"/>
        <v>0</v>
      </c>
      <c r="BO24" s="63"/>
      <c r="BP24" s="63"/>
      <c r="BQ24" s="63"/>
      <c r="BR24" s="63"/>
      <c r="BS24" s="63"/>
      <c r="BT24" s="66"/>
      <c r="BU24" s="66"/>
      <c r="BV24" s="66"/>
      <c r="BW24" s="66"/>
      <c r="BX24" s="66"/>
      <c r="BY24" s="94">
        <f t="shared" si="0"/>
        <v>0</v>
      </c>
      <c r="BZ24" s="95">
        <f t="shared" si="52"/>
        <v>0</v>
      </c>
      <c r="CA24" s="2" t="str">
        <f t="shared" si="53"/>
        <v>x</v>
      </c>
      <c r="CB24" s="2" t="str">
        <f t="shared" si="54"/>
        <v>x</v>
      </c>
    </row>
    <row r="25" spans="2:80" x14ac:dyDescent="0.2">
      <c r="B25" s="69">
        <v>13</v>
      </c>
      <c r="C25" s="110" t="str">
        <f>UAS!C25</f>
        <v/>
      </c>
      <c r="D25" s="64"/>
      <c r="E25" s="65" t="str">
        <f>UAS!E25</f>
        <v/>
      </c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3" t="str">
        <f t="shared" si="1"/>
        <v/>
      </c>
      <c r="Q25" s="93" t="str">
        <f t="shared" si="2"/>
        <v/>
      </c>
      <c r="R25" s="93" t="str">
        <f t="shared" si="3"/>
        <v/>
      </c>
      <c r="S25" s="93" t="str">
        <f t="shared" si="4"/>
        <v/>
      </c>
      <c r="T25" s="93" t="str">
        <f t="shared" si="5"/>
        <v/>
      </c>
      <c r="U25" s="93" t="str">
        <f t="shared" si="6"/>
        <v/>
      </c>
      <c r="V25" s="93" t="str">
        <f t="shared" si="7"/>
        <v/>
      </c>
      <c r="W25" s="93" t="str">
        <f t="shared" si="8"/>
        <v/>
      </c>
      <c r="X25" s="93" t="str">
        <f t="shared" si="9"/>
        <v/>
      </c>
      <c r="Y25" s="93" t="str">
        <f t="shared" si="10"/>
        <v/>
      </c>
      <c r="Z25" s="93" t="str">
        <f t="shared" si="11"/>
        <v/>
      </c>
      <c r="AA25" s="93" t="str">
        <f t="shared" si="12"/>
        <v/>
      </c>
      <c r="AB25" s="93" t="str">
        <f t="shared" si="13"/>
        <v/>
      </c>
      <c r="AC25" s="93" t="str">
        <f t="shared" si="14"/>
        <v/>
      </c>
      <c r="AD25" s="93" t="str">
        <f t="shared" si="15"/>
        <v/>
      </c>
      <c r="AE25" s="93" t="str">
        <f t="shared" si="16"/>
        <v/>
      </c>
      <c r="AF25" s="93" t="str">
        <f t="shared" si="17"/>
        <v/>
      </c>
      <c r="AG25" s="93" t="str">
        <f t="shared" si="18"/>
        <v/>
      </c>
      <c r="AH25" s="93" t="str">
        <f t="shared" si="19"/>
        <v/>
      </c>
      <c r="AI25" s="93" t="str">
        <f t="shared" si="20"/>
        <v/>
      </c>
      <c r="AJ25" s="93" t="str">
        <f t="shared" si="21"/>
        <v/>
      </c>
      <c r="AK25" s="93" t="str">
        <f t="shared" si="22"/>
        <v/>
      </c>
      <c r="AL25" s="93" t="str">
        <f t="shared" si="23"/>
        <v/>
      </c>
      <c r="AM25" s="93" t="str">
        <f t="shared" si="24"/>
        <v/>
      </c>
      <c r="AN25" s="93" t="str">
        <f t="shared" si="25"/>
        <v/>
      </c>
      <c r="AO25" s="93" t="str">
        <f t="shared" si="26"/>
        <v/>
      </c>
      <c r="AP25" s="93" t="str">
        <f t="shared" si="27"/>
        <v/>
      </c>
      <c r="AQ25" s="93" t="str">
        <f t="shared" si="28"/>
        <v/>
      </c>
      <c r="AR25" s="93" t="str">
        <f t="shared" si="29"/>
        <v/>
      </c>
      <c r="AS25" s="93" t="str">
        <f t="shared" si="30"/>
        <v/>
      </c>
      <c r="AT25" s="93" t="str">
        <f t="shared" si="31"/>
        <v/>
      </c>
      <c r="AU25" s="93" t="str">
        <f t="shared" si="32"/>
        <v/>
      </c>
      <c r="AV25" s="93" t="str">
        <f t="shared" si="33"/>
        <v/>
      </c>
      <c r="AW25" s="93" t="str">
        <f t="shared" si="34"/>
        <v/>
      </c>
      <c r="AX25" s="93" t="str">
        <f t="shared" si="35"/>
        <v/>
      </c>
      <c r="AY25" s="93" t="str">
        <f t="shared" si="36"/>
        <v/>
      </c>
      <c r="AZ25" s="93" t="str">
        <f t="shared" si="37"/>
        <v/>
      </c>
      <c r="BA25" s="93" t="str">
        <f t="shared" si="38"/>
        <v/>
      </c>
      <c r="BB25" s="93" t="str">
        <f t="shared" si="39"/>
        <v/>
      </c>
      <c r="BC25" s="93" t="str">
        <f t="shared" si="40"/>
        <v/>
      </c>
      <c r="BD25" s="93" t="str">
        <f t="shared" si="41"/>
        <v/>
      </c>
      <c r="BE25" s="93" t="str">
        <f t="shared" si="42"/>
        <v/>
      </c>
      <c r="BF25" s="93" t="str">
        <f t="shared" si="43"/>
        <v/>
      </c>
      <c r="BG25" s="93" t="str">
        <f t="shared" si="44"/>
        <v/>
      </c>
      <c r="BH25" s="93" t="str">
        <f t="shared" si="45"/>
        <v/>
      </c>
      <c r="BI25" s="93" t="str">
        <f t="shared" si="46"/>
        <v/>
      </c>
      <c r="BJ25" s="93" t="str">
        <f t="shared" si="47"/>
        <v/>
      </c>
      <c r="BK25" s="93" t="str">
        <f t="shared" si="48"/>
        <v/>
      </c>
      <c r="BL25" s="93" t="str">
        <f t="shared" si="49"/>
        <v/>
      </c>
      <c r="BM25" s="93" t="str">
        <f t="shared" si="50"/>
        <v/>
      </c>
      <c r="BN25" s="94">
        <f t="shared" si="51"/>
        <v>0</v>
      </c>
      <c r="BO25" s="63"/>
      <c r="BP25" s="63"/>
      <c r="BQ25" s="63"/>
      <c r="BR25" s="63"/>
      <c r="BS25" s="63"/>
      <c r="BT25" s="66"/>
      <c r="BU25" s="66"/>
      <c r="BV25" s="66"/>
      <c r="BW25" s="66"/>
      <c r="BX25" s="66"/>
      <c r="BY25" s="94">
        <f t="shared" si="0"/>
        <v>0</v>
      </c>
      <c r="BZ25" s="95">
        <f t="shared" si="52"/>
        <v>0</v>
      </c>
      <c r="CA25" s="2" t="str">
        <f t="shared" si="53"/>
        <v>x</v>
      </c>
      <c r="CB25" s="2" t="str">
        <f t="shared" si="54"/>
        <v>x</v>
      </c>
    </row>
    <row r="26" spans="2:80" x14ac:dyDescent="0.2">
      <c r="B26" s="69">
        <v>14</v>
      </c>
      <c r="C26" s="110" t="str">
        <f>UAS!C26</f>
        <v/>
      </c>
      <c r="D26" s="64"/>
      <c r="E26" s="65" t="str">
        <f>UAS!E26</f>
        <v/>
      </c>
      <c r="F26" s="91"/>
      <c r="G26" s="91"/>
      <c r="H26" s="91"/>
      <c r="I26" s="91"/>
      <c r="J26" s="91"/>
      <c r="K26" s="91"/>
      <c r="L26" s="91"/>
      <c r="M26" s="91"/>
      <c r="N26" s="91"/>
      <c r="O26" s="91"/>
      <c r="P26" s="93" t="str">
        <f t="shared" si="1"/>
        <v/>
      </c>
      <c r="Q26" s="93" t="str">
        <f t="shared" si="2"/>
        <v/>
      </c>
      <c r="R26" s="93" t="str">
        <f t="shared" si="3"/>
        <v/>
      </c>
      <c r="S26" s="93" t="str">
        <f t="shared" si="4"/>
        <v/>
      </c>
      <c r="T26" s="93" t="str">
        <f t="shared" si="5"/>
        <v/>
      </c>
      <c r="U26" s="93" t="str">
        <f t="shared" si="6"/>
        <v/>
      </c>
      <c r="V26" s="93" t="str">
        <f t="shared" si="7"/>
        <v/>
      </c>
      <c r="W26" s="93" t="str">
        <f t="shared" si="8"/>
        <v/>
      </c>
      <c r="X26" s="93" t="str">
        <f t="shared" si="9"/>
        <v/>
      </c>
      <c r="Y26" s="93" t="str">
        <f t="shared" si="10"/>
        <v/>
      </c>
      <c r="Z26" s="93" t="str">
        <f t="shared" si="11"/>
        <v/>
      </c>
      <c r="AA26" s="93" t="str">
        <f t="shared" si="12"/>
        <v/>
      </c>
      <c r="AB26" s="93" t="str">
        <f t="shared" si="13"/>
        <v/>
      </c>
      <c r="AC26" s="93" t="str">
        <f t="shared" si="14"/>
        <v/>
      </c>
      <c r="AD26" s="93" t="str">
        <f t="shared" si="15"/>
        <v/>
      </c>
      <c r="AE26" s="93" t="str">
        <f t="shared" si="16"/>
        <v/>
      </c>
      <c r="AF26" s="93" t="str">
        <f t="shared" si="17"/>
        <v/>
      </c>
      <c r="AG26" s="93" t="str">
        <f t="shared" si="18"/>
        <v/>
      </c>
      <c r="AH26" s="93" t="str">
        <f t="shared" si="19"/>
        <v/>
      </c>
      <c r="AI26" s="93" t="str">
        <f t="shared" si="20"/>
        <v/>
      </c>
      <c r="AJ26" s="93" t="str">
        <f t="shared" si="21"/>
        <v/>
      </c>
      <c r="AK26" s="93" t="str">
        <f t="shared" si="22"/>
        <v/>
      </c>
      <c r="AL26" s="93" t="str">
        <f t="shared" si="23"/>
        <v/>
      </c>
      <c r="AM26" s="93" t="str">
        <f t="shared" si="24"/>
        <v/>
      </c>
      <c r="AN26" s="93" t="str">
        <f t="shared" si="25"/>
        <v/>
      </c>
      <c r="AO26" s="93" t="str">
        <f t="shared" si="26"/>
        <v/>
      </c>
      <c r="AP26" s="93" t="str">
        <f t="shared" si="27"/>
        <v/>
      </c>
      <c r="AQ26" s="93" t="str">
        <f t="shared" si="28"/>
        <v/>
      </c>
      <c r="AR26" s="93" t="str">
        <f t="shared" si="29"/>
        <v/>
      </c>
      <c r="AS26" s="93" t="str">
        <f t="shared" si="30"/>
        <v/>
      </c>
      <c r="AT26" s="93" t="str">
        <f t="shared" si="31"/>
        <v/>
      </c>
      <c r="AU26" s="93" t="str">
        <f t="shared" si="32"/>
        <v/>
      </c>
      <c r="AV26" s="93" t="str">
        <f t="shared" si="33"/>
        <v/>
      </c>
      <c r="AW26" s="93" t="str">
        <f t="shared" si="34"/>
        <v/>
      </c>
      <c r="AX26" s="93" t="str">
        <f t="shared" si="35"/>
        <v/>
      </c>
      <c r="AY26" s="93" t="str">
        <f t="shared" si="36"/>
        <v/>
      </c>
      <c r="AZ26" s="93" t="str">
        <f t="shared" si="37"/>
        <v/>
      </c>
      <c r="BA26" s="93" t="str">
        <f t="shared" si="38"/>
        <v/>
      </c>
      <c r="BB26" s="93" t="str">
        <f t="shared" si="39"/>
        <v/>
      </c>
      <c r="BC26" s="93" t="str">
        <f t="shared" si="40"/>
        <v/>
      </c>
      <c r="BD26" s="93" t="str">
        <f t="shared" si="41"/>
        <v/>
      </c>
      <c r="BE26" s="93" t="str">
        <f t="shared" si="42"/>
        <v/>
      </c>
      <c r="BF26" s="93" t="str">
        <f t="shared" si="43"/>
        <v/>
      </c>
      <c r="BG26" s="93" t="str">
        <f t="shared" si="44"/>
        <v/>
      </c>
      <c r="BH26" s="93" t="str">
        <f t="shared" si="45"/>
        <v/>
      </c>
      <c r="BI26" s="93" t="str">
        <f t="shared" si="46"/>
        <v/>
      </c>
      <c r="BJ26" s="93" t="str">
        <f t="shared" si="47"/>
        <v/>
      </c>
      <c r="BK26" s="93" t="str">
        <f t="shared" si="48"/>
        <v/>
      </c>
      <c r="BL26" s="93" t="str">
        <f t="shared" si="49"/>
        <v/>
      </c>
      <c r="BM26" s="93" t="str">
        <f t="shared" si="50"/>
        <v/>
      </c>
      <c r="BN26" s="94">
        <f t="shared" si="51"/>
        <v>0</v>
      </c>
      <c r="BO26" s="63"/>
      <c r="BP26" s="63"/>
      <c r="BQ26" s="63"/>
      <c r="BR26" s="63"/>
      <c r="BS26" s="63"/>
      <c r="BT26" s="66"/>
      <c r="BU26" s="66"/>
      <c r="BV26" s="66"/>
      <c r="BW26" s="66"/>
      <c r="BX26" s="66"/>
      <c r="BY26" s="94">
        <f t="shared" si="0"/>
        <v>0</v>
      </c>
      <c r="BZ26" s="95">
        <f t="shared" si="52"/>
        <v>0</v>
      </c>
      <c r="CA26" s="2" t="str">
        <f t="shared" si="53"/>
        <v>x</v>
      </c>
      <c r="CB26" s="2" t="str">
        <f t="shared" si="54"/>
        <v>x</v>
      </c>
    </row>
    <row r="27" spans="2:80" x14ac:dyDescent="0.2">
      <c r="B27" s="69">
        <v>15</v>
      </c>
      <c r="C27" s="110" t="str">
        <f>UAS!C27</f>
        <v/>
      </c>
      <c r="D27" s="64"/>
      <c r="E27" s="65" t="str">
        <f>UAS!E27</f>
        <v/>
      </c>
      <c r="F27" s="91"/>
      <c r="G27" s="91"/>
      <c r="H27" s="91"/>
      <c r="I27" s="91"/>
      <c r="J27" s="91"/>
      <c r="K27" s="91"/>
      <c r="L27" s="91"/>
      <c r="M27" s="91"/>
      <c r="N27" s="91"/>
      <c r="O27" s="91"/>
      <c r="P27" s="93" t="str">
        <f t="shared" si="1"/>
        <v/>
      </c>
      <c r="Q27" s="93" t="str">
        <f t="shared" si="2"/>
        <v/>
      </c>
      <c r="R27" s="93" t="str">
        <f t="shared" si="3"/>
        <v/>
      </c>
      <c r="S27" s="93" t="str">
        <f t="shared" si="4"/>
        <v/>
      </c>
      <c r="T27" s="93" t="str">
        <f t="shared" si="5"/>
        <v/>
      </c>
      <c r="U27" s="93" t="str">
        <f t="shared" si="6"/>
        <v/>
      </c>
      <c r="V27" s="93" t="str">
        <f t="shared" si="7"/>
        <v/>
      </c>
      <c r="W27" s="93" t="str">
        <f t="shared" si="8"/>
        <v/>
      </c>
      <c r="X27" s="93" t="str">
        <f t="shared" si="9"/>
        <v/>
      </c>
      <c r="Y27" s="93" t="str">
        <f t="shared" si="10"/>
        <v/>
      </c>
      <c r="Z27" s="93" t="str">
        <f t="shared" si="11"/>
        <v/>
      </c>
      <c r="AA27" s="93" t="str">
        <f t="shared" si="12"/>
        <v/>
      </c>
      <c r="AB27" s="93" t="str">
        <f t="shared" si="13"/>
        <v/>
      </c>
      <c r="AC27" s="93" t="str">
        <f t="shared" si="14"/>
        <v/>
      </c>
      <c r="AD27" s="93" t="str">
        <f t="shared" si="15"/>
        <v/>
      </c>
      <c r="AE27" s="93" t="str">
        <f t="shared" si="16"/>
        <v/>
      </c>
      <c r="AF27" s="93" t="str">
        <f t="shared" si="17"/>
        <v/>
      </c>
      <c r="AG27" s="93" t="str">
        <f t="shared" si="18"/>
        <v/>
      </c>
      <c r="AH27" s="93" t="str">
        <f t="shared" si="19"/>
        <v/>
      </c>
      <c r="AI27" s="93" t="str">
        <f t="shared" si="20"/>
        <v/>
      </c>
      <c r="AJ27" s="93" t="str">
        <f t="shared" si="21"/>
        <v/>
      </c>
      <c r="AK27" s="93" t="str">
        <f t="shared" si="22"/>
        <v/>
      </c>
      <c r="AL27" s="93" t="str">
        <f t="shared" si="23"/>
        <v/>
      </c>
      <c r="AM27" s="93" t="str">
        <f t="shared" si="24"/>
        <v/>
      </c>
      <c r="AN27" s="93" t="str">
        <f t="shared" si="25"/>
        <v/>
      </c>
      <c r="AO27" s="93" t="str">
        <f t="shared" si="26"/>
        <v/>
      </c>
      <c r="AP27" s="93" t="str">
        <f t="shared" si="27"/>
        <v/>
      </c>
      <c r="AQ27" s="93" t="str">
        <f t="shared" si="28"/>
        <v/>
      </c>
      <c r="AR27" s="93" t="str">
        <f t="shared" si="29"/>
        <v/>
      </c>
      <c r="AS27" s="93" t="str">
        <f t="shared" si="30"/>
        <v/>
      </c>
      <c r="AT27" s="93" t="str">
        <f t="shared" si="31"/>
        <v/>
      </c>
      <c r="AU27" s="93" t="str">
        <f t="shared" si="32"/>
        <v/>
      </c>
      <c r="AV27" s="93" t="str">
        <f t="shared" si="33"/>
        <v/>
      </c>
      <c r="AW27" s="93" t="str">
        <f t="shared" si="34"/>
        <v/>
      </c>
      <c r="AX27" s="93" t="str">
        <f t="shared" si="35"/>
        <v/>
      </c>
      <c r="AY27" s="93" t="str">
        <f t="shared" si="36"/>
        <v/>
      </c>
      <c r="AZ27" s="93" t="str">
        <f t="shared" si="37"/>
        <v/>
      </c>
      <c r="BA27" s="93" t="str">
        <f t="shared" si="38"/>
        <v/>
      </c>
      <c r="BB27" s="93" t="str">
        <f t="shared" si="39"/>
        <v/>
      </c>
      <c r="BC27" s="93" t="str">
        <f t="shared" si="40"/>
        <v/>
      </c>
      <c r="BD27" s="93" t="str">
        <f t="shared" si="41"/>
        <v/>
      </c>
      <c r="BE27" s="93" t="str">
        <f t="shared" si="42"/>
        <v/>
      </c>
      <c r="BF27" s="93" t="str">
        <f t="shared" si="43"/>
        <v/>
      </c>
      <c r="BG27" s="93" t="str">
        <f t="shared" si="44"/>
        <v/>
      </c>
      <c r="BH27" s="93" t="str">
        <f t="shared" si="45"/>
        <v/>
      </c>
      <c r="BI27" s="93" t="str">
        <f t="shared" si="46"/>
        <v/>
      </c>
      <c r="BJ27" s="93" t="str">
        <f t="shared" si="47"/>
        <v/>
      </c>
      <c r="BK27" s="93" t="str">
        <f t="shared" si="48"/>
        <v/>
      </c>
      <c r="BL27" s="93" t="str">
        <f t="shared" si="49"/>
        <v/>
      </c>
      <c r="BM27" s="93" t="str">
        <f t="shared" si="50"/>
        <v/>
      </c>
      <c r="BN27" s="94">
        <f t="shared" si="51"/>
        <v>0</v>
      </c>
      <c r="BO27" s="63"/>
      <c r="BP27" s="63"/>
      <c r="BQ27" s="63"/>
      <c r="BR27" s="63"/>
      <c r="BS27" s="63"/>
      <c r="BT27" s="66"/>
      <c r="BU27" s="66"/>
      <c r="BV27" s="66"/>
      <c r="BW27" s="66"/>
      <c r="BX27" s="66"/>
      <c r="BY27" s="94">
        <f t="shared" si="0"/>
        <v>0</v>
      </c>
      <c r="BZ27" s="95">
        <f t="shared" si="52"/>
        <v>0</v>
      </c>
      <c r="CA27" s="2" t="str">
        <f t="shared" si="53"/>
        <v>x</v>
      </c>
      <c r="CB27" s="2" t="str">
        <f t="shared" si="54"/>
        <v>x</v>
      </c>
    </row>
    <row r="28" spans="2:80" x14ac:dyDescent="0.2">
      <c r="B28" s="69">
        <v>16</v>
      </c>
      <c r="C28" s="110" t="str">
        <f>UAS!C28</f>
        <v/>
      </c>
      <c r="D28" s="64"/>
      <c r="E28" s="65" t="str">
        <f>UAS!E28</f>
        <v/>
      </c>
      <c r="F28" s="91"/>
      <c r="G28" s="91"/>
      <c r="H28" s="91"/>
      <c r="I28" s="91"/>
      <c r="J28" s="91"/>
      <c r="K28" s="91"/>
      <c r="L28" s="91"/>
      <c r="M28" s="91"/>
      <c r="N28" s="91"/>
      <c r="O28" s="91"/>
      <c r="P28" s="93" t="str">
        <f t="shared" si="1"/>
        <v/>
      </c>
      <c r="Q28" s="93" t="str">
        <f t="shared" si="2"/>
        <v/>
      </c>
      <c r="R28" s="93" t="str">
        <f t="shared" si="3"/>
        <v/>
      </c>
      <c r="S28" s="93" t="str">
        <f t="shared" si="4"/>
        <v/>
      </c>
      <c r="T28" s="93" t="str">
        <f t="shared" si="5"/>
        <v/>
      </c>
      <c r="U28" s="93" t="str">
        <f t="shared" si="6"/>
        <v/>
      </c>
      <c r="V28" s="93" t="str">
        <f t="shared" si="7"/>
        <v/>
      </c>
      <c r="W28" s="93" t="str">
        <f t="shared" si="8"/>
        <v/>
      </c>
      <c r="X28" s="93" t="str">
        <f t="shared" si="9"/>
        <v/>
      </c>
      <c r="Y28" s="93" t="str">
        <f t="shared" si="10"/>
        <v/>
      </c>
      <c r="Z28" s="93" t="str">
        <f t="shared" si="11"/>
        <v/>
      </c>
      <c r="AA28" s="93" t="str">
        <f t="shared" si="12"/>
        <v/>
      </c>
      <c r="AB28" s="93" t="str">
        <f t="shared" si="13"/>
        <v/>
      </c>
      <c r="AC28" s="93" t="str">
        <f t="shared" si="14"/>
        <v/>
      </c>
      <c r="AD28" s="93" t="str">
        <f t="shared" si="15"/>
        <v/>
      </c>
      <c r="AE28" s="93" t="str">
        <f t="shared" si="16"/>
        <v/>
      </c>
      <c r="AF28" s="93" t="str">
        <f t="shared" si="17"/>
        <v/>
      </c>
      <c r="AG28" s="93" t="str">
        <f t="shared" si="18"/>
        <v/>
      </c>
      <c r="AH28" s="93" t="str">
        <f t="shared" si="19"/>
        <v/>
      </c>
      <c r="AI28" s="93" t="str">
        <f t="shared" si="20"/>
        <v/>
      </c>
      <c r="AJ28" s="93" t="str">
        <f t="shared" si="21"/>
        <v/>
      </c>
      <c r="AK28" s="93" t="str">
        <f t="shared" si="22"/>
        <v/>
      </c>
      <c r="AL28" s="93" t="str">
        <f t="shared" si="23"/>
        <v/>
      </c>
      <c r="AM28" s="93" t="str">
        <f t="shared" si="24"/>
        <v/>
      </c>
      <c r="AN28" s="93" t="str">
        <f t="shared" si="25"/>
        <v/>
      </c>
      <c r="AO28" s="93" t="str">
        <f t="shared" si="26"/>
        <v/>
      </c>
      <c r="AP28" s="93" t="str">
        <f t="shared" si="27"/>
        <v/>
      </c>
      <c r="AQ28" s="93" t="str">
        <f t="shared" si="28"/>
        <v/>
      </c>
      <c r="AR28" s="93" t="str">
        <f t="shared" si="29"/>
        <v/>
      </c>
      <c r="AS28" s="93" t="str">
        <f t="shared" si="30"/>
        <v/>
      </c>
      <c r="AT28" s="93" t="str">
        <f t="shared" si="31"/>
        <v/>
      </c>
      <c r="AU28" s="93" t="str">
        <f t="shared" si="32"/>
        <v/>
      </c>
      <c r="AV28" s="93" t="str">
        <f t="shared" si="33"/>
        <v/>
      </c>
      <c r="AW28" s="93" t="str">
        <f t="shared" si="34"/>
        <v/>
      </c>
      <c r="AX28" s="93" t="str">
        <f t="shared" si="35"/>
        <v/>
      </c>
      <c r="AY28" s="93" t="str">
        <f t="shared" si="36"/>
        <v/>
      </c>
      <c r="AZ28" s="93" t="str">
        <f t="shared" si="37"/>
        <v/>
      </c>
      <c r="BA28" s="93" t="str">
        <f t="shared" si="38"/>
        <v/>
      </c>
      <c r="BB28" s="93" t="str">
        <f t="shared" si="39"/>
        <v/>
      </c>
      <c r="BC28" s="93" t="str">
        <f t="shared" si="40"/>
        <v/>
      </c>
      <c r="BD28" s="93" t="str">
        <f t="shared" si="41"/>
        <v/>
      </c>
      <c r="BE28" s="93" t="str">
        <f t="shared" si="42"/>
        <v/>
      </c>
      <c r="BF28" s="93" t="str">
        <f t="shared" si="43"/>
        <v/>
      </c>
      <c r="BG28" s="93" t="str">
        <f t="shared" si="44"/>
        <v/>
      </c>
      <c r="BH28" s="93" t="str">
        <f t="shared" si="45"/>
        <v/>
      </c>
      <c r="BI28" s="93" t="str">
        <f t="shared" si="46"/>
        <v/>
      </c>
      <c r="BJ28" s="93" t="str">
        <f t="shared" si="47"/>
        <v/>
      </c>
      <c r="BK28" s="93" t="str">
        <f t="shared" si="48"/>
        <v/>
      </c>
      <c r="BL28" s="93" t="str">
        <f t="shared" si="49"/>
        <v/>
      </c>
      <c r="BM28" s="93" t="str">
        <f t="shared" si="50"/>
        <v/>
      </c>
      <c r="BN28" s="94">
        <f t="shared" si="51"/>
        <v>0</v>
      </c>
      <c r="BO28" s="63"/>
      <c r="BP28" s="63"/>
      <c r="BQ28" s="63"/>
      <c r="BR28" s="63"/>
      <c r="BS28" s="63"/>
      <c r="BT28" s="66"/>
      <c r="BU28" s="66"/>
      <c r="BV28" s="66"/>
      <c r="BW28" s="66"/>
      <c r="BX28" s="66"/>
      <c r="BY28" s="94">
        <f t="shared" si="0"/>
        <v>0</v>
      </c>
      <c r="BZ28" s="95">
        <f t="shared" si="52"/>
        <v>0</v>
      </c>
      <c r="CA28" s="2" t="str">
        <f t="shared" si="53"/>
        <v>x</v>
      </c>
      <c r="CB28" s="2" t="str">
        <f t="shared" si="54"/>
        <v>x</v>
      </c>
    </row>
    <row r="29" spans="2:80" x14ac:dyDescent="0.2">
      <c r="B29" s="69">
        <v>17</v>
      </c>
      <c r="C29" s="110" t="str">
        <f>UAS!C29</f>
        <v/>
      </c>
      <c r="D29" s="64"/>
      <c r="E29" s="65" t="str">
        <f>UAS!E29</f>
        <v/>
      </c>
      <c r="F29" s="91"/>
      <c r="G29" s="91"/>
      <c r="H29" s="91"/>
      <c r="I29" s="91"/>
      <c r="J29" s="91"/>
      <c r="K29" s="91"/>
      <c r="L29" s="91"/>
      <c r="M29" s="91"/>
      <c r="N29" s="91"/>
      <c r="O29" s="91"/>
      <c r="P29" s="93" t="str">
        <f t="shared" si="1"/>
        <v/>
      </c>
      <c r="Q29" s="93" t="str">
        <f t="shared" si="2"/>
        <v/>
      </c>
      <c r="R29" s="93" t="str">
        <f t="shared" si="3"/>
        <v/>
      </c>
      <c r="S29" s="93" t="str">
        <f t="shared" si="4"/>
        <v/>
      </c>
      <c r="T29" s="93" t="str">
        <f t="shared" si="5"/>
        <v/>
      </c>
      <c r="U29" s="93" t="str">
        <f t="shared" si="6"/>
        <v/>
      </c>
      <c r="V29" s="93" t="str">
        <f t="shared" si="7"/>
        <v/>
      </c>
      <c r="W29" s="93" t="str">
        <f t="shared" si="8"/>
        <v/>
      </c>
      <c r="X29" s="93" t="str">
        <f t="shared" si="9"/>
        <v/>
      </c>
      <c r="Y29" s="93" t="str">
        <f t="shared" si="10"/>
        <v/>
      </c>
      <c r="Z29" s="93" t="str">
        <f t="shared" si="11"/>
        <v/>
      </c>
      <c r="AA29" s="93" t="str">
        <f t="shared" si="12"/>
        <v/>
      </c>
      <c r="AB29" s="93" t="str">
        <f t="shared" si="13"/>
        <v/>
      </c>
      <c r="AC29" s="93" t="str">
        <f t="shared" si="14"/>
        <v/>
      </c>
      <c r="AD29" s="93" t="str">
        <f t="shared" si="15"/>
        <v/>
      </c>
      <c r="AE29" s="93" t="str">
        <f t="shared" si="16"/>
        <v/>
      </c>
      <c r="AF29" s="93" t="str">
        <f t="shared" si="17"/>
        <v/>
      </c>
      <c r="AG29" s="93" t="str">
        <f t="shared" si="18"/>
        <v/>
      </c>
      <c r="AH29" s="93" t="str">
        <f t="shared" si="19"/>
        <v/>
      </c>
      <c r="AI29" s="93" t="str">
        <f t="shared" si="20"/>
        <v/>
      </c>
      <c r="AJ29" s="93" t="str">
        <f t="shared" si="21"/>
        <v/>
      </c>
      <c r="AK29" s="93" t="str">
        <f t="shared" si="22"/>
        <v/>
      </c>
      <c r="AL29" s="93" t="str">
        <f t="shared" si="23"/>
        <v/>
      </c>
      <c r="AM29" s="93" t="str">
        <f t="shared" si="24"/>
        <v/>
      </c>
      <c r="AN29" s="93" t="str">
        <f t="shared" si="25"/>
        <v/>
      </c>
      <c r="AO29" s="93" t="str">
        <f t="shared" si="26"/>
        <v/>
      </c>
      <c r="AP29" s="93" t="str">
        <f t="shared" si="27"/>
        <v/>
      </c>
      <c r="AQ29" s="93" t="str">
        <f t="shared" si="28"/>
        <v/>
      </c>
      <c r="AR29" s="93" t="str">
        <f t="shared" si="29"/>
        <v/>
      </c>
      <c r="AS29" s="93" t="str">
        <f t="shared" si="30"/>
        <v/>
      </c>
      <c r="AT29" s="93" t="str">
        <f t="shared" si="31"/>
        <v/>
      </c>
      <c r="AU29" s="93" t="str">
        <f t="shared" si="32"/>
        <v/>
      </c>
      <c r="AV29" s="93" t="str">
        <f t="shared" si="33"/>
        <v/>
      </c>
      <c r="AW29" s="93" t="str">
        <f t="shared" si="34"/>
        <v/>
      </c>
      <c r="AX29" s="93" t="str">
        <f t="shared" si="35"/>
        <v/>
      </c>
      <c r="AY29" s="93" t="str">
        <f t="shared" si="36"/>
        <v/>
      </c>
      <c r="AZ29" s="93" t="str">
        <f t="shared" si="37"/>
        <v/>
      </c>
      <c r="BA29" s="93" t="str">
        <f t="shared" si="38"/>
        <v/>
      </c>
      <c r="BB29" s="93" t="str">
        <f t="shared" si="39"/>
        <v/>
      </c>
      <c r="BC29" s="93" t="str">
        <f t="shared" si="40"/>
        <v/>
      </c>
      <c r="BD29" s="93" t="str">
        <f t="shared" si="41"/>
        <v/>
      </c>
      <c r="BE29" s="93" t="str">
        <f t="shared" si="42"/>
        <v/>
      </c>
      <c r="BF29" s="93" t="str">
        <f t="shared" si="43"/>
        <v/>
      </c>
      <c r="BG29" s="93" t="str">
        <f t="shared" si="44"/>
        <v/>
      </c>
      <c r="BH29" s="93" t="str">
        <f t="shared" si="45"/>
        <v/>
      </c>
      <c r="BI29" s="93" t="str">
        <f t="shared" si="46"/>
        <v/>
      </c>
      <c r="BJ29" s="93" t="str">
        <f t="shared" si="47"/>
        <v/>
      </c>
      <c r="BK29" s="93" t="str">
        <f t="shared" si="48"/>
        <v/>
      </c>
      <c r="BL29" s="93" t="str">
        <f t="shared" si="49"/>
        <v/>
      </c>
      <c r="BM29" s="93" t="str">
        <f t="shared" si="50"/>
        <v/>
      </c>
      <c r="BN29" s="94">
        <f t="shared" si="51"/>
        <v>0</v>
      </c>
      <c r="BO29" s="63"/>
      <c r="BP29" s="63"/>
      <c r="BQ29" s="63"/>
      <c r="BR29" s="63"/>
      <c r="BS29" s="63"/>
      <c r="BT29" s="66"/>
      <c r="BU29" s="66"/>
      <c r="BV29" s="66"/>
      <c r="BW29" s="66"/>
      <c r="BX29" s="66"/>
      <c r="BY29" s="94">
        <f t="shared" si="0"/>
        <v>0</v>
      </c>
      <c r="BZ29" s="95">
        <f t="shared" si="52"/>
        <v>0</v>
      </c>
      <c r="CA29" s="2" t="str">
        <f t="shared" si="53"/>
        <v>x</v>
      </c>
      <c r="CB29" s="2" t="str">
        <f t="shared" si="54"/>
        <v>x</v>
      </c>
    </row>
    <row r="30" spans="2:80" x14ac:dyDescent="0.2">
      <c r="B30" s="69">
        <v>18</v>
      </c>
      <c r="C30" s="110" t="str">
        <f>UAS!C30</f>
        <v/>
      </c>
      <c r="D30" s="64"/>
      <c r="E30" s="65" t="str">
        <f>UAS!E30</f>
        <v/>
      </c>
      <c r="F30" s="91"/>
      <c r="G30" s="91"/>
      <c r="H30" s="91"/>
      <c r="I30" s="91"/>
      <c r="J30" s="91"/>
      <c r="K30" s="91"/>
      <c r="L30" s="91"/>
      <c r="M30" s="91"/>
      <c r="N30" s="91"/>
      <c r="O30" s="91"/>
      <c r="P30" s="93" t="str">
        <f t="shared" si="1"/>
        <v/>
      </c>
      <c r="Q30" s="93" t="str">
        <f t="shared" si="2"/>
        <v/>
      </c>
      <c r="R30" s="93" t="str">
        <f t="shared" si="3"/>
        <v/>
      </c>
      <c r="S30" s="93" t="str">
        <f t="shared" si="4"/>
        <v/>
      </c>
      <c r="T30" s="93" t="str">
        <f t="shared" si="5"/>
        <v/>
      </c>
      <c r="U30" s="93" t="str">
        <f t="shared" si="6"/>
        <v/>
      </c>
      <c r="V30" s="93" t="str">
        <f t="shared" si="7"/>
        <v/>
      </c>
      <c r="W30" s="93" t="str">
        <f t="shared" si="8"/>
        <v/>
      </c>
      <c r="X30" s="93" t="str">
        <f t="shared" si="9"/>
        <v/>
      </c>
      <c r="Y30" s="93" t="str">
        <f t="shared" si="10"/>
        <v/>
      </c>
      <c r="Z30" s="93" t="str">
        <f t="shared" si="11"/>
        <v/>
      </c>
      <c r="AA30" s="93" t="str">
        <f t="shared" si="12"/>
        <v/>
      </c>
      <c r="AB30" s="93" t="str">
        <f t="shared" si="13"/>
        <v/>
      </c>
      <c r="AC30" s="93" t="str">
        <f t="shared" si="14"/>
        <v/>
      </c>
      <c r="AD30" s="93" t="str">
        <f t="shared" si="15"/>
        <v/>
      </c>
      <c r="AE30" s="93" t="str">
        <f t="shared" si="16"/>
        <v/>
      </c>
      <c r="AF30" s="93" t="str">
        <f t="shared" si="17"/>
        <v/>
      </c>
      <c r="AG30" s="93" t="str">
        <f t="shared" si="18"/>
        <v/>
      </c>
      <c r="AH30" s="93" t="str">
        <f t="shared" si="19"/>
        <v/>
      </c>
      <c r="AI30" s="93" t="str">
        <f t="shared" si="20"/>
        <v/>
      </c>
      <c r="AJ30" s="93" t="str">
        <f t="shared" si="21"/>
        <v/>
      </c>
      <c r="AK30" s="93" t="str">
        <f t="shared" si="22"/>
        <v/>
      </c>
      <c r="AL30" s="93" t="str">
        <f t="shared" si="23"/>
        <v/>
      </c>
      <c r="AM30" s="93" t="str">
        <f t="shared" si="24"/>
        <v/>
      </c>
      <c r="AN30" s="93" t="str">
        <f t="shared" si="25"/>
        <v/>
      </c>
      <c r="AO30" s="93" t="str">
        <f t="shared" si="26"/>
        <v/>
      </c>
      <c r="AP30" s="93" t="str">
        <f t="shared" si="27"/>
        <v/>
      </c>
      <c r="AQ30" s="93" t="str">
        <f t="shared" si="28"/>
        <v/>
      </c>
      <c r="AR30" s="93" t="str">
        <f t="shared" si="29"/>
        <v/>
      </c>
      <c r="AS30" s="93" t="str">
        <f t="shared" si="30"/>
        <v/>
      </c>
      <c r="AT30" s="93" t="str">
        <f t="shared" si="31"/>
        <v/>
      </c>
      <c r="AU30" s="93" t="str">
        <f t="shared" si="32"/>
        <v/>
      </c>
      <c r="AV30" s="93" t="str">
        <f t="shared" si="33"/>
        <v/>
      </c>
      <c r="AW30" s="93" t="str">
        <f t="shared" si="34"/>
        <v/>
      </c>
      <c r="AX30" s="93" t="str">
        <f t="shared" si="35"/>
        <v/>
      </c>
      <c r="AY30" s="93" t="str">
        <f t="shared" si="36"/>
        <v/>
      </c>
      <c r="AZ30" s="93" t="str">
        <f t="shared" si="37"/>
        <v/>
      </c>
      <c r="BA30" s="93" t="str">
        <f t="shared" si="38"/>
        <v/>
      </c>
      <c r="BB30" s="93" t="str">
        <f t="shared" si="39"/>
        <v/>
      </c>
      <c r="BC30" s="93" t="str">
        <f t="shared" si="40"/>
        <v/>
      </c>
      <c r="BD30" s="93" t="str">
        <f t="shared" si="41"/>
        <v/>
      </c>
      <c r="BE30" s="93" t="str">
        <f t="shared" si="42"/>
        <v/>
      </c>
      <c r="BF30" s="93" t="str">
        <f t="shared" si="43"/>
        <v/>
      </c>
      <c r="BG30" s="93" t="str">
        <f t="shared" si="44"/>
        <v/>
      </c>
      <c r="BH30" s="93" t="str">
        <f t="shared" si="45"/>
        <v/>
      </c>
      <c r="BI30" s="93" t="str">
        <f t="shared" si="46"/>
        <v/>
      </c>
      <c r="BJ30" s="93" t="str">
        <f t="shared" si="47"/>
        <v/>
      </c>
      <c r="BK30" s="93" t="str">
        <f t="shared" si="48"/>
        <v/>
      </c>
      <c r="BL30" s="93" t="str">
        <f t="shared" si="49"/>
        <v/>
      </c>
      <c r="BM30" s="93" t="str">
        <f t="shared" si="50"/>
        <v/>
      </c>
      <c r="BN30" s="94">
        <f t="shared" si="51"/>
        <v>0</v>
      </c>
      <c r="BO30" s="63"/>
      <c r="BP30" s="63"/>
      <c r="BQ30" s="63"/>
      <c r="BR30" s="63"/>
      <c r="BS30" s="63"/>
      <c r="BT30" s="66"/>
      <c r="BU30" s="66"/>
      <c r="BV30" s="66"/>
      <c r="BW30" s="66"/>
      <c r="BX30" s="66"/>
      <c r="BY30" s="94">
        <f t="shared" si="0"/>
        <v>0</v>
      </c>
      <c r="BZ30" s="95">
        <f t="shared" si="52"/>
        <v>0</v>
      </c>
      <c r="CA30" s="2" t="str">
        <f t="shared" si="53"/>
        <v>x</v>
      </c>
      <c r="CB30" s="2" t="str">
        <f t="shared" si="54"/>
        <v>x</v>
      </c>
    </row>
    <row r="31" spans="2:80" x14ac:dyDescent="0.2">
      <c r="B31" s="69">
        <v>19</v>
      </c>
      <c r="C31" s="110" t="str">
        <f>UAS!C31</f>
        <v/>
      </c>
      <c r="D31" s="64"/>
      <c r="E31" s="65" t="str">
        <f>UAS!E31</f>
        <v/>
      </c>
      <c r="F31" s="91"/>
      <c r="G31" s="91"/>
      <c r="H31" s="91"/>
      <c r="I31" s="91"/>
      <c r="J31" s="91"/>
      <c r="K31" s="91"/>
      <c r="L31" s="91"/>
      <c r="M31" s="91"/>
      <c r="N31" s="91"/>
      <c r="O31" s="91"/>
      <c r="P31" s="93" t="str">
        <f t="shared" si="1"/>
        <v/>
      </c>
      <c r="Q31" s="93" t="str">
        <f t="shared" si="2"/>
        <v/>
      </c>
      <c r="R31" s="93" t="str">
        <f t="shared" si="3"/>
        <v/>
      </c>
      <c r="S31" s="93" t="str">
        <f t="shared" si="4"/>
        <v/>
      </c>
      <c r="T31" s="93" t="str">
        <f t="shared" si="5"/>
        <v/>
      </c>
      <c r="U31" s="93" t="str">
        <f t="shared" si="6"/>
        <v/>
      </c>
      <c r="V31" s="93" t="str">
        <f t="shared" si="7"/>
        <v/>
      </c>
      <c r="W31" s="93" t="str">
        <f t="shared" si="8"/>
        <v/>
      </c>
      <c r="X31" s="93" t="str">
        <f t="shared" si="9"/>
        <v/>
      </c>
      <c r="Y31" s="93" t="str">
        <f t="shared" si="10"/>
        <v/>
      </c>
      <c r="Z31" s="93" t="str">
        <f t="shared" si="11"/>
        <v/>
      </c>
      <c r="AA31" s="93" t="str">
        <f t="shared" si="12"/>
        <v/>
      </c>
      <c r="AB31" s="93" t="str">
        <f t="shared" si="13"/>
        <v/>
      </c>
      <c r="AC31" s="93" t="str">
        <f t="shared" si="14"/>
        <v/>
      </c>
      <c r="AD31" s="93" t="str">
        <f t="shared" si="15"/>
        <v/>
      </c>
      <c r="AE31" s="93" t="str">
        <f t="shared" si="16"/>
        <v/>
      </c>
      <c r="AF31" s="93" t="str">
        <f t="shared" si="17"/>
        <v/>
      </c>
      <c r="AG31" s="93" t="str">
        <f t="shared" si="18"/>
        <v/>
      </c>
      <c r="AH31" s="93" t="str">
        <f t="shared" si="19"/>
        <v/>
      </c>
      <c r="AI31" s="93" t="str">
        <f t="shared" si="20"/>
        <v/>
      </c>
      <c r="AJ31" s="93" t="str">
        <f t="shared" si="21"/>
        <v/>
      </c>
      <c r="AK31" s="93" t="str">
        <f t="shared" si="22"/>
        <v/>
      </c>
      <c r="AL31" s="93" t="str">
        <f t="shared" si="23"/>
        <v/>
      </c>
      <c r="AM31" s="93" t="str">
        <f t="shared" si="24"/>
        <v/>
      </c>
      <c r="AN31" s="93" t="str">
        <f t="shared" si="25"/>
        <v/>
      </c>
      <c r="AO31" s="93" t="str">
        <f t="shared" si="26"/>
        <v/>
      </c>
      <c r="AP31" s="93" t="str">
        <f t="shared" si="27"/>
        <v/>
      </c>
      <c r="AQ31" s="93" t="str">
        <f t="shared" si="28"/>
        <v/>
      </c>
      <c r="AR31" s="93" t="str">
        <f t="shared" si="29"/>
        <v/>
      </c>
      <c r="AS31" s="93" t="str">
        <f t="shared" si="30"/>
        <v/>
      </c>
      <c r="AT31" s="93" t="str">
        <f t="shared" si="31"/>
        <v/>
      </c>
      <c r="AU31" s="93" t="str">
        <f t="shared" si="32"/>
        <v/>
      </c>
      <c r="AV31" s="93" t="str">
        <f t="shared" si="33"/>
        <v/>
      </c>
      <c r="AW31" s="93" t="str">
        <f t="shared" si="34"/>
        <v/>
      </c>
      <c r="AX31" s="93" t="str">
        <f t="shared" si="35"/>
        <v/>
      </c>
      <c r="AY31" s="93" t="str">
        <f t="shared" si="36"/>
        <v/>
      </c>
      <c r="AZ31" s="93" t="str">
        <f t="shared" si="37"/>
        <v/>
      </c>
      <c r="BA31" s="93" t="str">
        <f t="shared" si="38"/>
        <v/>
      </c>
      <c r="BB31" s="93" t="str">
        <f t="shared" si="39"/>
        <v/>
      </c>
      <c r="BC31" s="93" t="str">
        <f t="shared" si="40"/>
        <v/>
      </c>
      <c r="BD31" s="93" t="str">
        <f t="shared" si="41"/>
        <v/>
      </c>
      <c r="BE31" s="93" t="str">
        <f t="shared" si="42"/>
        <v/>
      </c>
      <c r="BF31" s="93" t="str">
        <f t="shared" si="43"/>
        <v/>
      </c>
      <c r="BG31" s="93" t="str">
        <f t="shared" si="44"/>
        <v/>
      </c>
      <c r="BH31" s="93" t="str">
        <f t="shared" si="45"/>
        <v/>
      </c>
      <c r="BI31" s="93" t="str">
        <f t="shared" si="46"/>
        <v/>
      </c>
      <c r="BJ31" s="93" t="str">
        <f t="shared" si="47"/>
        <v/>
      </c>
      <c r="BK31" s="93" t="str">
        <f t="shared" si="48"/>
        <v/>
      </c>
      <c r="BL31" s="93" t="str">
        <f t="shared" si="49"/>
        <v/>
      </c>
      <c r="BM31" s="93" t="str">
        <f t="shared" si="50"/>
        <v/>
      </c>
      <c r="BN31" s="94">
        <f t="shared" si="51"/>
        <v>0</v>
      </c>
      <c r="BO31" s="63"/>
      <c r="BP31" s="63"/>
      <c r="BQ31" s="63"/>
      <c r="BR31" s="63"/>
      <c r="BS31" s="63"/>
      <c r="BT31" s="66"/>
      <c r="BU31" s="66"/>
      <c r="BV31" s="66"/>
      <c r="BW31" s="66"/>
      <c r="BX31" s="66"/>
      <c r="BY31" s="94">
        <f t="shared" si="0"/>
        <v>0</v>
      </c>
      <c r="BZ31" s="95">
        <f t="shared" si="52"/>
        <v>0</v>
      </c>
      <c r="CA31" s="2" t="str">
        <f t="shared" si="53"/>
        <v>x</v>
      </c>
      <c r="CB31" s="2" t="str">
        <f t="shared" si="54"/>
        <v>x</v>
      </c>
    </row>
    <row r="32" spans="2:80" x14ac:dyDescent="0.2">
      <c r="B32" s="69">
        <v>20</v>
      </c>
      <c r="C32" s="110" t="str">
        <f>UAS!C32</f>
        <v/>
      </c>
      <c r="D32" s="64"/>
      <c r="E32" s="65" t="str">
        <f>UAS!E32</f>
        <v/>
      </c>
      <c r="F32" s="91"/>
      <c r="G32" s="91"/>
      <c r="H32" s="91"/>
      <c r="I32" s="91"/>
      <c r="J32" s="91"/>
      <c r="K32" s="91"/>
      <c r="L32" s="91"/>
      <c r="M32" s="91"/>
      <c r="N32" s="91"/>
      <c r="O32" s="91"/>
      <c r="P32" s="93" t="str">
        <f t="shared" si="1"/>
        <v/>
      </c>
      <c r="Q32" s="93" t="str">
        <f t="shared" si="2"/>
        <v/>
      </c>
      <c r="R32" s="93" t="str">
        <f t="shared" si="3"/>
        <v/>
      </c>
      <c r="S32" s="93" t="str">
        <f t="shared" si="4"/>
        <v/>
      </c>
      <c r="T32" s="93" t="str">
        <f t="shared" si="5"/>
        <v/>
      </c>
      <c r="U32" s="93" t="str">
        <f t="shared" si="6"/>
        <v/>
      </c>
      <c r="V32" s="93" t="str">
        <f t="shared" si="7"/>
        <v/>
      </c>
      <c r="W32" s="93" t="str">
        <f t="shared" si="8"/>
        <v/>
      </c>
      <c r="X32" s="93" t="str">
        <f t="shared" si="9"/>
        <v/>
      </c>
      <c r="Y32" s="93" t="str">
        <f t="shared" si="10"/>
        <v/>
      </c>
      <c r="Z32" s="93" t="str">
        <f t="shared" si="11"/>
        <v/>
      </c>
      <c r="AA32" s="93" t="str">
        <f t="shared" si="12"/>
        <v/>
      </c>
      <c r="AB32" s="93" t="str">
        <f t="shared" si="13"/>
        <v/>
      </c>
      <c r="AC32" s="93" t="str">
        <f t="shared" si="14"/>
        <v/>
      </c>
      <c r="AD32" s="93" t="str">
        <f t="shared" si="15"/>
        <v/>
      </c>
      <c r="AE32" s="93" t="str">
        <f t="shared" si="16"/>
        <v/>
      </c>
      <c r="AF32" s="93" t="str">
        <f t="shared" si="17"/>
        <v/>
      </c>
      <c r="AG32" s="93" t="str">
        <f t="shared" si="18"/>
        <v/>
      </c>
      <c r="AH32" s="93" t="str">
        <f t="shared" si="19"/>
        <v/>
      </c>
      <c r="AI32" s="93" t="str">
        <f t="shared" si="20"/>
        <v/>
      </c>
      <c r="AJ32" s="93" t="str">
        <f t="shared" si="21"/>
        <v/>
      </c>
      <c r="AK32" s="93" t="str">
        <f t="shared" si="22"/>
        <v/>
      </c>
      <c r="AL32" s="93" t="str">
        <f t="shared" si="23"/>
        <v/>
      </c>
      <c r="AM32" s="93" t="str">
        <f t="shared" si="24"/>
        <v/>
      </c>
      <c r="AN32" s="93" t="str">
        <f t="shared" si="25"/>
        <v/>
      </c>
      <c r="AO32" s="93" t="str">
        <f t="shared" si="26"/>
        <v/>
      </c>
      <c r="AP32" s="93" t="str">
        <f t="shared" si="27"/>
        <v/>
      </c>
      <c r="AQ32" s="93" t="str">
        <f t="shared" si="28"/>
        <v/>
      </c>
      <c r="AR32" s="93" t="str">
        <f t="shared" si="29"/>
        <v/>
      </c>
      <c r="AS32" s="93" t="str">
        <f t="shared" si="30"/>
        <v/>
      </c>
      <c r="AT32" s="93" t="str">
        <f t="shared" si="31"/>
        <v/>
      </c>
      <c r="AU32" s="93" t="str">
        <f t="shared" si="32"/>
        <v/>
      </c>
      <c r="AV32" s="93" t="str">
        <f t="shared" si="33"/>
        <v/>
      </c>
      <c r="AW32" s="93" t="str">
        <f t="shared" si="34"/>
        <v/>
      </c>
      <c r="AX32" s="93" t="str">
        <f t="shared" si="35"/>
        <v/>
      </c>
      <c r="AY32" s="93" t="str">
        <f t="shared" si="36"/>
        <v/>
      </c>
      <c r="AZ32" s="93" t="str">
        <f t="shared" si="37"/>
        <v/>
      </c>
      <c r="BA32" s="93" t="str">
        <f t="shared" si="38"/>
        <v/>
      </c>
      <c r="BB32" s="93" t="str">
        <f t="shared" si="39"/>
        <v/>
      </c>
      <c r="BC32" s="93" t="str">
        <f t="shared" si="40"/>
        <v/>
      </c>
      <c r="BD32" s="93" t="str">
        <f t="shared" si="41"/>
        <v/>
      </c>
      <c r="BE32" s="93" t="str">
        <f t="shared" si="42"/>
        <v/>
      </c>
      <c r="BF32" s="93" t="str">
        <f t="shared" si="43"/>
        <v/>
      </c>
      <c r="BG32" s="93" t="str">
        <f t="shared" si="44"/>
        <v/>
      </c>
      <c r="BH32" s="93" t="str">
        <f t="shared" si="45"/>
        <v/>
      </c>
      <c r="BI32" s="93" t="str">
        <f t="shared" si="46"/>
        <v/>
      </c>
      <c r="BJ32" s="93" t="str">
        <f t="shared" si="47"/>
        <v/>
      </c>
      <c r="BK32" s="93" t="str">
        <f t="shared" si="48"/>
        <v/>
      </c>
      <c r="BL32" s="93" t="str">
        <f t="shared" si="49"/>
        <v/>
      </c>
      <c r="BM32" s="93" t="str">
        <f t="shared" si="50"/>
        <v/>
      </c>
      <c r="BN32" s="94">
        <f t="shared" si="51"/>
        <v>0</v>
      </c>
      <c r="BO32" s="63"/>
      <c r="BP32" s="63"/>
      <c r="BQ32" s="63"/>
      <c r="BR32" s="63"/>
      <c r="BS32" s="63"/>
      <c r="BT32" s="66"/>
      <c r="BU32" s="66"/>
      <c r="BV32" s="66"/>
      <c r="BW32" s="66"/>
      <c r="BX32" s="66"/>
      <c r="BY32" s="94">
        <f t="shared" si="0"/>
        <v>0</v>
      </c>
      <c r="BZ32" s="95">
        <f t="shared" si="52"/>
        <v>0</v>
      </c>
      <c r="CA32" s="2" t="str">
        <f t="shared" si="53"/>
        <v>x</v>
      </c>
      <c r="CB32" s="2" t="str">
        <f t="shared" si="54"/>
        <v>x</v>
      </c>
    </row>
    <row r="33" spans="2:80" x14ac:dyDescent="0.2">
      <c r="B33" s="69">
        <v>21</v>
      </c>
      <c r="C33" s="110" t="str">
        <f>UAS!C33</f>
        <v/>
      </c>
      <c r="D33" s="64"/>
      <c r="E33" s="65" t="str">
        <f>UAS!E33</f>
        <v/>
      </c>
      <c r="F33" s="91"/>
      <c r="G33" s="91"/>
      <c r="H33" s="91"/>
      <c r="I33" s="91"/>
      <c r="J33" s="91"/>
      <c r="K33" s="91"/>
      <c r="L33" s="91"/>
      <c r="M33" s="91"/>
      <c r="N33" s="91"/>
      <c r="O33" s="91"/>
      <c r="P33" s="93" t="str">
        <f t="shared" si="1"/>
        <v/>
      </c>
      <c r="Q33" s="93" t="str">
        <f t="shared" si="2"/>
        <v/>
      </c>
      <c r="R33" s="93" t="str">
        <f t="shared" si="3"/>
        <v/>
      </c>
      <c r="S33" s="93" t="str">
        <f t="shared" si="4"/>
        <v/>
      </c>
      <c r="T33" s="93" t="str">
        <f t="shared" si="5"/>
        <v/>
      </c>
      <c r="U33" s="93" t="str">
        <f t="shared" si="6"/>
        <v/>
      </c>
      <c r="V33" s="93" t="str">
        <f t="shared" si="7"/>
        <v/>
      </c>
      <c r="W33" s="93" t="str">
        <f t="shared" si="8"/>
        <v/>
      </c>
      <c r="X33" s="93" t="str">
        <f t="shared" si="9"/>
        <v/>
      </c>
      <c r="Y33" s="93" t="str">
        <f t="shared" si="10"/>
        <v/>
      </c>
      <c r="Z33" s="93" t="str">
        <f t="shared" si="11"/>
        <v/>
      </c>
      <c r="AA33" s="93" t="str">
        <f t="shared" si="12"/>
        <v/>
      </c>
      <c r="AB33" s="93" t="str">
        <f t="shared" si="13"/>
        <v/>
      </c>
      <c r="AC33" s="93" t="str">
        <f t="shared" si="14"/>
        <v/>
      </c>
      <c r="AD33" s="93" t="str">
        <f t="shared" si="15"/>
        <v/>
      </c>
      <c r="AE33" s="93" t="str">
        <f t="shared" si="16"/>
        <v/>
      </c>
      <c r="AF33" s="93" t="str">
        <f t="shared" si="17"/>
        <v/>
      </c>
      <c r="AG33" s="93" t="str">
        <f t="shared" si="18"/>
        <v/>
      </c>
      <c r="AH33" s="93" t="str">
        <f t="shared" si="19"/>
        <v/>
      </c>
      <c r="AI33" s="93" t="str">
        <f t="shared" si="20"/>
        <v/>
      </c>
      <c r="AJ33" s="93" t="str">
        <f t="shared" si="21"/>
        <v/>
      </c>
      <c r="AK33" s="93" t="str">
        <f t="shared" si="22"/>
        <v/>
      </c>
      <c r="AL33" s="93" t="str">
        <f t="shared" si="23"/>
        <v/>
      </c>
      <c r="AM33" s="93" t="str">
        <f t="shared" si="24"/>
        <v/>
      </c>
      <c r="AN33" s="93" t="str">
        <f t="shared" si="25"/>
        <v/>
      </c>
      <c r="AO33" s="93" t="str">
        <f t="shared" si="26"/>
        <v/>
      </c>
      <c r="AP33" s="93" t="str">
        <f t="shared" si="27"/>
        <v/>
      </c>
      <c r="AQ33" s="93" t="str">
        <f t="shared" si="28"/>
        <v/>
      </c>
      <c r="AR33" s="93" t="str">
        <f t="shared" si="29"/>
        <v/>
      </c>
      <c r="AS33" s="93" t="str">
        <f t="shared" si="30"/>
        <v/>
      </c>
      <c r="AT33" s="93" t="str">
        <f t="shared" si="31"/>
        <v/>
      </c>
      <c r="AU33" s="93" t="str">
        <f t="shared" si="32"/>
        <v/>
      </c>
      <c r="AV33" s="93" t="str">
        <f t="shared" si="33"/>
        <v/>
      </c>
      <c r="AW33" s="93" t="str">
        <f t="shared" si="34"/>
        <v/>
      </c>
      <c r="AX33" s="93" t="str">
        <f t="shared" si="35"/>
        <v/>
      </c>
      <c r="AY33" s="93" t="str">
        <f t="shared" si="36"/>
        <v/>
      </c>
      <c r="AZ33" s="93" t="str">
        <f t="shared" si="37"/>
        <v/>
      </c>
      <c r="BA33" s="93" t="str">
        <f t="shared" si="38"/>
        <v/>
      </c>
      <c r="BB33" s="93" t="str">
        <f t="shared" si="39"/>
        <v/>
      </c>
      <c r="BC33" s="93" t="str">
        <f t="shared" si="40"/>
        <v/>
      </c>
      <c r="BD33" s="93" t="str">
        <f t="shared" si="41"/>
        <v/>
      </c>
      <c r="BE33" s="93" t="str">
        <f t="shared" si="42"/>
        <v/>
      </c>
      <c r="BF33" s="93" t="str">
        <f t="shared" si="43"/>
        <v/>
      </c>
      <c r="BG33" s="93" t="str">
        <f t="shared" si="44"/>
        <v/>
      </c>
      <c r="BH33" s="93" t="str">
        <f t="shared" si="45"/>
        <v/>
      </c>
      <c r="BI33" s="93" t="str">
        <f t="shared" si="46"/>
        <v/>
      </c>
      <c r="BJ33" s="93" t="str">
        <f t="shared" si="47"/>
        <v/>
      </c>
      <c r="BK33" s="93" t="str">
        <f t="shared" si="48"/>
        <v/>
      </c>
      <c r="BL33" s="93" t="str">
        <f t="shared" si="49"/>
        <v/>
      </c>
      <c r="BM33" s="93" t="str">
        <f t="shared" si="50"/>
        <v/>
      </c>
      <c r="BN33" s="94">
        <f t="shared" si="51"/>
        <v>0</v>
      </c>
      <c r="BO33" s="63"/>
      <c r="BP33" s="63"/>
      <c r="BQ33" s="63"/>
      <c r="BR33" s="63"/>
      <c r="BS33" s="63"/>
      <c r="BT33" s="66"/>
      <c r="BU33" s="66"/>
      <c r="BV33" s="66"/>
      <c r="BW33" s="66"/>
      <c r="BX33" s="66"/>
      <c r="BY33" s="94">
        <f t="shared" si="0"/>
        <v>0</v>
      </c>
      <c r="BZ33" s="95">
        <f t="shared" si="52"/>
        <v>0</v>
      </c>
      <c r="CA33" s="2" t="str">
        <f t="shared" si="53"/>
        <v>x</v>
      </c>
      <c r="CB33" s="2" t="str">
        <f t="shared" si="54"/>
        <v>x</v>
      </c>
    </row>
    <row r="34" spans="2:80" x14ac:dyDescent="0.2">
      <c r="B34" s="69">
        <v>22</v>
      </c>
      <c r="C34" s="110" t="str">
        <f>UAS!C34</f>
        <v/>
      </c>
      <c r="D34" s="64"/>
      <c r="E34" s="65" t="str">
        <f>UAS!E34</f>
        <v/>
      </c>
      <c r="F34" s="91"/>
      <c r="G34" s="91"/>
      <c r="H34" s="91"/>
      <c r="I34" s="91"/>
      <c r="J34" s="91"/>
      <c r="K34" s="91"/>
      <c r="L34" s="91"/>
      <c r="M34" s="91"/>
      <c r="N34" s="91"/>
      <c r="O34" s="91"/>
      <c r="P34" s="93" t="str">
        <f t="shared" si="1"/>
        <v/>
      </c>
      <c r="Q34" s="93" t="str">
        <f t="shared" si="2"/>
        <v/>
      </c>
      <c r="R34" s="93" t="str">
        <f t="shared" si="3"/>
        <v/>
      </c>
      <c r="S34" s="93" t="str">
        <f t="shared" si="4"/>
        <v/>
      </c>
      <c r="T34" s="93" t="str">
        <f t="shared" si="5"/>
        <v/>
      </c>
      <c r="U34" s="93" t="str">
        <f t="shared" si="6"/>
        <v/>
      </c>
      <c r="V34" s="93" t="str">
        <f t="shared" si="7"/>
        <v/>
      </c>
      <c r="W34" s="93" t="str">
        <f t="shared" si="8"/>
        <v/>
      </c>
      <c r="X34" s="93" t="str">
        <f t="shared" si="9"/>
        <v/>
      </c>
      <c r="Y34" s="93" t="str">
        <f t="shared" si="10"/>
        <v/>
      </c>
      <c r="Z34" s="93" t="str">
        <f t="shared" si="11"/>
        <v/>
      </c>
      <c r="AA34" s="93" t="str">
        <f t="shared" si="12"/>
        <v/>
      </c>
      <c r="AB34" s="93" t="str">
        <f t="shared" si="13"/>
        <v/>
      </c>
      <c r="AC34" s="93" t="str">
        <f t="shared" si="14"/>
        <v/>
      </c>
      <c r="AD34" s="93" t="str">
        <f t="shared" si="15"/>
        <v/>
      </c>
      <c r="AE34" s="93" t="str">
        <f t="shared" si="16"/>
        <v/>
      </c>
      <c r="AF34" s="93" t="str">
        <f t="shared" si="17"/>
        <v/>
      </c>
      <c r="AG34" s="93" t="str">
        <f t="shared" si="18"/>
        <v/>
      </c>
      <c r="AH34" s="93" t="str">
        <f t="shared" si="19"/>
        <v/>
      </c>
      <c r="AI34" s="93" t="str">
        <f t="shared" si="20"/>
        <v/>
      </c>
      <c r="AJ34" s="93" t="str">
        <f t="shared" si="21"/>
        <v/>
      </c>
      <c r="AK34" s="93" t="str">
        <f t="shared" si="22"/>
        <v/>
      </c>
      <c r="AL34" s="93" t="str">
        <f t="shared" si="23"/>
        <v/>
      </c>
      <c r="AM34" s="93" t="str">
        <f t="shared" si="24"/>
        <v/>
      </c>
      <c r="AN34" s="93" t="str">
        <f t="shared" si="25"/>
        <v/>
      </c>
      <c r="AO34" s="93" t="str">
        <f t="shared" si="26"/>
        <v/>
      </c>
      <c r="AP34" s="93" t="str">
        <f t="shared" si="27"/>
        <v/>
      </c>
      <c r="AQ34" s="93" t="str">
        <f t="shared" si="28"/>
        <v/>
      </c>
      <c r="AR34" s="93" t="str">
        <f t="shared" si="29"/>
        <v/>
      </c>
      <c r="AS34" s="93" t="str">
        <f t="shared" si="30"/>
        <v/>
      </c>
      <c r="AT34" s="93" t="str">
        <f t="shared" si="31"/>
        <v/>
      </c>
      <c r="AU34" s="93" t="str">
        <f t="shared" si="32"/>
        <v/>
      </c>
      <c r="AV34" s="93" t="str">
        <f t="shared" si="33"/>
        <v/>
      </c>
      <c r="AW34" s="93" t="str">
        <f t="shared" si="34"/>
        <v/>
      </c>
      <c r="AX34" s="93" t="str">
        <f t="shared" si="35"/>
        <v/>
      </c>
      <c r="AY34" s="93" t="str">
        <f t="shared" si="36"/>
        <v/>
      </c>
      <c r="AZ34" s="93" t="str">
        <f t="shared" si="37"/>
        <v/>
      </c>
      <c r="BA34" s="93" t="str">
        <f t="shared" si="38"/>
        <v/>
      </c>
      <c r="BB34" s="93" t="str">
        <f t="shared" si="39"/>
        <v/>
      </c>
      <c r="BC34" s="93" t="str">
        <f t="shared" si="40"/>
        <v/>
      </c>
      <c r="BD34" s="93" t="str">
        <f t="shared" si="41"/>
        <v/>
      </c>
      <c r="BE34" s="93" t="str">
        <f t="shared" si="42"/>
        <v/>
      </c>
      <c r="BF34" s="93" t="str">
        <f t="shared" si="43"/>
        <v/>
      </c>
      <c r="BG34" s="93" t="str">
        <f t="shared" si="44"/>
        <v/>
      </c>
      <c r="BH34" s="93" t="str">
        <f t="shared" si="45"/>
        <v/>
      </c>
      <c r="BI34" s="93" t="str">
        <f t="shared" si="46"/>
        <v/>
      </c>
      <c r="BJ34" s="93" t="str">
        <f t="shared" si="47"/>
        <v/>
      </c>
      <c r="BK34" s="93" t="str">
        <f t="shared" si="48"/>
        <v/>
      </c>
      <c r="BL34" s="93" t="str">
        <f t="shared" si="49"/>
        <v/>
      </c>
      <c r="BM34" s="93" t="str">
        <f t="shared" si="50"/>
        <v/>
      </c>
      <c r="BN34" s="94">
        <f t="shared" si="51"/>
        <v>0</v>
      </c>
      <c r="BO34" s="63"/>
      <c r="BP34" s="63"/>
      <c r="BQ34" s="63"/>
      <c r="BR34" s="63"/>
      <c r="BS34" s="63"/>
      <c r="BT34" s="66"/>
      <c r="BU34" s="66"/>
      <c r="BV34" s="66"/>
      <c r="BW34" s="66"/>
      <c r="BX34" s="66"/>
      <c r="BY34" s="94">
        <f t="shared" si="0"/>
        <v>0</v>
      </c>
      <c r="BZ34" s="95">
        <f t="shared" si="52"/>
        <v>0</v>
      </c>
      <c r="CA34" s="2" t="str">
        <f t="shared" si="53"/>
        <v>x</v>
      </c>
      <c r="CB34" s="2" t="str">
        <f t="shared" si="54"/>
        <v>x</v>
      </c>
    </row>
    <row r="35" spans="2:80" x14ac:dyDescent="0.2">
      <c r="B35" s="69">
        <v>23</v>
      </c>
      <c r="C35" s="110" t="str">
        <f>UAS!C35</f>
        <v/>
      </c>
      <c r="D35" s="64"/>
      <c r="E35" s="65" t="str">
        <f>UAS!E35</f>
        <v/>
      </c>
      <c r="F35" s="91"/>
      <c r="G35" s="91"/>
      <c r="H35" s="91"/>
      <c r="I35" s="91"/>
      <c r="J35" s="91"/>
      <c r="K35" s="91"/>
      <c r="L35" s="91"/>
      <c r="M35" s="91"/>
      <c r="N35" s="91"/>
      <c r="O35" s="91"/>
      <c r="P35" s="93" t="str">
        <f t="shared" si="1"/>
        <v/>
      </c>
      <c r="Q35" s="93" t="str">
        <f t="shared" si="2"/>
        <v/>
      </c>
      <c r="R35" s="93" t="str">
        <f t="shared" si="3"/>
        <v/>
      </c>
      <c r="S35" s="93" t="str">
        <f t="shared" si="4"/>
        <v/>
      </c>
      <c r="T35" s="93" t="str">
        <f t="shared" si="5"/>
        <v/>
      </c>
      <c r="U35" s="93" t="str">
        <f t="shared" si="6"/>
        <v/>
      </c>
      <c r="V35" s="93" t="str">
        <f t="shared" si="7"/>
        <v/>
      </c>
      <c r="W35" s="93" t="str">
        <f t="shared" si="8"/>
        <v/>
      </c>
      <c r="X35" s="93" t="str">
        <f t="shared" si="9"/>
        <v/>
      </c>
      <c r="Y35" s="93" t="str">
        <f t="shared" si="10"/>
        <v/>
      </c>
      <c r="Z35" s="93" t="str">
        <f t="shared" si="11"/>
        <v/>
      </c>
      <c r="AA35" s="93" t="str">
        <f t="shared" si="12"/>
        <v/>
      </c>
      <c r="AB35" s="93" t="str">
        <f t="shared" si="13"/>
        <v/>
      </c>
      <c r="AC35" s="93" t="str">
        <f t="shared" si="14"/>
        <v/>
      </c>
      <c r="AD35" s="93" t="str">
        <f t="shared" si="15"/>
        <v/>
      </c>
      <c r="AE35" s="93" t="str">
        <f t="shared" si="16"/>
        <v/>
      </c>
      <c r="AF35" s="93" t="str">
        <f t="shared" si="17"/>
        <v/>
      </c>
      <c r="AG35" s="93" t="str">
        <f t="shared" si="18"/>
        <v/>
      </c>
      <c r="AH35" s="93" t="str">
        <f t="shared" si="19"/>
        <v/>
      </c>
      <c r="AI35" s="93" t="str">
        <f t="shared" si="20"/>
        <v/>
      </c>
      <c r="AJ35" s="93" t="str">
        <f t="shared" si="21"/>
        <v/>
      </c>
      <c r="AK35" s="93" t="str">
        <f t="shared" si="22"/>
        <v/>
      </c>
      <c r="AL35" s="93" t="str">
        <f t="shared" si="23"/>
        <v/>
      </c>
      <c r="AM35" s="93" t="str">
        <f t="shared" si="24"/>
        <v/>
      </c>
      <c r="AN35" s="93" t="str">
        <f t="shared" si="25"/>
        <v/>
      </c>
      <c r="AO35" s="93" t="str">
        <f t="shared" si="26"/>
        <v/>
      </c>
      <c r="AP35" s="93" t="str">
        <f t="shared" si="27"/>
        <v/>
      </c>
      <c r="AQ35" s="93" t="str">
        <f t="shared" si="28"/>
        <v/>
      </c>
      <c r="AR35" s="93" t="str">
        <f t="shared" si="29"/>
        <v/>
      </c>
      <c r="AS35" s="93" t="str">
        <f t="shared" si="30"/>
        <v/>
      </c>
      <c r="AT35" s="93" t="str">
        <f t="shared" si="31"/>
        <v/>
      </c>
      <c r="AU35" s="93" t="str">
        <f t="shared" si="32"/>
        <v/>
      </c>
      <c r="AV35" s="93" t="str">
        <f t="shared" si="33"/>
        <v/>
      </c>
      <c r="AW35" s="93" t="str">
        <f t="shared" si="34"/>
        <v/>
      </c>
      <c r="AX35" s="93" t="str">
        <f t="shared" si="35"/>
        <v/>
      </c>
      <c r="AY35" s="93" t="str">
        <f t="shared" si="36"/>
        <v/>
      </c>
      <c r="AZ35" s="93" t="str">
        <f t="shared" si="37"/>
        <v/>
      </c>
      <c r="BA35" s="93" t="str">
        <f t="shared" si="38"/>
        <v/>
      </c>
      <c r="BB35" s="93" t="str">
        <f t="shared" si="39"/>
        <v/>
      </c>
      <c r="BC35" s="93" t="str">
        <f t="shared" si="40"/>
        <v/>
      </c>
      <c r="BD35" s="93" t="str">
        <f t="shared" si="41"/>
        <v/>
      </c>
      <c r="BE35" s="93" t="str">
        <f t="shared" si="42"/>
        <v/>
      </c>
      <c r="BF35" s="93" t="str">
        <f t="shared" si="43"/>
        <v/>
      </c>
      <c r="BG35" s="93" t="str">
        <f t="shared" si="44"/>
        <v/>
      </c>
      <c r="BH35" s="93" t="str">
        <f t="shared" si="45"/>
        <v/>
      </c>
      <c r="BI35" s="93" t="str">
        <f t="shared" si="46"/>
        <v/>
      </c>
      <c r="BJ35" s="93" t="str">
        <f t="shared" si="47"/>
        <v/>
      </c>
      <c r="BK35" s="93" t="str">
        <f t="shared" si="48"/>
        <v/>
      </c>
      <c r="BL35" s="93" t="str">
        <f t="shared" si="49"/>
        <v/>
      </c>
      <c r="BM35" s="93" t="str">
        <f t="shared" si="50"/>
        <v/>
      </c>
      <c r="BN35" s="94">
        <f t="shared" si="51"/>
        <v>0</v>
      </c>
      <c r="BO35" s="63"/>
      <c r="BP35" s="63"/>
      <c r="BQ35" s="63"/>
      <c r="BR35" s="63"/>
      <c r="BS35" s="63"/>
      <c r="BT35" s="66"/>
      <c r="BU35" s="66"/>
      <c r="BV35" s="66"/>
      <c r="BW35" s="66"/>
      <c r="BX35" s="66"/>
      <c r="BY35" s="94">
        <f t="shared" si="0"/>
        <v>0</v>
      </c>
      <c r="BZ35" s="95">
        <f t="shared" si="52"/>
        <v>0</v>
      </c>
      <c r="CA35" s="2" t="str">
        <f t="shared" si="53"/>
        <v>x</v>
      </c>
      <c r="CB35" s="2" t="str">
        <f t="shared" si="54"/>
        <v>x</v>
      </c>
    </row>
    <row r="36" spans="2:80" x14ac:dyDescent="0.2">
      <c r="B36" s="69">
        <v>24</v>
      </c>
      <c r="C36" s="110" t="str">
        <f>UAS!C36</f>
        <v/>
      </c>
      <c r="D36" s="64"/>
      <c r="E36" s="65" t="str">
        <f>UAS!E36</f>
        <v/>
      </c>
      <c r="F36" s="91"/>
      <c r="G36" s="91"/>
      <c r="H36" s="91"/>
      <c r="I36" s="91"/>
      <c r="J36" s="91"/>
      <c r="K36" s="91"/>
      <c r="L36" s="91"/>
      <c r="M36" s="91"/>
      <c r="N36" s="91"/>
      <c r="O36" s="91"/>
      <c r="P36" s="93" t="str">
        <f t="shared" si="1"/>
        <v/>
      </c>
      <c r="Q36" s="93" t="str">
        <f t="shared" si="2"/>
        <v/>
      </c>
      <c r="R36" s="93" t="str">
        <f t="shared" si="3"/>
        <v/>
      </c>
      <c r="S36" s="93" t="str">
        <f t="shared" si="4"/>
        <v/>
      </c>
      <c r="T36" s="93" t="str">
        <f t="shared" si="5"/>
        <v/>
      </c>
      <c r="U36" s="93" t="str">
        <f t="shared" si="6"/>
        <v/>
      </c>
      <c r="V36" s="93" t="str">
        <f t="shared" si="7"/>
        <v/>
      </c>
      <c r="W36" s="93" t="str">
        <f t="shared" si="8"/>
        <v/>
      </c>
      <c r="X36" s="93" t="str">
        <f t="shared" si="9"/>
        <v/>
      </c>
      <c r="Y36" s="93" t="str">
        <f t="shared" si="10"/>
        <v/>
      </c>
      <c r="Z36" s="93" t="str">
        <f t="shared" si="11"/>
        <v/>
      </c>
      <c r="AA36" s="93" t="str">
        <f t="shared" si="12"/>
        <v/>
      </c>
      <c r="AB36" s="93" t="str">
        <f t="shared" si="13"/>
        <v/>
      </c>
      <c r="AC36" s="93" t="str">
        <f t="shared" si="14"/>
        <v/>
      </c>
      <c r="AD36" s="93" t="str">
        <f t="shared" si="15"/>
        <v/>
      </c>
      <c r="AE36" s="93" t="str">
        <f t="shared" si="16"/>
        <v/>
      </c>
      <c r="AF36" s="93" t="str">
        <f t="shared" si="17"/>
        <v/>
      </c>
      <c r="AG36" s="93" t="str">
        <f t="shared" si="18"/>
        <v/>
      </c>
      <c r="AH36" s="93" t="str">
        <f t="shared" si="19"/>
        <v/>
      </c>
      <c r="AI36" s="93" t="str">
        <f t="shared" si="20"/>
        <v/>
      </c>
      <c r="AJ36" s="93" t="str">
        <f t="shared" si="21"/>
        <v/>
      </c>
      <c r="AK36" s="93" t="str">
        <f t="shared" si="22"/>
        <v/>
      </c>
      <c r="AL36" s="93" t="str">
        <f t="shared" si="23"/>
        <v/>
      </c>
      <c r="AM36" s="93" t="str">
        <f t="shared" si="24"/>
        <v/>
      </c>
      <c r="AN36" s="93" t="str">
        <f t="shared" si="25"/>
        <v/>
      </c>
      <c r="AO36" s="93" t="str">
        <f t="shared" si="26"/>
        <v/>
      </c>
      <c r="AP36" s="93" t="str">
        <f t="shared" si="27"/>
        <v/>
      </c>
      <c r="AQ36" s="93" t="str">
        <f t="shared" si="28"/>
        <v/>
      </c>
      <c r="AR36" s="93" t="str">
        <f t="shared" si="29"/>
        <v/>
      </c>
      <c r="AS36" s="93" t="str">
        <f t="shared" si="30"/>
        <v/>
      </c>
      <c r="AT36" s="93" t="str">
        <f t="shared" si="31"/>
        <v/>
      </c>
      <c r="AU36" s="93" t="str">
        <f t="shared" si="32"/>
        <v/>
      </c>
      <c r="AV36" s="93" t="str">
        <f t="shared" si="33"/>
        <v/>
      </c>
      <c r="AW36" s="93" t="str">
        <f t="shared" si="34"/>
        <v/>
      </c>
      <c r="AX36" s="93" t="str">
        <f t="shared" si="35"/>
        <v/>
      </c>
      <c r="AY36" s="93" t="str">
        <f t="shared" si="36"/>
        <v/>
      </c>
      <c r="AZ36" s="93" t="str">
        <f t="shared" si="37"/>
        <v/>
      </c>
      <c r="BA36" s="93" t="str">
        <f t="shared" si="38"/>
        <v/>
      </c>
      <c r="BB36" s="93" t="str">
        <f t="shared" si="39"/>
        <v/>
      </c>
      <c r="BC36" s="93" t="str">
        <f t="shared" si="40"/>
        <v/>
      </c>
      <c r="BD36" s="93" t="str">
        <f t="shared" si="41"/>
        <v/>
      </c>
      <c r="BE36" s="93" t="str">
        <f t="shared" si="42"/>
        <v/>
      </c>
      <c r="BF36" s="93" t="str">
        <f t="shared" si="43"/>
        <v/>
      </c>
      <c r="BG36" s="93" t="str">
        <f t="shared" si="44"/>
        <v/>
      </c>
      <c r="BH36" s="93" t="str">
        <f t="shared" si="45"/>
        <v/>
      </c>
      <c r="BI36" s="93" t="str">
        <f t="shared" si="46"/>
        <v/>
      </c>
      <c r="BJ36" s="93" t="str">
        <f t="shared" si="47"/>
        <v/>
      </c>
      <c r="BK36" s="93" t="str">
        <f t="shared" si="48"/>
        <v/>
      </c>
      <c r="BL36" s="93" t="str">
        <f t="shared" si="49"/>
        <v/>
      </c>
      <c r="BM36" s="93" t="str">
        <f t="shared" si="50"/>
        <v/>
      </c>
      <c r="BN36" s="94">
        <f t="shared" si="51"/>
        <v>0</v>
      </c>
      <c r="BO36" s="63"/>
      <c r="BP36" s="63"/>
      <c r="BQ36" s="63"/>
      <c r="BR36" s="63"/>
      <c r="BS36" s="63"/>
      <c r="BT36" s="66"/>
      <c r="BU36" s="66"/>
      <c r="BV36" s="66"/>
      <c r="BW36" s="66"/>
      <c r="BX36" s="66"/>
      <c r="BY36" s="94">
        <f t="shared" si="0"/>
        <v>0</v>
      </c>
      <c r="BZ36" s="95">
        <f t="shared" si="52"/>
        <v>0</v>
      </c>
      <c r="CA36" s="2" t="str">
        <f t="shared" si="53"/>
        <v>x</v>
      </c>
      <c r="CB36" s="2" t="str">
        <f t="shared" si="54"/>
        <v>x</v>
      </c>
    </row>
    <row r="37" spans="2:80" x14ac:dyDescent="0.2">
      <c r="B37" s="69">
        <v>25</v>
      </c>
      <c r="C37" s="110" t="str">
        <f>UAS!C37</f>
        <v/>
      </c>
      <c r="D37" s="64"/>
      <c r="E37" s="65" t="str">
        <f>UAS!E37</f>
        <v/>
      </c>
      <c r="F37" s="91"/>
      <c r="G37" s="91"/>
      <c r="H37" s="91"/>
      <c r="I37" s="91"/>
      <c r="J37" s="91"/>
      <c r="K37" s="91"/>
      <c r="L37" s="91"/>
      <c r="M37" s="91"/>
      <c r="N37" s="91"/>
      <c r="O37" s="91"/>
      <c r="P37" s="93" t="str">
        <f t="shared" si="1"/>
        <v/>
      </c>
      <c r="Q37" s="93" t="str">
        <f t="shared" si="2"/>
        <v/>
      </c>
      <c r="R37" s="93" t="str">
        <f t="shared" si="3"/>
        <v/>
      </c>
      <c r="S37" s="93" t="str">
        <f t="shared" si="4"/>
        <v/>
      </c>
      <c r="T37" s="93" t="str">
        <f t="shared" si="5"/>
        <v/>
      </c>
      <c r="U37" s="93" t="str">
        <f t="shared" si="6"/>
        <v/>
      </c>
      <c r="V37" s="93" t="str">
        <f t="shared" si="7"/>
        <v/>
      </c>
      <c r="W37" s="93" t="str">
        <f t="shared" si="8"/>
        <v/>
      </c>
      <c r="X37" s="93" t="str">
        <f t="shared" si="9"/>
        <v/>
      </c>
      <c r="Y37" s="93" t="str">
        <f t="shared" si="10"/>
        <v/>
      </c>
      <c r="Z37" s="93" t="str">
        <f t="shared" si="11"/>
        <v/>
      </c>
      <c r="AA37" s="93" t="str">
        <f t="shared" si="12"/>
        <v/>
      </c>
      <c r="AB37" s="93" t="str">
        <f t="shared" si="13"/>
        <v/>
      </c>
      <c r="AC37" s="93" t="str">
        <f t="shared" si="14"/>
        <v/>
      </c>
      <c r="AD37" s="93" t="str">
        <f t="shared" si="15"/>
        <v/>
      </c>
      <c r="AE37" s="93" t="str">
        <f t="shared" si="16"/>
        <v/>
      </c>
      <c r="AF37" s="93" t="str">
        <f t="shared" si="17"/>
        <v/>
      </c>
      <c r="AG37" s="93" t="str">
        <f t="shared" si="18"/>
        <v/>
      </c>
      <c r="AH37" s="93" t="str">
        <f t="shared" si="19"/>
        <v/>
      </c>
      <c r="AI37" s="93" t="str">
        <f t="shared" si="20"/>
        <v/>
      </c>
      <c r="AJ37" s="93" t="str">
        <f t="shared" si="21"/>
        <v/>
      </c>
      <c r="AK37" s="93" t="str">
        <f t="shared" si="22"/>
        <v/>
      </c>
      <c r="AL37" s="93" t="str">
        <f t="shared" si="23"/>
        <v/>
      </c>
      <c r="AM37" s="93" t="str">
        <f t="shared" si="24"/>
        <v/>
      </c>
      <c r="AN37" s="93" t="str">
        <f t="shared" si="25"/>
        <v/>
      </c>
      <c r="AO37" s="93" t="str">
        <f t="shared" si="26"/>
        <v/>
      </c>
      <c r="AP37" s="93" t="str">
        <f t="shared" si="27"/>
        <v/>
      </c>
      <c r="AQ37" s="93" t="str">
        <f t="shared" si="28"/>
        <v/>
      </c>
      <c r="AR37" s="93" t="str">
        <f t="shared" si="29"/>
        <v/>
      </c>
      <c r="AS37" s="93" t="str">
        <f t="shared" si="30"/>
        <v/>
      </c>
      <c r="AT37" s="93" t="str">
        <f t="shared" si="31"/>
        <v/>
      </c>
      <c r="AU37" s="93" t="str">
        <f t="shared" si="32"/>
        <v/>
      </c>
      <c r="AV37" s="93" t="str">
        <f t="shared" si="33"/>
        <v/>
      </c>
      <c r="AW37" s="93" t="str">
        <f t="shared" si="34"/>
        <v/>
      </c>
      <c r="AX37" s="93" t="str">
        <f t="shared" si="35"/>
        <v/>
      </c>
      <c r="AY37" s="93" t="str">
        <f t="shared" si="36"/>
        <v/>
      </c>
      <c r="AZ37" s="93" t="str">
        <f t="shared" si="37"/>
        <v/>
      </c>
      <c r="BA37" s="93" t="str">
        <f t="shared" si="38"/>
        <v/>
      </c>
      <c r="BB37" s="93" t="str">
        <f t="shared" si="39"/>
        <v/>
      </c>
      <c r="BC37" s="93" t="str">
        <f t="shared" si="40"/>
        <v/>
      </c>
      <c r="BD37" s="93" t="str">
        <f t="shared" si="41"/>
        <v/>
      </c>
      <c r="BE37" s="93" t="str">
        <f t="shared" si="42"/>
        <v/>
      </c>
      <c r="BF37" s="93" t="str">
        <f t="shared" si="43"/>
        <v/>
      </c>
      <c r="BG37" s="93" t="str">
        <f t="shared" si="44"/>
        <v/>
      </c>
      <c r="BH37" s="93" t="str">
        <f t="shared" si="45"/>
        <v/>
      </c>
      <c r="BI37" s="93" t="str">
        <f t="shared" si="46"/>
        <v/>
      </c>
      <c r="BJ37" s="93" t="str">
        <f t="shared" si="47"/>
        <v/>
      </c>
      <c r="BK37" s="93" t="str">
        <f t="shared" si="48"/>
        <v/>
      </c>
      <c r="BL37" s="93" t="str">
        <f t="shared" si="49"/>
        <v/>
      </c>
      <c r="BM37" s="93" t="str">
        <f t="shared" si="50"/>
        <v/>
      </c>
      <c r="BN37" s="94">
        <f t="shared" si="51"/>
        <v>0</v>
      </c>
      <c r="BO37" s="63"/>
      <c r="BP37" s="63"/>
      <c r="BQ37" s="63"/>
      <c r="BR37" s="63"/>
      <c r="BS37" s="63"/>
      <c r="BT37" s="66"/>
      <c r="BU37" s="66"/>
      <c r="BV37" s="66"/>
      <c r="BW37" s="66"/>
      <c r="BX37" s="66"/>
      <c r="BY37" s="94">
        <f t="shared" si="0"/>
        <v>0</v>
      </c>
      <c r="BZ37" s="95">
        <f t="shared" si="52"/>
        <v>0</v>
      </c>
      <c r="CA37" s="2" t="str">
        <f t="shared" si="53"/>
        <v>x</v>
      </c>
      <c r="CB37" s="2" t="str">
        <f t="shared" si="54"/>
        <v>x</v>
      </c>
    </row>
    <row r="38" spans="2:80" x14ac:dyDescent="0.2">
      <c r="B38" s="69">
        <v>26</v>
      </c>
      <c r="C38" s="110" t="str">
        <f>UAS!C38</f>
        <v/>
      </c>
      <c r="D38" s="64"/>
      <c r="E38" s="65" t="str">
        <f>UAS!E38</f>
        <v/>
      </c>
      <c r="F38" s="91"/>
      <c r="G38" s="91"/>
      <c r="H38" s="91"/>
      <c r="I38" s="91"/>
      <c r="J38" s="91"/>
      <c r="K38" s="91"/>
      <c r="L38" s="91"/>
      <c r="M38" s="91"/>
      <c r="N38" s="91"/>
      <c r="O38" s="91"/>
      <c r="P38" s="93" t="str">
        <f t="shared" si="1"/>
        <v/>
      </c>
      <c r="Q38" s="93" t="str">
        <f t="shared" si="2"/>
        <v/>
      </c>
      <c r="R38" s="93" t="str">
        <f t="shared" si="3"/>
        <v/>
      </c>
      <c r="S38" s="93" t="str">
        <f t="shared" si="4"/>
        <v/>
      </c>
      <c r="T38" s="93" t="str">
        <f t="shared" si="5"/>
        <v/>
      </c>
      <c r="U38" s="93" t="str">
        <f t="shared" si="6"/>
        <v/>
      </c>
      <c r="V38" s="93" t="str">
        <f t="shared" si="7"/>
        <v/>
      </c>
      <c r="W38" s="93" t="str">
        <f t="shared" si="8"/>
        <v/>
      </c>
      <c r="X38" s="93" t="str">
        <f t="shared" si="9"/>
        <v/>
      </c>
      <c r="Y38" s="93" t="str">
        <f t="shared" si="10"/>
        <v/>
      </c>
      <c r="Z38" s="93" t="str">
        <f t="shared" si="11"/>
        <v/>
      </c>
      <c r="AA38" s="93" t="str">
        <f t="shared" si="12"/>
        <v/>
      </c>
      <c r="AB38" s="93" t="str">
        <f t="shared" si="13"/>
        <v/>
      </c>
      <c r="AC38" s="93" t="str">
        <f t="shared" si="14"/>
        <v/>
      </c>
      <c r="AD38" s="93" t="str">
        <f t="shared" si="15"/>
        <v/>
      </c>
      <c r="AE38" s="93" t="str">
        <f t="shared" si="16"/>
        <v/>
      </c>
      <c r="AF38" s="93" t="str">
        <f t="shared" si="17"/>
        <v/>
      </c>
      <c r="AG38" s="93" t="str">
        <f t="shared" si="18"/>
        <v/>
      </c>
      <c r="AH38" s="93" t="str">
        <f t="shared" si="19"/>
        <v/>
      </c>
      <c r="AI38" s="93" t="str">
        <f t="shared" si="20"/>
        <v/>
      </c>
      <c r="AJ38" s="93" t="str">
        <f t="shared" si="21"/>
        <v/>
      </c>
      <c r="AK38" s="93" t="str">
        <f t="shared" si="22"/>
        <v/>
      </c>
      <c r="AL38" s="93" t="str">
        <f t="shared" si="23"/>
        <v/>
      </c>
      <c r="AM38" s="93" t="str">
        <f t="shared" si="24"/>
        <v/>
      </c>
      <c r="AN38" s="93" t="str">
        <f t="shared" si="25"/>
        <v/>
      </c>
      <c r="AO38" s="93" t="str">
        <f t="shared" si="26"/>
        <v/>
      </c>
      <c r="AP38" s="93" t="str">
        <f t="shared" si="27"/>
        <v/>
      </c>
      <c r="AQ38" s="93" t="str">
        <f t="shared" si="28"/>
        <v/>
      </c>
      <c r="AR38" s="93" t="str">
        <f t="shared" si="29"/>
        <v/>
      </c>
      <c r="AS38" s="93" t="str">
        <f t="shared" si="30"/>
        <v/>
      </c>
      <c r="AT38" s="93" t="str">
        <f t="shared" si="31"/>
        <v/>
      </c>
      <c r="AU38" s="93" t="str">
        <f t="shared" si="32"/>
        <v/>
      </c>
      <c r="AV38" s="93" t="str">
        <f t="shared" si="33"/>
        <v/>
      </c>
      <c r="AW38" s="93" t="str">
        <f t="shared" si="34"/>
        <v/>
      </c>
      <c r="AX38" s="93" t="str">
        <f t="shared" si="35"/>
        <v/>
      </c>
      <c r="AY38" s="93" t="str">
        <f t="shared" si="36"/>
        <v/>
      </c>
      <c r="AZ38" s="93" t="str">
        <f t="shared" si="37"/>
        <v/>
      </c>
      <c r="BA38" s="93" t="str">
        <f t="shared" si="38"/>
        <v/>
      </c>
      <c r="BB38" s="93" t="str">
        <f t="shared" si="39"/>
        <v/>
      </c>
      <c r="BC38" s="93" t="str">
        <f t="shared" si="40"/>
        <v/>
      </c>
      <c r="BD38" s="93" t="str">
        <f t="shared" si="41"/>
        <v/>
      </c>
      <c r="BE38" s="93" t="str">
        <f t="shared" si="42"/>
        <v/>
      </c>
      <c r="BF38" s="93" t="str">
        <f t="shared" si="43"/>
        <v/>
      </c>
      <c r="BG38" s="93" t="str">
        <f t="shared" si="44"/>
        <v/>
      </c>
      <c r="BH38" s="93" t="str">
        <f t="shared" si="45"/>
        <v/>
      </c>
      <c r="BI38" s="93" t="str">
        <f t="shared" si="46"/>
        <v/>
      </c>
      <c r="BJ38" s="93" t="str">
        <f t="shared" si="47"/>
        <v/>
      </c>
      <c r="BK38" s="93" t="str">
        <f t="shared" si="48"/>
        <v/>
      </c>
      <c r="BL38" s="93" t="str">
        <f t="shared" si="49"/>
        <v/>
      </c>
      <c r="BM38" s="93" t="str">
        <f t="shared" si="50"/>
        <v/>
      </c>
      <c r="BN38" s="94">
        <f t="shared" si="51"/>
        <v>0</v>
      </c>
      <c r="BO38" s="63"/>
      <c r="BP38" s="63"/>
      <c r="BQ38" s="63"/>
      <c r="BR38" s="63"/>
      <c r="BS38" s="63"/>
      <c r="BT38" s="66"/>
      <c r="BU38" s="66"/>
      <c r="BV38" s="66"/>
      <c r="BW38" s="66"/>
      <c r="BX38" s="66"/>
      <c r="BY38" s="94">
        <f t="shared" si="0"/>
        <v>0</v>
      </c>
      <c r="BZ38" s="95">
        <f t="shared" si="52"/>
        <v>0</v>
      </c>
      <c r="CA38" s="2" t="str">
        <f t="shared" si="53"/>
        <v>x</v>
      </c>
      <c r="CB38" s="2" t="str">
        <f t="shared" si="54"/>
        <v>x</v>
      </c>
    </row>
    <row r="39" spans="2:80" x14ac:dyDescent="0.2">
      <c r="B39" s="69">
        <v>27</v>
      </c>
      <c r="C39" s="110" t="str">
        <f>UAS!C39</f>
        <v/>
      </c>
      <c r="D39" s="64"/>
      <c r="E39" s="65" t="str">
        <f>UAS!E39</f>
        <v/>
      </c>
      <c r="F39" s="91"/>
      <c r="G39" s="91"/>
      <c r="H39" s="91"/>
      <c r="I39" s="91"/>
      <c r="J39" s="91"/>
      <c r="K39" s="91"/>
      <c r="L39" s="91"/>
      <c r="M39" s="91"/>
      <c r="N39" s="91"/>
      <c r="O39" s="91"/>
      <c r="P39" s="93" t="str">
        <f t="shared" si="1"/>
        <v/>
      </c>
      <c r="Q39" s="93" t="str">
        <f t="shared" si="2"/>
        <v/>
      </c>
      <c r="R39" s="93" t="str">
        <f t="shared" si="3"/>
        <v/>
      </c>
      <c r="S39" s="93" t="str">
        <f t="shared" si="4"/>
        <v/>
      </c>
      <c r="T39" s="93" t="str">
        <f t="shared" si="5"/>
        <v/>
      </c>
      <c r="U39" s="93" t="str">
        <f t="shared" si="6"/>
        <v/>
      </c>
      <c r="V39" s="93" t="str">
        <f t="shared" si="7"/>
        <v/>
      </c>
      <c r="W39" s="93" t="str">
        <f t="shared" si="8"/>
        <v/>
      </c>
      <c r="X39" s="93" t="str">
        <f t="shared" si="9"/>
        <v/>
      </c>
      <c r="Y39" s="93" t="str">
        <f t="shared" si="10"/>
        <v/>
      </c>
      <c r="Z39" s="93" t="str">
        <f t="shared" si="11"/>
        <v/>
      </c>
      <c r="AA39" s="93" t="str">
        <f t="shared" si="12"/>
        <v/>
      </c>
      <c r="AB39" s="93" t="str">
        <f t="shared" si="13"/>
        <v/>
      </c>
      <c r="AC39" s="93" t="str">
        <f t="shared" si="14"/>
        <v/>
      </c>
      <c r="AD39" s="93" t="str">
        <f t="shared" si="15"/>
        <v/>
      </c>
      <c r="AE39" s="93" t="str">
        <f t="shared" si="16"/>
        <v/>
      </c>
      <c r="AF39" s="93" t="str">
        <f t="shared" si="17"/>
        <v/>
      </c>
      <c r="AG39" s="93" t="str">
        <f t="shared" si="18"/>
        <v/>
      </c>
      <c r="AH39" s="93" t="str">
        <f t="shared" si="19"/>
        <v/>
      </c>
      <c r="AI39" s="93" t="str">
        <f t="shared" si="20"/>
        <v/>
      </c>
      <c r="AJ39" s="93" t="str">
        <f t="shared" si="21"/>
        <v/>
      </c>
      <c r="AK39" s="93" t="str">
        <f t="shared" si="22"/>
        <v/>
      </c>
      <c r="AL39" s="93" t="str">
        <f t="shared" si="23"/>
        <v/>
      </c>
      <c r="AM39" s="93" t="str">
        <f t="shared" si="24"/>
        <v/>
      </c>
      <c r="AN39" s="93" t="str">
        <f t="shared" si="25"/>
        <v/>
      </c>
      <c r="AO39" s="93" t="str">
        <f t="shared" si="26"/>
        <v/>
      </c>
      <c r="AP39" s="93" t="str">
        <f t="shared" si="27"/>
        <v/>
      </c>
      <c r="AQ39" s="93" t="str">
        <f t="shared" si="28"/>
        <v/>
      </c>
      <c r="AR39" s="93" t="str">
        <f t="shared" si="29"/>
        <v/>
      </c>
      <c r="AS39" s="93" t="str">
        <f t="shared" si="30"/>
        <v/>
      </c>
      <c r="AT39" s="93" t="str">
        <f t="shared" si="31"/>
        <v/>
      </c>
      <c r="AU39" s="93" t="str">
        <f t="shared" si="32"/>
        <v/>
      </c>
      <c r="AV39" s="93" t="str">
        <f t="shared" si="33"/>
        <v/>
      </c>
      <c r="AW39" s="93" t="str">
        <f t="shared" si="34"/>
        <v/>
      </c>
      <c r="AX39" s="93" t="str">
        <f t="shared" si="35"/>
        <v/>
      </c>
      <c r="AY39" s="93" t="str">
        <f t="shared" si="36"/>
        <v/>
      </c>
      <c r="AZ39" s="93" t="str">
        <f t="shared" si="37"/>
        <v/>
      </c>
      <c r="BA39" s="93" t="str">
        <f t="shared" si="38"/>
        <v/>
      </c>
      <c r="BB39" s="93" t="str">
        <f t="shared" si="39"/>
        <v/>
      </c>
      <c r="BC39" s="93" t="str">
        <f t="shared" si="40"/>
        <v/>
      </c>
      <c r="BD39" s="93" t="str">
        <f t="shared" si="41"/>
        <v/>
      </c>
      <c r="BE39" s="93" t="str">
        <f t="shared" si="42"/>
        <v/>
      </c>
      <c r="BF39" s="93" t="str">
        <f t="shared" si="43"/>
        <v/>
      </c>
      <c r="BG39" s="93" t="str">
        <f t="shared" si="44"/>
        <v/>
      </c>
      <c r="BH39" s="93" t="str">
        <f t="shared" si="45"/>
        <v/>
      </c>
      <c r="BI39" s="93" t="str">
        <f t="shared" si="46"/>
        <v/>
      </c>
      <c r="BJ39" s="93" t="str">
        <f t="shared" si="47"/>
        <v/>
      </c>
      <c r="BK39" s="93" t="str">
        <f t="shared" si="48"/>
        <v/>
      </c>
      <c r="BL39" s="93" t="str">
        <f t="shared" si="49"/>
        <v/>
      </c>
      <c r="BM39" s="93" t="str">
        <f t="shared" si="50"/>
        <v/>
      </c>
      <c r="BN39" s="94">
        <f t="shared" si="51"/>
        <v>0</v>
      </c>
      <c r="BO39" s="63"/>
      <c r="BP39" s="63"/>
      <c r="BQ39" s="63"/>
      <c r="BR39" s="63"/>
      <c r="BS39" s="63"/>
      <c r="BT39" s="66"/>
      <c r="BU39" s="66"/>
      <c r="BV39" s="66"/>
      <c r="BW39" s="66"/>
      <c r="BX39" s="66"/>
      <c r="BY39" s="94">
        <f t="shared" si="0"/>
        <v>0</v>
      </c>
      <c r="BZ39" s="95">
        <f t="shared" si="52"/>
        <v>0</v>
      </c>
      <c r="CA39" s="2" t="str">
        <f t="shared" si="53"/>
        <v>x</v>
      </c>
      <c r="CB39" s="2" t="str">
        <f t="shared" si="54"/>
        <v>x</v>
      </c>
    </row>
    <row r="40" spans="2:80" x14ac:dyDescent="0.2">
      <c r="B40" s="69">
        <v>28</v>
      </c>
      <c r="C40" s="110" t="str">
        <f>UAS!C40</f>
        <v/>
      </c>
      <c r="D40" s="64"/>
      <c r="E40" s="65" t="str">
        <f>UAS!E40</f>
        <v/>
      </c>
      <c r="F40" s="91"/>
      <c r="G40" s="91"/>
      <c r="H40" s="91"/>
      <c r="I40" s="91"/>
      <c r="J40" s="91"/>
      <c r="K40" s="91"/>
      <c r="L40" s="91"/>
      <c r="M40" s="91"/>
      <c r="N40" s="91"/>
      <c r="O40" s="91"/>
      <c r="P40" s="93" t="str">
        <f t="shared" si="1"/>
        <v/>
      </c>
      <c r="Q40" s="93" t="str">
        <f t="shared" si="2"/>
        <v/>
      </c>
      <c r="R40" s="93" t="str">
        <f t="shared" si="3"/>
        <v/>
      </c>
      <c r="S40" s="93" t="str">
        <f t="shared" si="4"/>
        <v/>
      </c>
      <c r="T40" s="93" t="str">
        <f t="shared" si="5"/>
        <v/>
      </c>
      <c r="U40" s="93" t="str">
        <f t="shared" si="6"/>
        <v/>
      </c>
      <c r="V40" s="93" t="str">
        <f t="shared" si="7"/>
        <v/>
      </c>
      <c r="W40" s="93" t="str">
        <f t="shared" si="8"/>
        <v/>
      </c>
      <c r="X40" s="93" t="str">
        <f t="shared" si="9"/>
        <v/>
      </c>
      <c r="Y40" s="93" t="str">
        <f t="shared" si="10"/>
        <v/>
      </c>
      <c r="Z40" s="93" t="str">
        <f t="shared" si="11"/>
        <v/>
      </c>
      <c r="AA40" s="93" t="str">
        <f t="shared" si="12"/>
        <v/>
      </c>
      <c r="AB40" s="93" t="str">
        <f t="shared" si="13"/>
        <v/>
      </c>
      <c r="AC40" s="93" t="str">
        <f t="shared" si="14"/>
        <v/>
      </c>
      <c r="AD40" s="93" t="str">
        <f t="shared" si="15"/>
        <v/>
      </c>
      <c r="AE40" s="93" t="str">
        <f t="shared" si="16"/>
        <v/>
      </c>
      <c r="AF40" s="93" t="str">
        <f t="shared" si="17"/>
        <v/>
      </c>
      <c r="AG40" s="93" t="str">
        <f t="shared" si="18"/>
        <v/>
      </c>
      <c r="AH40" s="93" t="str">
        <f t="shared" si="19"/>
        <v/>
      </c>
      <c r="AI40" s="93" t="str">
        <f t="shared" si="20"/>
        <v/>
      </c>
      <c r="AJ40" s="93" t="str">
        <f t="shared" si="21"/>
        <v/>
      </c>
      <c r="AK40" s="93" t="str">
        <f t="shared" si="22"/>
        <v/>
      </c>
      <c r="AL40" s="93" t="str">
        <f t="shared" si="23"/>
        <v/>
      </c>
      <c r="AM40" s="93" t="str">
        <f t="shared" si="24"/>
        <v/>
      </c>
      <c r="AN40" s="93" t="str">
        <f t="shared" si="25"/>
        <v/>
      </c>
      <c r="AO40" s="93" t="str">
        <f t="shared" si="26"/>
        <v/>
      </c>
      <c r="AP40" s="93" t="str">
        <f t="shared" si="27"/>
        <v/>
      </c>
      <c r="AQ40" s="93" t="str">
        <f t="shared" si="28"/>
        <v/>
      </c>
      <c r="AR40" s="93" t="str">
        <f t="shared" si="29"/>
        <v/>
      </c>
      <c r="AS40" s="93" t="str">
        <f t="shared" si="30"/>
        <v/>
      </c>
      <c r="AT40" s="93" t="str">
        <f t="shared" si="31"/>
        <v/>
      </c>
      <c r="AU40" s="93" t="str">
        <f t="shared" si="32"/>
        <v/>
      </c>
      <c r="AV40" s="93" t="str">
        <f t="shared" si="33"/>
        <v/>
      </c>
      <c r="AW40" s="93" t="str">
        <f t="shared" si="34"/>
        <v/>
      </c>
      <c r="AX40" s="93" t="str">
        <f t="shared" si="35"/>
        <v/>
      </c>
      <c r="AY40" s="93" t="str">
        <f t="shared" si="36"/>
        <v/>
      </c>
      <c r="AZ40" s="93" t="str">
        <f t="shared" si="37"/>
        <v/>
      </c>
      <c r="BA40" s="93" t="str">
        <f t="shared" si="38"/>
        <v/>
      </c>
      <c r="BB40" s="93" t="str">
        <f t="shared" si="39"/>
        <v/>
      </c>
      <c r="BC40" s="93" t="str">
        <f t="shared" si="40"/>
        <v/>
      </c>
      <c r="BD40" s="93" t="str">
        <f t="shared" si="41"/>
        <v/>
      </c>
      <c r="BE40" s="93" t="str">
        <f t="shared" si="42"/>
        <v/>
      </c>
      <c r="BF40" s="93" t="str">
        <f t="shared" si="43"/>
        <v/>
      </c>
      <c r="BG40" s="93" t="str">
        <f t="shared" si="44"/>
        <v/>
      </c>
      <c r="BH40" s="93" t="str">
        <f t="shared" si="45"/>
        <v/>
      </c>
      <c r="BI40" s="93" t="str">
        <f t="shared" si="46"/>
        <v/>
      </c>
      <c r="BJ40" s="93" t="str">
        <f t="shared" si="47"/>
        <v/>
      </c>
      <c r="BK40" s="93" t="str">
        <f t="shared" si="48"/>
        <v/>
      </c>
      <c r="BL40" s="93" t="str">
        <f t="shared" si="49"/>
        <v/>
      </c>
      <c r="BM40" s="93" t="str">
        <f t="shared" si="50"/>
        <v/>
      </c>
      <c r="BN40" s="94">
        <f t="shared" si="51"/>
        <v>0</v>
      </c>
      <c r="BO40" s="66"/>
      <c r="BP40" s="66"/>
      <c r="BQ40" s="66"/>
      <c r="BR40" s="66"/>
      <c r="BS40" s="66"/>
      <c r="BT40" s="66"/>
      <c r="BU40" s="66"/>
      <c r="BV40" s="66"/>
      <c r="BW40" s="66"/>
      <c r="BX40" s="66"/>
      <c r="BY40" s="94">
        <f t="shared" si="0"/>
        <v>0</v>
      </c>
      <c r="BZ40" s="95">
        <f t="shared" si="52"/>
        <v>0</v>
      </c>
      <c r="CA40" s="2" t="str">
        <f t="shared" si="53"/>
        <v>x</v>
      </c>
      <c r="CB40" s="2" t="str">
        <f t="shared" si="54"/>
        <v>x</v>
      </c>
    </row>
    <row r="41" spans="2:80" x14ac:dyDescent="0.2">
      <c r="B41" s="69">
        <v>29</v>
      </c>
      <c r="C41" s="110" t="str">
        <f>UAS!C41</f>
        <v/>
      </c>
      <c r="D41" s="64"/>
      <c r="E41" s="65" t="str">
        <f>UAS!E41</f>
        <v/>
      </c>
      <c r="F41" s="91"/>
      <c r="G41" s="91"/>
      <c r="H41" s="91"/>
      <c r="I41" s="91"/>
      <c r="J41" s="91"/>
      <c r="K41" s="91"/>
      <c r="L41" s="91"/>
      <c r="M41" s="91"/>
      <c r="N41" s="91"/>
      <c r="O41" s="91"/>
      <c r="P41" s="93" t="str">
        <f t="shared" si="1"/>
        <v/>
      </c>
      <c r="Q41" s="93" t="str">
        <f t="shared" si="2"/>
        <v/>
      </c>
      <c r="R41" s="93" t="str">
        <f t="shared" si="3"/>
        <v/>
      </c>
      <c r="S41" s="93" t="str">
        <f t="shared" si="4"/>
        <v/>
      </c>
      <c r="T41" s="93" t="str">
        <f t="shared" si="5"/>
        <v/>
      </c>
      <c r="U41" s="93" t="str">
        <f t="shared" si="6"/>
        <v/>
      </c>
      <c r="V41" s="93" t="str">
        <f t="shared" si="7"/>
        <v/>
      </c>
      <c r="W41" s="93" t="str">
        <f t="shared" si="8"/>
        <v/>
      </c>
      <c r="X41" s="93" t="str">
        <f t="shared" si="9"/>
        <v/>
      </c>
      <c r="Y41" s="93" t="str">
        <f t="shared" si="10"/>
        <v/>
      </c>
      <c r="Z41" s="93" t="str">
        <f t="shared" si="11"/>
        <v/>
      </c>
      <c r="AA41" s="93" t="str">
        <f t="shared" si="12"/>
        <v/>
      </c>
      <c r="AB41" s="93" t="str">
        <f t="shared" si="13"/>
        <v/>
      </c>
      <c r="AC41" s="93" t="str">
        <f t="shared" si="14"/>
        <v/>
      </c>
      <c r="AD41" s="93" t="str">
        <f t="shared" si="15"/>
        <v/>
      </c>
      <c r="AE41" s="93" t="str">
        <f t="shared" si="16"/>
        <v/>
      </c>
      <c r="AF41" s="93" t="str">
        <f t="shared" si="17"/>
        <v/>
      </c>
      <c r="AG41" s="93" t="str">
        <f t="shared" si="18"/>
        <v/>
      </c>
      <c r="AH41" s="93" t="str">
        <f t="shared" si="19"/>
        <v/>
      </c>
      <c r="AI41" s="93" t="str">
        <f t="shared" si="20"/>
        <v/>
      </c>
      <c r="AJ41" s="93" t="str">
        <f t="shared" si="21"/>
        <v/>
      </c>
      <c r="AK41" s="93" t="str">
        <f t="shared" si="22"/>
        <v/>
      </c>
      <c r="AL41" s="93" t="str">
        <f t="shared" si="23"/>
        <v/>
      </c>
      <c r="AM41" s="93" t="str">
        <f t="shared" si="24"/>
        <v/>
      </c>
      <c r="AN41" s="93" t="str">
        <f t="shared" si="25"/>
        <v/>
      </c>
      <c r="AO41" s="93" t="str">
        <f t="shared" si="26"/>
        <v/>
      </c>
      <c r="AP41" s="93" t="str">
        <f t="shared" si="27"/>
        <v/>
      </c>
      <c r="AQ41" s="93" t="str">
        <f t="shared" si="28"/>
        <v/>
      </c>
      <c r="AR41" s="93" t="str">
        <f t="shared" si="29"/>
        <v/>
      </c>
      <c r="AS41" s="93" t="str">
        <f t="shared" si="30"/>
        <v/>
      </c>
      <c r="AT41" s="93" t="str">
        <f t="shared" si="31"/>
        <v/>
      </c>
      <c r="AU41" s="93" t="str">
        <f t="shared" si="32"/>
        <v/>
      </c>
      <c r="AV41" s="93" t="str">
        <f t="shared" si="33"/>
        <v/>
      </c>
      <c r="AW41" s="93" t="str">
        <f t="shared" si="34"/>
        <v/>
      </c>
      <c r="AX41" s="93" t="str">
        <f t="shared" si="35"/>
        <v/>
      </c>
      <c r="AY41" s="93" t="str">
        <f t="shared" si="36"/>
        <v/>
      </c>
      <c r="AZ41" s="93" t="str">
        <f t="shared" si="37"/>
        <v/>
      </c>
      <c r="BA41" s="93" t="str">
        <f t="shared" si="38"/>
        <v/>
      </c>
      <c r="BB41" s="93" t="str">
        <f t="shared" si="39"/>
        <v/>
      </c>
      <c r="BC41" s="93" t="str">
        <f t="shared" si="40"/>
        <v/>
      </c>
      <c r="BD41" s="93" t="str">
        <f t="shared" si="41"/>
        <v/>
      </c>
      <c r="BE41" s="93" t="str">
        <f t="shared" si="42"/>
        <v/>
      </c>
      <c r="BF41" s="93" t="str">
        <f t="shared" si="43"/>
        <v/>
      </c>
      <c r="BG41" s="93" t="str">
        <f t="shared" si="44"/>
        <v/>
      </c>
      <c r="BH41" s="93" t="str">
        <f t="shared" si="45"/>
        <v/>
      </c>
      <c r="BI41" s="93" t="str">
        <f t="shared" si="46"/>
        <v/>
      </c>
      <c r="BJ41" s="93" t="str">
        <f t="shared" si="47"/>
        <v/>
      </c>
      <c r="BK41" s="93" t="str">
        <f t="shared" si="48"/>
        <v/>
      </c>
      <c r="BL41" s="93" t="str">
        <f t="shared" si="49"/>
        <v/>
      </c>
      <c r="BM41" s="93" t="str">
        <f t="shared" si="50"/>
        <v/>
      </c>
      <c r="BN41" s="94">
        <f t="shared" si="51"/>
        <v>0</v>
      </c>
      <c r="BO41" s="66"/>
      <c r="BP41" s="66"/>
      <c r="BQ41" s="66"/>
      <c r="BR41" s="66"/>
      <c r="BS41" s="66"/>
      <c r="BT41" s="66"/>
      <c r="BU41" s="66"/>
      <c r="BV41" s="66"/>
      <c r="BW41" s="66"/>
      <c r="BX41" s="66"/>
      <c r="BY41" s="94">
        <f t="shared" si="0"/>
        <v>0</v>
      </c>
      <c r="BZ41" s="95">
        <f t="shared" si="52"/>
        <v>0</v>
      </c>
      <c r="CA41" s="2" t="str">
        <f t="shared" si="53"/>
        <v>x</v>
      </c>
      <c r="CB41" s="2" t="str">
        <f t="shared" si="54"/>
        <v>x</v>
      </c>
    </row>
    <row r="42" spans="2:80" x14ac:dyDescent="0.2">
      <c r="B42" s="69">
        <v>30</v>
      </c>
      <c r="C42" s="110" t="str">
        <f>UAS!C42</f>
        <v/>
      </c>
      <c r="D42" s="64"/>
      <c r="E42" s="65" t="str">
        <f>UAS!E42</f>
        <v/>
      </c>
      <c r="F42" s="91"/>
      <c r="G42" s="91"/>
      <c r="H42" s="91"/>
      <c r="I42" s="91"/>
      <c r="J42" s="91"/>
      <c r="K42" s="91"/>
      <c r="L42" s="91"/>
      <c r="M42" s="91"/>
      <c r="N42" s="91"/>
      <c r="O42" s="91"/>
      <c r="P42" s="93" t="str">
        <f t="shared" si="1"/>
        <v/>
      </c>
      <c r="Q42" s="93" t="str">
        <f t="shared" si="2"/>
        <v/>
      </c>
      <c r="R42" s="93" t="str">
        <f t="shared" si="3"/>
        <v/>
      </c>
      <c r="S42" s="93" t="str">
        <f t="shared" si="4"/>
        <v/>
      </c>
      <c r="T42" s="93" t="str">
        <f t="shared" si="5"/>
        <v/>
      </c>
      <c r="U42" s="93" t="str">
        <f t="shared" si="6"/>
        <v/>
      </c>
      <c r="V42" s="93" t="str">
        <f t="shared" si="7"/>
        <v/>
      </c>
      <c r="W42" s="93" t="str">
        <f t="shared" si="8"/>
        <v/>
      </c>
      <c r="X42" s="93" t="str">
        <f t="shared" si="9"/>
        <v/>
      </c>
      <c r="Y42" s="93" t="str">
        <f t="shared" si="10"/>
        <v/>
      </c>
      <c r="Z42" s="93" t="str">
        <f t="shared" si="11"/>
        <v/>
      </c>
      <c r="AA42" s="93" t="str">
        <f t="shared" si="12"/>
        <v/>
      </c>
      <c r="AB42" s="93" t="str">
        <f t="shared" si="13"/>
        <v/>
      </c>
      <c r="AC42" s="93" t="str">
        <f t="shared" si="14"/>
        <v/>
      </c>
      <c r="AD42" s="93" t="str">
        <f t="shared" si="15"/>
        <v/>
      </c>
      <c r="AE42" s="93" t="str">
        <f t="shared" si="16"/>
        <v/>
      </c>
      <c r="AF42" s="93" t="str">
        <f t="shared" si="17"/>
        <v/>
      </c>
      <c r="AG42" s="93" t="str">
        <f t="shared" si="18"/>
        <v/>
      </c>
      <c r="AH42" s="93" t="str">
        <f t="shared" si="19"/>
        <v/>
      </c>
      <c r="AI42" s="93" t="str">
        <f t="shared" si="20"/>
        <v/>
      </c>
      <c r="AJ42" s="93" t="str">
        <f t="shared" si="21"/>
        <v/>
      </c>
      <c r="AK42" s="93" t="str">
        <f t="shared" si="22"/>
        <v/>
      </c>
      <c r="AL42" s="93" t="str">
        <f t="shared" si="23"/>
        <v/>
      </c>
      <c r="AM42" s="93" t="str">
        <f t="shared" si="24"/>
        <v/>
      </c>
      <c r="AN42" s="93" t="str">
        <f t="shared" si="25"/>
        <v/>
      </c>
      <c r="AO42" s="93" t="str">
        <f t="shared" si="26"/>
        <v/>
      </c>
      <c r="AP42" s="93" t="str">
        <f t="shared" si="27"/>
        <v/>
      </c>
      <c r="AQ42" s="93" t="str">
        <f t="shared" si="28"/>
        <v/>
      </c>
      <c r="AR42" s="93" t="str">
        <f t="shared" si="29"/>
        <v/>
      </c>
      <c r="AS42" s="93" t="str">
        <f t="shared" si="30"/>
        <v/>
      </c>
      <c r="AT42" s="93" t="str">
        <f t="shared" si="31"/>
        <v/>
      </c>
      <c r="AU42" s="93" t="str">
        <f t="shared" si="32"/>
        <v/>
      </c>
      <c r="AV42" s="93" t="str">
        <f t="shared" si="33"/>
        <v/>
      </c>
      <c r="AW42" s="93" t="str">
        <f t="shared" si="34"/>
        <v/>
      </c>
      <c r="AX42" s="93" t="str">
        <f t="shared" si="35"/>
        <v/>
      </c>
      <c r="AY42" s="93" t="str">
        <f t="shared" si="36"/>
        <v/>
      </c>
      <c r="AZ42" s="93" t="str">
        <f t="shared" si="37"/>
        <v/>
      </c>
      <c r="BA42" s="93" t="str">
        <f t="shared" si="38"/>
        <v/>
      </c>
      <c r="BB42" s="93" t="str">
        <f t="shared" si="39"/>
        <v/>
      </c>
      <c r="BC42" s="93" t="str">
        <f t="shared" si="40"/>
        <v/>
      </c>
      <c r="BD42" s="93" t="str">
        <f t="shared" si="41"/>
        <v/>
      </c>
      <c r="BE42" s="93" t="str">
        <f t="shared" si="42"/>
        <v/>
      </c>
      <c r="BF42" s="93" t="str">
        <f t="shared" si="43"/>
        <v/>
      </c>
      <c r="BG42" s="93" t="str">
        <f t="shared" si="44"/>
        <v/>
      </c>
      <c r="BH42" s="93" t="str">
        <f t="shared" si="45"/>
        <v/>
      </c>
      <c r="BI42" s="93" t="str">
        <f t="shared" si="46"/>
        <v/>
      </c>
      <c r="BJ42" s="93" t="str">
        <f t="shared" si="47"/>
        <v/>
      </c>
      <c r="BK42" s="93" t="str">
        <f t="shared" si="48"/>
        <v/>
      </c>
      <c r="BL42" s="93" t="str">
        <f t="shared" si="49"/>
        <v/>
      </c>
      <c r="BM42" s="93" t="str">
        <f t="shared" si="50"/>
        <v/>
      </c>
      <c r="BN42" s="94">
        <f t="shared" si="51"/>
        <v>0</v>
      </c>
      <c r="BO42" s="66"/>
      <c r="BP42" s="66"/>
      <c r="BQ42" s="66"/>
      <c r="BR42" s="66"/>
      <c r="BS42" s="66"/>
      <c r="BT42" s="66"/>
      <c r="BU42" s="66"/>
      <c r="BV42" s="66"/>
      <c r="BW42" s="66"/>
      <c r="BX42" s="66"/>
      <c r="BY42" s="94">
        <f t="shared" si="0"/>
        <v>0</v>
      </c>
      <c r="BZ42" s="95">
        <f t="shared" si="52"/>
        <v>0</v>
      </c>
      <c r="CA42" s="2" t="str">
        <f t="shared" si="53"/>
        <v>x</v>
      </c>
      <c r="CB42" s="2" t="str">
        <f t="shared" si="54"/>
        <v>x</v>
      </c>
    </row>
    <row r="43" spans="2:80" x14ac:dyDescent="0.2">
      <c r="B43" s="69">
        <v>31</v>
      </c>
      <c r="C43" s="110" t="str">
        <f>UAS!C43</f>
        <v/>
      </c>
      <c r="D43" s="64"/>
      <c r="E43" s="65" t="str">
        <f>UAS!E43</f>
        <v/>
      </c>
      <c r="F43" s="91"/>
      <c r="G43" s="91"/>
      <c r="H43" s="91"/>
      <c r="I43" s="91"/>
      <c r="J43" s="91"/>
      <c r="K43" s="91"/>
      <c r="L43" s="91"/>
      <c r="M43" s="91"/>
      <c r="N43" s="91"/>
      <c r="O43" s="91"/>
      <c r="P43" s="93" t="str">
        <f t="shared" si="1"/>
        <v/>
      </c>
      <c r="Q43" s="93" t="str">
        <f t="shared" si="2"/>
        <v/>
      </c>
      <c r="R43" s="93" t="str">
        <f t="shared" si="3"/>
        <v/>
      </c>
      <c r="S43" s="93" t="str">
        <f t="shared" si="4"/>
        <v/>
      </c>
      <c r="T43" s="93" t="str">
        <f t="shared" si="5"/>
        <v/>
      </c>
      <c r="U43" s="93" t="str">
        <f t="shared" si="6"/>
        <v/>
      </c>
      <c r="V43" s="93" t="str">
        <f t="shared" si="7"/>
        <v/>
      </c>
      <c r="W43" s="93" t="str">
        <f t="shared" si="8"/>
        <v/>
      </c>
      <c r="X43" s="93" t="str">
        <f t="shared" si="9"/>
        <v/>
      </c>
      <c r="Y43" s="93" t="str">
        <f t="shared" si="10"/>
        <v/>
      </c>
      <c r="Z43" s="93" t="str">
        <f t="shared" si="11"/>
        <v/>
      </c>
      <c r="AA43" s="93" t="str">
        <f t="shared" si="12"/>
        <v/>
      </c>
      <c r="AB43" s="93" t="str">
        <f t="shared" si="13"/>
        <v/>
      </c>
      <c r="AC43" s="93" t="str">
        <f t="shared" si="14"/>
        <v/>
      </c>
      <c r="AD43" s="93" t="str">
        <f t="shared" si="15"/>
        <v/>
      </c>
      <c r="AE43" s="93" t="str">
        <f t="shared" si="16"/>
        <v/>
      </c>
      <c r="AF43" s="93" t="str">
        <f t="shared" si="17"/>
        <v/>
      </c>
      <c r="AG43" s="93" t="str">
        <f t="shared" si="18"/>
        <v/>
      </c>
      <c r="AH43" s="93" t="str">
        <f t="shared" si="19"/>
        <v/>
      </c>
      <c r="AI43" s="93" t="str">
        <f t="shared" si="20"/>
        <v/>
      </c>
      <c r="AJ43" s="93" t="str">
        <f t="shared" si="21"/>
        <v/>
      </c>
      <c r="AK43" s="93" t="str">
        <f t="shared" si="22"/>
        <v/>
      </c>
      <c r="AL43" s="93" t="str">
        <f t="shared" si="23"/>
        <v/>
      </c>
      <c r="AM43" s="93" t="str">
        <f t="shared" si="24"/>
        <v/>
      </c>
      <c r="AN43" s="93" t="str">
        <f t="shared" si="25"/>
        <v/>
      </c>
      <c r="AO43" s="93" t="str">
        <f t="shared" si="26"/>
        <v/>
      </c>
      <c r="AP43" s="93" t="str">
        <f t="shared" si="27"/>
        <v/>
      </c>
      <c r="AQ43" s="93" t="str">
        <f t="shared" si="28"/>
        <v/>
      </c>
      <c r="AR43" s="93" t="str">
        <f t="shared" si="29"/>
        <v/>
      </c>
      <c r="AS43" s="93" t="str">
        <f t="shared" si="30"/>
        <v/>
      </c>
      <c r="AT43" s="93" t="str">
        <f t="shared" si="31"/>
        <v/>
      </c>
      <c r="AU43" s="93" t="str">
        <f t="shared" si="32"/>
        <v/>
      </c>
      <c r="AV43" s="93" t="str">
        <f t="shared" si="33"/>
        <v/>
      </c>
      <c r="AW43" s="93" t="str">
        <f t="shared" si="34"/>
        <v/>
      </c>
      <c r="AX43" s="93" t="str">
        <f t="shared" si="35"/>
        <v/>
      </c>
      <c r="AY43" s="93" t="str">
        <f t="shared" si="36"/>
        <v/>
      </c>
      <c r="AZ43" s="93" t="str">
        <f t="shared" si="37"/>
        <v/>
      </c>
      <c r="BA43" s="93" t="str">
        <f t="shared" si="38"/>
        <v/>
      </c>
      <c r="BB43" s="93" t="str">
        <f t="shared" si="39"/>
        <v/>
      </c>
      <c r="BC43" s="93" t="str">
        <f t="shared" si="40"/>
        <v/>
      </c>
      <c r="BD43" s="93" t="str">
        <f t="shared" si="41"/>
        <v/>
      </c>
      <c r="BE43" s="93" t="str">
        <f t="shared" si="42"/>
        <v/>
      </c>
      <c r="BF43" s="93" t="str">
        <f t="shared" si="43"/>
        <v/>
      </c>
      <c r="BG43" s="93" t="str">
        <f t="shared" si="44"/>
        <v/>
      </c>
      <c r="BH43" s="93" t="str">
        <f t="shared" si="45"/>
        <v/>
      </c>
      <c r="BI43" s="93" t="str">
        <f t="shared" si="46"/>
        <v/>
      </c>
      <c r="BJ43" s="93" t="str">
        <f t="shared" si="47"/>
        <v/>
      </c>
      <c r="BK43" s="93" t="str">
        <f t="shared" si="48"/>
        <v/>
      </c>
      <c r="BL43" s="93" t="str">
        <f t="shared" si="49"/>
        <v/>
      </c>
      <c r="BM43" s="93" t="str">
        <f t="shared" si="50"/>
        <v/>
      </c>
      <c r="BN43" s="94">
        <f t="shared" si="51"/>
        <v>0</v>
      </c>
      <c r="BO43" s="66"/>
      <c r="BP43" s="66"/>
      <c r="BQ43" s="66"/>
      <c r="BR43" s="66"/>
      <c r="BS43" s="66"/>
      <c r="BT43" s="66"/>
      <c r="BU43" s="66"/>
      <c r="BV43" s="66"/>
      <c r="BW43" s="66"/>
      <c r="BX43" s="66"/>
      <c r="BY43" s="94">
        <f t="shared" si="0"/>
        <v>0</v>
      </c>
      <c r="BZ43" s="95">
        <f t="shared" si="52"/>
        <v>0</v>
      </c>
      <c r="CA43" s="2" t="str">
        <f t="shared" si="53"/>
        <v>x</v>
      </c>
      <c r="CB43" s="2" t="str">
        <f t="shared" si="54"/>
        <v>x</v>
      </c>
    </row>
    <row r="44" spans="2:80" x14ac:dyDescent="0.2">
      <c r="B44" s="69">
        <v>32</v>
      </c>
      <c r="C44" s="110" t="str">
        <f>UAS!C44</f>
        <v/>
      </c>
      <c r="D44" s="64"/>
      <c r="E44" s="65" t="str">
        <f>UAS!E44</f>
        <v/>
      </c>
      <c r="F44" s="91"/>
      <c r="G44" s="91"/>
      <c r="H44" s="91"/>
      <c r="I44" s="91"/>
      <c r="J44" s="91"/>
      <c r="K44" s="91"/>
      <c r="L44" s="91"/>
      <c r="M44" s="91"/>
      <c r="N44" s="91"/>
      <c r="O44" s="91"/>
      <c r="P44" s="93" t="str">
        <f t="shared" si="1"/>
        <v/>
      </c>
      <c r="Q44" s="93" t="str">
        <f t="shared" si="2"/>
        <v/>
      </c>
      <c r="R44" s="93" t="str">
        <f t="shared" si="3"/>
        <v/>
      </c>
      <c r="S44" s="93" t="str">
        <f t="shared" si="4"/>
        <v/>
      </c>
      <c r="T44" s="93" t="str">
        <f t="shared" si="5"/>
        <v/>
      </c>
      <c r="U44" s="93" t="str">
        <f t="shared" si="6"/>
        <v/>
      </c>
      <c r="V44" s="93" t="str">
        <f t="shared" si="7"/>
        <v/>
      </c>
      <c r="W44" s="93" t="str">
        <f t="shared" si="8"/>
        <v/>
      </c>
      <c r="X44" s="93" t="str">
        <f t="shared" si="9"/>
        <v/>
      </c>
      <c r="Y44" s="93" t="str">
        <f t="shared" si="10"/>
        <v/>
      </c>
      <c r="Z44" s="93" t="str">
        <f t="shared" si="11"/>
        <v/>
      </c>
      <c r="AA44" s="93" t="str">
        <f t="shared" si="12"/>
        <v/>
      </c>
      <c r="AB44" s="93" t="str">
        <f t="shared" si="13"/>
        <v/>
      </c>
      <c r="AC44" s="93" t="str">
        <f t="shared" si="14"/>
        <v/>
      </c>
      <c r="AD44" s="93" t="str">
        <f t="shared" si="15"/>
        <v/>
      </c>
      <c r="AE44" s="93" t="str">
        <f t="shared" si="16"/>
        <v/>
      </c>
      <c r="AF44" s="93" t="str">
        <f t="shared" si="17"/>
        <v/>
      </c>
      <c r="AG44" s="93" t="str">
        <f t="shared" si="18"/>
        <v/>
      </c>
      <c r="AH44" s="93" t="str">
        <f t="shared" si="19"/>
        <v/>
      </c>
      <c r="AI44" s="93" t="str">
        <f t="shared" si="20"/>
        <v/>
      </c>
      <c r="AJ44" s="93" t="str">
        <f t="shared" si="21"/>
        <v/>
      </c>
      <c r="AK44" s="93" t="str">
        <f t="shared" si="22"/>
        <v/>
      </c>
      <c r="AL44" s="93" t="str">
        <f t="shared" si="23"/>
        <v/>
      </c>
      <c r="AM44" s="93" t="str">
        <f t="shared" si="24"/>
        <v/>
      </c>
      <c r="AN44" s="93" t="str">
        <f t="shared" si="25"/>
        <v/>
      </c>
      <c r="AO44" s="93" t="str">
        <f t="shared" si="26"/>
        <v/>
      </c>
      <c r="AP44" s="93" t="str">
        <f t="shared" si="27"/>
        <v/>
      </c>
      <c r="AQ44" s="93" t="str">
        <f t="shared" si="28"/>
        <v/>
      </c>
      <c r="AR44" s="93" t="str">
        <f t="shared" si="29"/>
        <v/>
      </c>
      <c r="AS44" s="93" t="str">
        <f t="shared" si="30"/>
        <v/>
      </c>
      <c r="AT44" s="93" t="str">
        <f t="shared" si="31"/>
        <v/>
      </c>
      <c r="AU44" s="93" t="str">
        <f t="shared" si="32"/>
        <v/>
      </c>
      <c r="AV44" s="93" t="str">
        <f t="shared" si="33"/>
        <v/>
      </c>
      <c r="AW44" s="93" t="str">
        <f t="shared" si="34"/>
        <v/>
      </c>
      <c r="AX44" s="93" t="str">
        <f t="shared" si="35"/>
        <v/>
      </c>
      <c r="AY44" s="93" t="str">
        <f t="shared" si="36"/>
        <v/>
      </c>
      <c r="AZ44" s="93" t="str">
        <f t="shared" si="37"/>
        <v/>
      </c>
      <c r="BA44" s="93" t="str">
        <f t="shared" si="38"/>
        <v/>
      </c>
      <c r="BB44" s="93" t="str">
        <f t="shared" si="39"/>
        <v/>
      </c>
      <c r="BC44" s="93" t="str">
        <f t="shared" si="40"/>
        <v/>
      </c>
      <c r="BD44" s="93" t="str">
        <f t="shared" si="41"/>
        <v/>
      </c>
      <c r="BE44" s="93" t="str">
        <f t="shared" si="42"/>
        <v/>
      </c>
      <c r="BF44" s="93" t="str">
        <f t="shared" si="43"/>
        <v/>
      </c>
      <c r="BG44" s="93" t="str">
        <f t="shared" si="44"/>
        <v/>
      </c>
      <c r="BH44" s="93" t="str">
        <f t="shared" si="45"/>
        <v/>
      </c>
      <c r="BI44" s="93" t="str">
        <f t="shared" si="46"/>
        <v/>
      </c>
      <c r="BJ44" s="93" t="str">
        <f t="shared" si="47"/>
        <v/>
      </c>
      <c r="BK44" s="93" t="str">
        <f t="shared" si="48"/>
        <v/>
      </c>
      <c r="BL44" s="93" t="str">
        <f t="shared" si="49"/>
        <v/>
      </c>
      <c r="BM44" s="93" t="str">
        <f t="shared" si="50"/>
        <v/>
      </c>
      <c r="BN44" s="94">
        <f t="shared" si="51"/>
        <v>0</v>
      </c>
      <c r="BO44" s="66"/>
      <c r="BP44" s="66"/>
      <c r="BQ44" s="66"/>
      <c r="BR44" s="66"/>
      <c r="BS44" s="66"/>
      <c r="BT44" s="66"/>
      <c r="BU44" s="66"/>
      <c r="BV44" s="66"/>
      <c r="BW44" s="66"/>
      <c r="BX44" s="66"/>
      <c r="BY44" s="94">
        <f t="shared" si="0"/>
        <v>0</v>
      </c>
      <c r="BZ44" s="95">
        <f t="shared" si="52"/>
        <v>0</v>
      </c>
      <c r="CA44" s="2" t="str">
        <f t="shared" si="53"/>
        <v>x</v>
      </c>
      <c r="CB44" s="2" t="str">
        <f t="shared" si="54"/>
        <v>x</v>
      </c>
    </row>
    <row r="45" spans="2:80" x14ac:dyDescent="0.2">
      <c r="B45" s="69">
        <v>33</v>
      </c>
      <c r="C45" s="110" t="str">
        <f>UAS!C45</f>
        <v/>
      </c>
      <c r="D45" s="64"/>
      <c r="E45" s="65" t="str">
        <f>UAS!E45</f>
        <v/>
      </c>
      <c r="F45" s="91"/>
      <c r="G45" s="91"/>
      <c r="H45" s="91"/>
      <c r="I45" s="91"/>
      <c r="J45" s="91"/>
      <c r="K45" s="91"/>
      <c r="L45" s="91"/>
      <c r="M45" s="91"/>
      <c r="N45" s="91"/>
      <c r="O45" s="91"/>
      <c r="P45" s="93" t="str">
        <f t="shared" si="1"/>
        <v/>
      </c>
      <c r="Q45" s="93" t="str">
        <f t="shared" si="2"/>
        <v/>
      </c>
      <c r="R45" s="93" t="str">
        <f t="shared" si="3"/>
        <v/>
      </c>
      <c r="S45" s="93" t="str">
        <f t="shared" si="4"/>
        <v/>
      </c>
      <c r="T45" s="93" t="str">
        <f t="shared" si="5"/>
        <v/>
      </c>
      <c r="U45" s="93" t="str">
        <f t="shared" si="6"/>
        <v/>
      </c>
      <c r="V45" s="93" t="str">
        <f t="shared" si="7"/>
        <v/>
      </c>
      <c r="W45" s="93" t="str">
        <f t="shared" si="8"/>
        <v/>
      </c>
      <c r="X45" s="93" t="str">
        <f t="shared" si="9"/>
        <v/>
      </c>
      <c r="Y45" s="93" t="str">
        <f t="shared" si="10"/>
        <v/>
      </c>
      <c r="Z45" s="93" t="str">
        <f t="shared" si="11"/>
        <v/>
      </c>
      <c r="AA45" s="93" t="str">
        <f t="shared" si="12"/>
        <v/>
      </c>
      <c r="AB45" s="93" t="str">
        <f t="shared" si="13"/>
        <v/>
      </c>
      <c r="AC45" s="93" t="str">
        <f t="shared" si="14"/>
        <v/>
      </c>
      <c r="AD45" s="93" t="str">
        <f t="shared" si="15"/>
        <v/>
      </c>
      <c r="AE45" s="93" t="str">
        <f t="shared" si="16"/>
        <v/>
      </c>
      <c r="AF45" s="93" t="str">
        <f t="shared" si="17"/>
        <v/>
      </c>
      <c r="AG45" s="93" t="str">
        <f t="shared" si="18"/>
        <v/>
      </c>
      <c r="AH45" s="93" t="str">
        <f t="shared" si="19"/>
        <v/>
      </c>
      <c r="AI45" s="93" t="str">
        <f t="shared" si="20"/>
        <v/>
      </c>
      <c r="AJ45" s="93" t="str">
        <f t="shared" si="21"/>
        <v/>
      </c>
      <c r="AK45" s="93" t="str">
        <f t="shared" si="22"/>
        <v/>
      </c>
      <c r="AL45" s="93" t="str">
        <f t="shared" si="23"/>
        <v/>
      </c>
      <c r="AM45" s="93" t="str">
        <f t="shared" si="24"/>
        <v/>
      </c>
      <c r="AN45" s="93" t="str">
        <f t="shared" si="25"/>
        <v/>
      </c>
      <c r="AO45" s="93" t="str">
        <f t="shared" si="26"/>
        <v/>
      </c>
      <c r="AP45" s="93" t="str">
        <f t="shared" si="27"/>
        <v/>
      </c>
      <c r="AQ45" s="93" t="str">
        <f t="shared" si="28"/>
        <v/>
      </c>
      <c r="AR45" s="93" t="str">
        <f t="shared" si="29"/>
        <v/>
      </c>
      <c r="AS45" s="93" t="str">
        <f t="shared" si="30"/>
        <v/>
      </c>
      <c r="AT45" s="93" t="str">
        <f t="shared" si="31"/>
        <v/>
      </c>
      <c r="AU45" s="93" t="str">
        <f t="shared" si="32"/>
        <v/>
      </c>
      <c r="AV45" s="93" t="str">
        <f t="shared" si="33"/>
        <v/>
      </c>
      <c r="AW45" s="93" t="str">
        <f t="shared" si="34"/>
        <v/>
      </c>
      <c r="AX45" s="93" t="str">
        <f t="shared" si="35"/>
        <v/>
      </c>
      <c r="AY45" s="93" t="str">
        <f t="shared" si="36"/>
        <v/>
      </c>
      <c r="AZ45" s="93" t="str">
        <f t="shared" si="37"/>
        <v/>
      </c>
      <c r="BA45" s="93" t="str">
        <f t="shared" si="38"/>
        <v/>
      </c>
      <c r="BB45" s="93" t="str">
        <f t="shared" si="39"/>
        <v/>
      </c>
      <c r="BC45" s="93" t="str">
        <f t="shared" si="40"/>
        <v/>
      </c>
      <c r="BD45" s="93" t="str">
        <f t="shared" si="41"/>
        <v/>
      </c>
      <c r="BE45" s="93" t="str">
        <f t="shared" si="42"/>
        <v/>
      </c>
      <c r="BF45" s="93" t="str">
        <f t="shared" si="43"/>
        <v/>
      </c>
      <c r="BG45" s="93" t="str">
        <f t="shared" si="44"/>
        <v/>
      </c>
      <c r="BH45" s="93" t="str">
        <f t="shared" si="45"/>
        <v/>
      </c>
      <c r="BI45" s="93" t="str">
        <f t="shared" si="46"/>
        <v/>
      </c>
      <c r="BJ45" s="93" t="str">
        <f t="shared" si="47"/>
        <v/>
      </c>
      <c r="BK45" s="93" t="str">
        <f t="shared" si="48"/>
        <v/>
      </c>
      <c r="BL45" s="93" t="str">
        <f t="shared" si="49"/>
        <v/>
      </c>
      <c r="BM45" s="93" t="str">
        <f t="shared" si="50"/>
        <v/>
      </c>
      <c r="BN45" s="94">
        <f t="shared" si="51"/>
        <v>0</v>
      </c>
      <c r="BO45" s="66"/>
      <c r="BP45" s="66"/>
      <c r="BQ45" s="66"/>
      <c r="BR45" s="66"/>
      <c r="BS45" s="66"/>
      <c r="BT45" s="66"/>
      <c r="BU45" s="66"/>
      <c r="BV45" s="66"/>
      <c r="BW45" s="66"/>
      <c r="BX45" s="66"/>
      <c r="BY45" s="94">
        <f t="shared" si="0"/>
        <v>0</v>
      </c>
      <c r="BZ45" s="95">
        <f t="shared" si="52"/>
        <v>0</v>
      </c>
      <c r="CA45" s="2" t="str">
        <f t="shared" si="53"/>
        <v>x</v>
      </c>
      <c r="CB45" s="2" t="str">
        <f t="shared" si="54"/>
        <v>x</v>
      </c>
    </row>
    <row r="46" spans="2:80" x14ac:dyDescent="0.2">
      <c r="B46" s="69">
        <v>34</v>
      </c>
      <c r="C46" s="110" t="str">
        <f>UAS!C46</f>
        <v/>
      </c>
      <c r="D46" s="64"/>
      <c r="E46" s="65" t="str">
        <f>UAS!E46</f>
        <v/>
      </c>
      <c r="F46" s="91"/>
      <c r="G46" s="91"/>
      <c r="H46" s="91"/>
      <c r="I46" s="91"/>
      <c r="J46" s="91"/>
      <c r="K46" s="91"/>
      <c r="L46" s="91"/>
      <c r="M46" s="91"/>
      <c r="N46" s="91"/>
      <c r="O46" s="91"/>
      <c r="P46" s="93" t="str">
        <f t="shared" si="1"/>
        <v/>
      </c>
      <c r="Q46" s="93" t="str">
        <f t="shared" si="2"/>
        <v/>
      </c>
      <c r="R46" s="93" t="str">
        <f t="shared" si="3"/>
        <v/>
      </c>
      <c r="S46" s="93" t="str">
        <f t="shared" si="4"/>
        <v/>
      </c>
      <c r="T46" s="93" t="str">
        <f t="shared" si="5"/>
        <v/>
      </c>
      <c r="U46" s="93" t="str">
        <f t="shared" si="6"/>
        <v/>
      </c>
      <c r="V46" s="93" t="str">
        <f t="shared" si="7"/>
        <v/>
      </c>
      <c r="W46" s="93" t="str">
        <f t="shared" si="8"/>
        <v/>
      </c>
      <c r="X46" s="93" t="str">
        <f t="shared" si="9"/>
        <v/>
      </c>
      <c r="Y46" s="93" t="str">
        <f t="shared" si="10"/>
        <v/>
      </c>
      <c r="Z46" s="93" t="str">
        <f t="shared" si="11"/>
        <v/>
      </c>
      <c r="AA46" s="93" t="str">
        <f t="shared" si="12"/>
        <v/>
      </c>
      <c r="AB46" s="93" t="str">
        <f t="shared" si="13"/>
        <v/>
      </c>
      <c r="AC46" s="93" t="str">
        <f t="shared" si="14"/>
        <v/>
      </c>
      <c r="AD46" s="93" t="str">
        <f t="shared" si="15"/>
        <v/>
      </c>
      <c r="AE46" s="93" t="str">
        <f t="shared" si="16"/>
        <v/>
      </c>
      <c r="AF46" s="93" t="str">
        <f t="shared" si="17"/>
        <v/>
      </c>
      <c r="AG46" s="93" t="str">
        <f t="shared" si="18"/>
        <v/>
      </c>
      <c r="AH46" s="93" t="str">
        <f t="shared" si="19"/>
        <v/>
      </c>
      <c r="AI46" s="93" t="str">
        <f t="shared" si="20"/>
        <v/>
      </c>
      <c r="AJ46" s="93" t="str">
        <f t="shared" si="21"/>
        <v/>
      </c>
      <c r="AK46" s="93" t="str">
        <f t="shared" si="22"/>
        <v/>
      </c>
      <c r="AL46" s="93" t="str">
        <f t="shared" si="23"/>
        <v/>
      </c>
      <c r="AM46" s="93" t="str">
        <f t="shared" si="24"/>
        <v/>
      </c>
      <c r="AN46" s="93" t="str">
        <f t="shared" si="25"/>
        <v/>
      </c>
      <c r="AO46" s="93" t="str">
        <f t="shared" si="26"/>
        <v/>
      </c>
      <c r="AP46" s="93" t="str">
        <f t="shared" si="27"/>
        <v/>
      </c>
      <c r="AQ46" s="93" t="str">
        <f t="shared" si="28"/>
        <v/>
      </c>
      <c r="AR46" s="93" t="str">
        <f t="shared" si="29"/>
        <v/>
      </c>
      <c r="AS46" s="93" t="str">
        <f t="shared" si="30"/>
        <v/>
      </c>
      <c r="AT46" s="93" t="str">
        <f t="shared" si="31"/>
        <v/>
      </c>
      <c r="AU46" s="93" t="str">
        <f t="shared" si="32"/>
        <v/>
      </c>
      <c r="AV46" s="93" t="str">
        <f t="shared" si="33"/>
        <v/>
      </c>
      <c r="AW46" s="93" t="str">
        <f t="shared" si="34"/>
        <v/>
      </c>
      <c r="AX46" s="93" t="str">
        <f t="shared" si="35"/>
        <v/>
      </c>
      <c r="AY46" s="93" t="str">
        <f t="shared" si="36"/>
        <v/>
      </c>
      <c r="AZ46" s="93" t="str">
        <f t="shared" si="37"/>
        <v/>
      </c>
      <c r="BA46" s="93" t="str">
        <f t="shared" si="38"/>
        <v/>
      </c>
      <c r="BB46" s="93" t="str">
        <f t="shared" si="39"/>
        <v/>
      </c>
      <c r="BC46" s="93" t="str">
        <f t="shared" si="40"/>
        <v/>
      </c>
      <c r="BD46" s="93" t="str">
        <f t="shared" si="41"/>
        <v/>
      </c>
      <c r="BE46" s="93" t="str">
        <f t="shared" si="42"/>
        <v/>
      </c>
      <c r="BF46" s="93" t="str">
        <f t="shared" si="43"/>
        <v/>
      </c>
      <c r="BG46" s="93" t="str">
        <f t="shared" si="44"/>
        <v/>
      </c>
      <c r="BH46" s="93" t="str">
        <f t="shared" si="45"/>
        <v/>
      </c>
      <c r="BI46" s="93" t="str">
        <f t="shared" si="46"/>
        <v/>
      </c>
      <c r="BJ46" s="93" t="str">
        <f t="shared" si="47"/>
        <v/>
      </c>
      <c r="BK46" s="93" t="str">
        <f t="shared" si="48"/>
        <v/>
      </c>
      <c r="BL46" s="93" t="str">
        <f t="shared" si="49"/>
        <v/>
      </c>
      <c r="BM46" s="93" t="str">
        <f t="shared" si="50"/>
        <v/>
      </c>
      <c r="BN46" s="94">
        <f t="shared" si="51"/>
        <v>0</v>
      </c>
      <c r="BO46" s="66"/>
      <c r="BP46" s="66"/>
      <c r="BQ46" s="66"/>
      <c r="BR46" s="66"/>
      <c r="BS46" s="66"/>
      <c r="BT46" s="66"/>
      <c r="BU46" s="66"/>
      <c r="BV46" s="66"/>
      <c r="BW46" s="66"/>
      <c r="BX46" s="66"/>
      <c r="BY46" s="94">
        <f t="shared" si="0"/>
        <v>0</v>
      </c>
      <c r="BZ46" s="95">
        <f t="shared" si="52"/>
        <v>0</v>
      </c>
      <c r="CA46" s="2" t="str">
        <f t="shared" si="53"/>
        <v>x</v>
      </c>
      <c r="CB46" s="2" t="str">
        <f t="shared" si="54"/>
        <v>x</v>
      </c>
    </row>
    <row r="47" spans="2:80" x14ac:dyDescent="0.2">
      <c r="B47" s="69">
        <v>35</v>
      </c>
      <c r="C47" s="110" t="str">
        <f>UAS!C47</f>
        <v/>
      </c>
      <c r="D47" s="64"/>
      <c r="E47" s="65" t="str">
        <f>UAS!E47</f>
        <v/>
      </c>
      <c r="F47" s="91"/>
      <c r="G47" s="91"/>
      <c r="H47" s="91"/>
      <c r="I47" s="91"/>
      <c r="J47" s="91"/>
      <c r="K47" s="91"/>
      <c r="L47" s="91"/>
      <c r="M47" s="91"/>
      <c r="N47" s="91"/>
      <c r="O47" s="91"/>
      <c r="P47" s="93" t="str">
        <f t="shared" si="1"/>
        <v/>
      </c>
      <c r="Q47" s="93" t="str">
        <f t="shared" si="2"/>
        <v/>
      </c>
      <c r="R47" s="93" t="str">
        <f t="shared" si="3"/>
        <v/>
      </c>
      <c r="S47" s="93" t="str">
        <f t="shared" si="4"/>
        <v/>
      </c>
      <c r="T47" s="93" t="str">
        <f t="shared" si="5"/>
        <v/>
      </c>
      <c r="U47" s="93" t="str">
        <f t="shared" si="6"/>
        <v/>
      </c>
      <c r="V47" s="93" t="str">
        <f t="shared" si="7"/>
        <v/>
      </c>
      <c r="W47" s="93" t="str">
        <f t="shared" si="8"/>
        <v/>
      </c>
      <c r="X47" s="93" t="str">
        <f t="shared" si="9"/>
        <v/>
      </c>
      <c r="Y47" s="93" t="str">
        <f t="shared" si="10"/>
        <v/>
      </c>
      <c r="Z47" s="93" t="str">
        <f t="shared" si="11"/>
        <v/>
      </c>
      <c r="AA47" s="93" t="str">
        <f t="shared" si="12"/>
        <v/>
      </c>
      <c r="AB47" s="93" t="str">
        <f t="shared" si="13"/>
        <v/>
      </c>
      <c r="AC47" s="93" t="str">
        <f t="shared" si="14"/>
        <v/>
      </c>
      <c r="AD47" s="93" t="str">
        <f t="shared" si="15"/>
        <v/>
      </c>
      <c r="AE47" s="93" t="str">
        <f t="shared" si="16"/>
        <v/>
      </c>
      <c r="AF47" s="93" t="str">
        <f t="shared" si="17"/>
        <v/>
      </c>
      <c r="AG47" s="93" t="str">
        <f t="shared" si="18"/>
        <v/>
      </c>
      <c r="AH47" s="93" t="str">
        <f t="shared" si="19"/>
        <v/>
      </c>
      <c r="AI47" s="93" t="str">
        <f t="shared" si="20"/>
        <v/>
      </c>
      <c r="AJ47" s="93" t="str">
        <f t="shared" si="21"/>
        <v/>
      </c>
      <c r="AK47" s="93" t="str">
        <f t="shared" si="22"/>
        <v/>
      </c>
      <c r="AL47" s="93" t="str">
        <f t="shared" si="23"/>
        <v/>
      </c>
      <c r="AM47" s="93" t="str">
        <f t="shared" si="24"/>
        <v/>
      </c>
      <c r="AN47" s="93" t="str">
        <f t="shared" si="25"/>
        <v/>
      </c>
      <c r="AO47" s="93" t="str">
        <f t="shared" si="26"/>
        <v/>
      </c>
      <c r="AP47" s="93" t="str">
        <f t="shared" si="27"/>
        <v/>
      </c>
      <c r="AQ47" s="93" t="str">
        <f t="shared" si="28"/>
        <v/>
      </c>
      <c r="AR47" s="93" t="str">
        <f t="shared" si="29"/>
        <v/>
      </c>
      <c r="AS47" s="93" t="str">
        <f t="shared" si="30"/>
        <v/>
      </c>
      <c r="AT47" s="93" t="str">
        <f t="shared" si="31"/>
        <v/>
      </c>
      <c r="AU47" s="93" t="str">
        <f t="shared" si="32"/>
        <v/>
      </c>
      <c r="AV47" s="93" t="str">
        <f t="shared" si="33"/>
        <v/>
      </c>
      <c r="AW47" s="93" t="str">
        <f t="shared" si="34"/>
        <v/>
      </c>
      <c r="AX47" s="93" t="str">
        <f t="shared" si="35"/>
        <v/>
      </c>
      <c r="AY47" s="93" t="str">
        <f t="shared" si="36"/>
        <v/>
      </c>
      <c r="AZ47" s="93" t="str">
        <f t="shared" si="37"/>
        <v/>
      </c>
      <c r="BA47" s="93" t="str">
        <f t="shared" si="38"/>
        <v/>
      </c>
      <c r="BB47" s="93" t="str">
        <f t="shared" si="39"/>
        <v/>
      </c>
      <c r="BC47" s="93" t="str">
        <f t="shared" si="40"/>
        <v/>
      </c>
      <c r="BD47" s="93" t="str">
        <f t="shared" si="41"/>
        <v/>
      </c>
      <c r="BE47" s="93" t="str">
        <f t="shared" si="42"/>
        <v/>
      </c>
      <c r="BF47" s="93" t="str">
        <f t="shared" si="43"/>
        <v/>
      </c>
      <c r="BG47" s="93" t="str">
        <f t="shared" si="44"/>
        <v/>
      </c>
      <c r="BH47" s="93" t="str">
        <f t="shared" si="45"/>
        <v/>
      </c>
      <c r="BI47" s="93" t="str">
        <f t="shared" si="46"/>
        <v/>
      </c>
      <c r="BJ47" s="93" t="str">
        <f t="shared" si="47"/>
        <v/>
      </c>
      <c r="BK47" s="93" t="str">
        <f t="shared" si="48"/>
        <v/>
      </c>
      <c r="BL47" s="93" t="str">
        <f t="shared" si="49"/>
        <v/>
      </c>
      <c r="BM47" s="93" t="str">
        <f t="shared" si="50"/>
        <v/>
      </c>
      <c r="BN47" s="94">
        <f t="shared" si="51"/>
        <v>0</v>
      </c>
      <c r="BO47" s="66"/>
      <c r="BP47" s="66"/>
      <c r="BQ47" s="66"/>
      <c r="BR47" s="66"/>
      <c r="BS47" s="66"/>
      <c r="BT47" s="66"/>
      <c r="BU47" s="66"/>
      <c r="BV47" s="66"/>
      <c r="BW47" s="66"/>
      <c r="BX47" s="66"/>
      <c r="BY47" s="94">
        <f t="shared" si="0"/>
        <v>0</v>
      </c>
      <c r="BZ47" s="95">
        <f t="shared" si="52"/>
        <v>0</v>
      </c>
      <c r="CA47" s="2" t="str">
        <f t="shared" si="53"/>
        <v>x</v>
      </c>
      <c r="CB47" s="2" t="str">
        <f t="shared" si="54"/>
        <v>x</v>
      </c>
    </row>
    <row r="48" spans="2:80" x14ac:dyDescent="0.2">
      <c r="B48" s="69">
        <v>36</v>
      </c>
      <c r="C48" s="110" t="str">
        <f>UAS!C48</f>
        <v/>
      </c>
      <c r="D48" s="64"/>
      <c r="E48" s="65" t="str">
        <f>UAS!E48</f>
        <v/>
      </c>
      <c r="F48" s="91"/>
      <c r="G48" s="91"/>
      <c r="H48" s="91"/>
      <c r="I48" s="91"/>
      <c r="J48" s="91"/>
      <c r="K48" s="91"/>
      <c r="L48" s="91"/>
      <c r="M48" s="91"/>
      <c r="N48" s="91"/>
      <c r="O48" s="91"/>
      <c r="P48" s="93" t="str">
        <f t="shared" si="1"/>
        <v/>
      </c>
      <c r="Q48" s="93" t="str">
        <f t="shared" si="2"/>
        <v/>
      </c>
      <c r="R48" s="93" t="str">
        <f t="shared" si="3"/>
        <v/>
      </c>
      <c r="S48" s="93" t="str">
        <f t="shared" si="4"/>
        <v/>
      </c>
      <c r="T48" s="93" t="str">
        <f t="shared" si="5"/>
        <v/>
      </c>
      <c r="U48" s="93" t="str">
        <f t="shared" si="6"/>
        <v/>
      </c>
      <c r="V48" s="93" t="str">
        <f t="shared" si="7"/>
        <v/>
      </c>
      <c r="W48" s="93" t="str">
        <f t="shared" si="8"/>
        <v/>
      </c>
      <c r="X48" s="93" t="str">
        <f t="shared" si="9"/>
        <v/>
      </c>
      <c r="Y48" s="93" t="str">
        <f t="shared" si="10"/>
        <v/>
      </c>
      <c r="Z48" s="93" t="str">
        <f t="shared" si="11"/>
        <v/>
      </c>
      <c r="AA48" s="93" t="str">
        <f t="shared" si="12"/>
        <v/>
      </c>
      <c r="AB48" s="93" t="str">
        <f t="shared" si="13"/>
        <v/>
      </c>
      <c r="AC48" s="93" t="str">
        <f t="shared" si="14"/>
        <v/>
      </c>
      <c r="AD48" s="93" t="str">
        <f t="shared" si="15"/>
        <v/>
      </c>
      <c r="AE48" s="93" t="str">
        <f t="shared" si="16"/>
        <v/>
      </c>
      <c r="AF48" s="93" t="str">
        <f t="shared" si="17"/>
        <v/>
      </c>
      <c r="AG48" s="93" t="str">
        <f t="shared" si="18"/>
        <v/>
      </c>
      <c r="AH48" s="93" t="str">
        <f t="shared" si="19"/>
        <v/>
      </c>
      <c r="AI48" s="93" t="str">
        <f t="shared" si="20"/>
        <v/>
      </c>
      <c r="AJ48" s="93" t="str">
        <f t="shared" si="21"/>
        <v/>
      </c>
      <c r="AK48" s="93" t="str">
        <f t="shared" si="22"/>
        <v/>
      </c>
      <c r="AL48" s="93" t="str">
        <f t="shared" si="23"/>
        <v/>
      </c>
      <c r="AM48" s="93" t="str">
        <f t="shared" si="24"/>
        <v/>
      </c>
      <c r="AN48" s="93" t="str">
        <f t="shared" si="25"/>
        <v/>
      </c>
      <c r="AO48" s="93" t="str">
        <f t="shared" si="26"/>
        <v/>
      </c>
      <c r="AP48" s="93" t="str">
        <f t="shared" si="27"/>
        <v/>
      </c>
      <c r="AQ48" s="93" t="str">
        <f t="shared" si="28"/>
        <v/>
      </c>
      <c r="AR48" s="93" t="str">
        <f t="shared" si="29"/>
        <v/>
      </c>
      <c r="AS48" s="93" t="str">
        <f t="shared" si="30"/>
        <v/>
      </c>
      <c r="AT48" s="93" t="str">
        <f t="shared" si="31"/>
        <v/>
      </c>
      <c r="AU48" s="93" t="str">
        <f t="shared" si="32"/>
        <v/>
      </c>
      <c r="AV48" s="93" t="str">
        <f t="shared" si="33"/>
        <v/>
      </c>
      <c r="AW48" s="93" t="str">
        <f t="shared" si="34"/>
        <v/>
      </c>
      <c r="AX48" s="93" t="str">
        <f t="shared" si="35"/>
        <v/>
      </c>
      <c r="AY48" s="93" t="str">
        <f t="shared" si="36"/>
        <v/>
      </c>
      <c r="AZ48" s="93" t="str">
        <f t="shared" si="37"/>
        <v/>
      </c>
      <c r="BA48" s="93" t="str">
        <f t="shared" si="38"/>
        <v/>
      </c>
      <c r="BB48" s="93" t="str">
        <f t="shared" si="39"/>
        <v/>
      </c>
      <c r="BC48" s="93" t="str">
        <f t="shared" si="40"/>
        <v/>
      </c>
      <c r="BD48" s="93" t="str">
        <f t="shared" si="41"/>
        <v/>
      </c>
      <c r="BE48" s="93" t="str">
        <f t="shared" si="42"/>
        <v/>
      </c>
      <c r="BF48" s="93" t="str">
        <f t="shared" si="43"/>
        <v/>
      </c>
      <c r="BG48" s="93" t="str">
        <f t="shared" si="44"/>
        <v/>
      </c>
      <c r="BH48" s="93" t="str">
        <f t="shared" si="45"/>
        <v/>
      </c>
      <c r="BI48" s="93" t="str">
        <f t="shared" si="46"/>
        <v/>
      </c>
      <c r="BJ48" s="93" t="str">
        <f t="shared" si="47"/>
        <v/>
      </c>
      <c r="BK48" s="93" t="str">
        <f t="shared" si="48"/>
        <v/>
      </c>
      <c r="BL48" s="93" t="str">
        <f t="shared" si="49"/>
        <v/>
      </c>
      <c r="BM48" s="93" t="str">
        <f t="shared" si="50"/>
        <v/>
      </c>
      <c r="BN48" s="94">
        <f t="shared" si="51"/>
        <v>0</v>
      </c>
      <c r="BO48" s="66"/>
      <c r="BP48" s="66"/>
      <c r="BQ48" s="66"/>
      <c r="BR48" s="66"/>
      <c r="BS48" s="66"/>
      <c r="BT48" s="66"/>
      <c r="BU48" s="66"/>
      <c r="BV48" s="66"/>
      <c r="BW48" s="66"/>
      <c r="BX48" s="66"/>
      <c r="BY48" s="94">
        <f t="shared" si="0"/>
        <v>0</v>
      </c>
      <c r="BZ48" s="95">
        <f t="shared" si="52"/>
        <v>0</v>
      </c>
      <c r="CA48" s="2" t="str">
        <f t="shared" si="53"/>
        <v>x</v>
      </c>
      <c r="CB48" s="2" t="str">
        <f t="shared" si="54"/>
        <v>x</v>
      </c>
    </row>
    <row r="49" spans="2:80" x14ac:dyDescent="0.2">
      <c r="B49" s="69">
        <v>37</v>
      </c>
      <c r="C49" s="110" t="str">
        <f>UAS!C49</f>
        <v/>
      </c>
      <c r="D49" s="64"/>
      <c r="E49" s="65" t="str">
        <f>UAS!E49</f>
        <v/>
      </c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3" t="str">
        <f t="shared" si="1"/>
        <v/>
      </c>
      <c r="Q49" s="93" t="str">
        <f t="shared" si="2"/>
        <v/>
      </c>
      <c r="R49" s="93" t="str">
        <f t="shared" si="3"/>
        <v/>
      </c>
      <c r="S49" s="93" t="str">
        <f t="shared" si="4"/>
        <v/>
      </c>
      <c r="T49" s="93" t="str">
        <f t="shared" si="5"/>
        <v/>
      </c>
      <c r="U49" s="93" t="str">
        <f t="shared" si="6"/>
        <v/>
      </c>
      <c r="V49" s="93" t="str">
        <f t="shared" si="7"/>
        <v/>
      </c>
      <c r="W49" s="93" t="str">
        <f t="shared" si="8"/>
        <v/>
      </c>
      <c r="X49" s="93" t="str">
        <f t="shared" si="9"/>
        <v/>
      </c>
      <c r="Y49" s="93" t="str">
        <f t="shared" si="10"/>
        <v/>
      </c>
      <c r="Z49" s="93" t="str">
        <f t="shared" si="11"/>
        <v/>
      </c>
      <c r="AA49" s="93" t="str">
        <f t="shared" si="12"/>
        <v/>
      </c>
      <c r="AB49" s="93" t="str">
        <f t="shared" si="13"/>
        <v/>
      </c>
      <c r="AC49" s="93" t="str">
        <f t="shared" si="14"/>
        <v/>
      </c>
      <c r="AD49" s="93" t="str">
        <f t="shared" si="15"/>
        <v/>
      </c>
      <c r="AE49" s="93" t="str">
        <f t="shared" si="16"/>
        <v/>
      </c>
      <c r="AF49" s="93" t="str">
        <f t="shared" si="17"/>
        <v/>
      </c>
      <c r="AG49" s="93" t="str">
        <f t="shared" si="18"/>
        <v/>
      </c>
      <c r="AH49" s="93" t="str">
        <f t="shared" si="19"/>
        <v/>
      </c>
      <c r="AI49" s="93" t="str">
        <f t="shared" si="20"/>
        <v/>
      </c>
      <c r="AJ49" s="93" t="str">
        <f t="shared" si="21"/>
        <v/>
      </c>
      <c r="AK49" s="93" t="str">
        <f t="shared" si="22"/>
        <v/>
      </c>
      <c r="AL49" s="93" t="str">
        <f t="shared" si="23"/>
        <v/>
      </c>
      <c r="AM49" s="93" t="str">
        <f t="shared" si="24"/>
        <v/>
      </c>
      <c r="AN49" s="93" t="str">
        <f t="shared" si="25"/>
        <v/>
      </c>
      <c r="AO49" s="93" t="str">
        <f t="shared" si="26"/>
        <v/>
      </c>
      <c r="AP49" s="93" t="str">
        <f t="shared" si="27"/>
        <v/>
      </c>
      <c r="AQ49" s="93" t="str">
        <f t="shared" si="28"/>
        <v/>
      </c>
      <c r="AR49" s="93" t="str">
        <f t="shared" si="29"/>
        <v/>
      </c>
      <c r="AS49" s="93" t="str">
        <f t="shared" si="30"/>
        <v/>
      </c>
      <c r="AT49" s="93" t="str">
        <f t="shared" si="31"/>
        <v/>
      </c>
      <c r="AU49" s="93" t="str">
        <f t="shared" si="32"/>
        <v/>
      </c>
      <c r="AV49" s="93" t="str">
        <f t="shared" si="33"/>
        <v/>
      </c>
      <c r="AW49" s="93" t="str">
        <f t="shared" si="34"/>
        <v/>
      </c>
      <c r="AX49" s="93" t="str">
        <f t="shared" si="35"/>
        <v/>
      </c>
      <c r="AY49" s="93" t="str">
        <f t="shared" si="36"/>
        <v/>
      </c>
      <c r="AZ49" s="93" t="str">
        <f t="shared" si="37"/>
        <v/>
      </c>
      <c r="BA49" s="93" t="str">
        <f t="shared" si="38"/>
        <v/>
      </c>
      <c r="BB49" s="93" t="str">
        <f t="shared" si="39"/>
        <v/>
      </c>
      <c r="BC49" s="93" t="str">
        <f t="shared" si="40"/>
        <v/>
      </c>
      <c r="BD49" s="93" t="str">
        <f t="shared" si="41"/>
        <v/>
      </c>
      <c r="BE49" s="93" t="str">
        <f t="shared" si="42"/>
        <v/>
      </c>
      <c r="BF49" s="93" t="str">
        <f t="shared" si="43"/>
        <v/>
      </c>
      <c r="BG49" s="93" t="str">
        <f t="shared" si="44"/>
        <v/>
      </c>
      <c r="BH49" s="93" t="str">
        <f t="shared" si="45"/>
        <v/>
      </c>
      <c r="BI49" s="93" t="str">
        <f t="shared" si="46"/>
        <v/>
      </c>
      <c r="BJ49" s="93" t="str">
        <f t="shared" si="47"/>
        <v/>
      </c>
      <c r="BK49" s="93" t="str">
        <f t="shared" si="48"/>
        <v/>
      </c>
      <c r="BL49" s="93" t="str">
        <f t="shared" si="49"/>
        <v/>
      </c>
      <c r="BM49" s="93" t="str">
        <f t="shared" si="50"/>
        <v/>
      </c>
      <c r="BN49" s="94">
        <f t="shared" si="51"/>
        <v>0</v>
      </c>
      <c r="BO49" s="66"/>
      <c r="BP49" s="66"/>
      <c r="BQ49" s="66"/>
      <c r="BR49" s="66"/>
      <c r="BS49" s="66"/>
      <c r="BT49" s="66"/>
      <c r="BU49" s="66"/>
      <c r="BV49" s="66"/>
      <c r="BW49" s="66"/>
      <c r="BX49" s="66"/>
      <c r="BY49" s="94">
        <f t="shared" si="0"/>
        <v>0</v>
      </c>
      <c r="BZ49" s="95">
        <f t="shared" si="52"/>
        <v>0</v>
      </c>
      <c r="CA49" s="2" t="str">
        <f t="shared" si="53"/>
        <v>x</v>
      </c>
      <c r="CB49" s="2" t="str">
        <f t="shared" si="54"/>
        <v>x</v>
      </c>
    </row>
    <row r="50" spans="2:80" hidden="1" x14ac:dyDescent="0.2">
      <c r="B50" s="69">
        <v>38</v>
      </c>
      <c r="C50" s="110" t="str">
        <f>UAS!C50</f>
        <v/>
      </c>
      <c r="D50" s="64"/>
      <c r="E50" s="65" t="str">
        <f>UAS!E50</f>
        <v/>
      </c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3" t="str">
        <f t="shared" si="1"/>
        <v/>
      </c>
      <c r="Q50" s="93" t="str">
        <f t="shared" si="2"/>
        <v/>
      </c>
      <c r="R50" s="93" t="str">
        <f t="shared" si="3"/>
        <v/>
      </c>
      <c r="S50" s="93" t="str">
        <f t="shared" si="4"/>
        <v/>
      </c>
      <c r="T50" s="93" t="str">
        <f t="shared" si="5"/>
        <v/>
      </c>
      <c r="U50" s="93" t="str">
        <f t="shared" si="6"/>
        <v/>
      </c>
      <c r="V50" s="93" t="str">
        <f t="shared" si="7"/>
        <v/>
      </c>
      <c r="W50" s="93" t="str">
        <f t="shared" si="8"/>
        <v/>
      </c>
      <c r="X50" s="93" t="str">
        <f t="shared" si="9"/>
        <v/>
      </c>
      <c r="Y50" s="93" t="str">
        <f t="shared" si="10"/>
        <v/>
      </c>
      <c r="Z50" s="93" t="str">
        <f t="shared" si="11"/>
        <v/>
      </c>
      <c r="AA50" s="93" t="str">
        <f t="shared" si="12"/>
        <v/>
      </c>
      <c r="AB50" s="93" t="str">
        <f t="shared" si="13"/>
        <v/>
      </c>
      <c r="AC50" s="93" t="str">
        <f t="shared" si="14"/>
        <v/>
      </c>
      <c r="AD50" s="93" t="str">
        <f t="shared" si="15"/>
        <v/>
      </c>
      <c r="AE50" s="93" t="str">
        <f t="shared" si="16"/>
        <v/>
      </c>
      <c r="AF50" s="93" t="str">
        <f t="shared" si="17"/>
        <v/>
      </c>
      <c r="AG50" s="93" t="str">
        <f t="shared" si="18"/>
        <v/>
      </c>
      <c r="AH50" s="93" t="str">
        <f t="shared" si="19"/>
        <v/>
      </c>
      <c r="AI50" s="93" t="str">
        <f t="shared" si="20"/>
        <v/>
      </c>
      <c r="AJ50" s="93" t="str">
        <f t="shared" si="21"/>
        <v/>
      </c>
      <c r="AK50" s="93" t="str">
        <f t="shared" si="22"/>
        <v/>
      </c>
      <c r="AL50" s="93" t="str">
        <f t="shared" si="23"/>
        <v/>
      </c>
      <c r="AM50" s="93" t="str">
        <f t="shared" si="24"/>
        <v/>
      </c>
      <c r="AN50" s="93" t="str">
        <f t="shared" si="25"/>
        <v/>
      </c>
      <c r="AO50" s="93" t="str">
        <f t="shared" si="26"/>
        <v/>
      </c>
      <c r="AP50" s="93" t="str">
        <f t="shared" si="27"/>
        <v/>
      </c>
      <c r="AQ50" s="93" t="str">
        <f t="shared" si="28"/>
        <v/>
      </c>
      <c r="AR50" s="93" t="str">
        <f t="shared" si="29"/>
        <v/>
      </c>
      <c r="AS50" s="93" t="str">
        <f t="shared" si="30"/>
        <v/>
      </c>
      <c r="AT50" s="93" t="str">
        <f t="shared" si="31"/>
        <v/>
      </c>
      <c r="AU50" s="93" t="str">
        <f t="shared" si="32"/>
        <v/>
      </c>
      <c r="AV50" s="93" t="str">
        <f t="shared" si="33"/>
        <v/>
      </c>
      <c r="AW50" s="93" t="str">
        <f t="shared" si="34"/>
        <v/>
      </c>
      <c r="AX50" s="93" t="str">
        <f t="shared" si="35"/>
        <v/>
      </c>
      <c r="AY50" s="93" t="str">
        <f t="shared" si="36"/>
        <v/>
      </c>
      <c r="AZ50" s="93" t="str">
        <f t="shared" si="37"/>
        <v/>
      </c>
      <c r="BA50" s="93" t="str">
        <f t="shared" si="38"/>
        <v/>
      </c>
      <c r="BB50" s="93" t="str">
        <f t="shared" si="39"/>
        <v/>
      </c>
      <c r="BC50" s="93" t="str">
        <f t="shared" si="40"/>
        <v/>
      </c>
      <c r="BD50" s="93" t="str">
        <f t="shared" si="41"/>
        <v/>
      </c>
      <c r="BE50" s="93" t="str">
        <f t="shared" si="42"/>
        <v/>
      </c>
      <c r="BF50" s="93" t="str">
        <f t="shared" si="43"/>
        <v/>
      </c>
      <c r="BG50" s="93" t="str">
        <f t="shared" si="44"/>
        <v/>
      </c>
      <c r="BH50" s="93" t="str">
        <f t="shared" si="45"/>
        <v/>
      </c>
      <c r="BI50" s="93" t="str">
        <f t="shared" si="46"/>
        <v/>
      </c>
      <c r="BJ50" s="93" t="str">
        <f t="shared" si="47"/>
        <v/>
      </c>
      <c r="BK50" s="93" t="str">
        <f t="shared" si="48"/>
        <v/>
      </c>
      <c r="BL50" s="93" t="str">
        <f t="shared" si="49"/>
        <v/>
      </c>
      <c r="BM50" s="93" t="str">
        <f t="shared" si="50"/>
        <v/>
      </c>
      <c r="BN50" s="94">
        <f t="shared" si="51"/>
        <v>0</v>
      </c>
      <c r="BO50" s="66"/>
      <c r="BP50" s="66"/>
      <c r="BQ50" s="66"/>
      <c r="BR50" s="66"/>
      <c r="BS50" s="66"/>
      <c r="BT50" s="66"/>
      <c r="BU50" s="66"/>
      <c r="BV50" s="66"/>
      <c r="BW50" s="66"/>
      <c r="BX50" s="66"/>
      <c r="BY50" s="94">
        <f t="shared" si="0"/>
        <v>0</v>
      </c>
      <c r="BZ50" s="95">
        <f t="shared" si="52"/>
        <v>0</v>
      </c>
      <c r="CA50" s="2" t="str">
        <f t="shared" si="53"/>
        <v>x</v>
      </c>
      <c r="CB50" s="2" t="str">
        <f t="shared" si="54"/>
        <v>x</v>
      </c>
    </row>
    <row r="51" spans="2:80" hidden="1" x14ac:dyDescent="0.2">
      <c r="B51" s="69">
        <v>39</v>
      </c>
      <c r="C51" s="110" t="str">
        <f>UAS!C51</f>
        <v/>
      </c>
      <c r="D51" s="64"/>
      <c r="E51" s="65" t="str">
        <f>UAS!E51</f>
        <v/>
      </c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3" t="str">
        <f t="shared" si="1"/>
        <v/>
      </c>
      <c r="Q51" s="93" t="str">
        <f t="shared" si="2"/>
        <v/>
      </c>
      <c r="R51" s="93" t="str">
        <f t="shared" si="3"/>
        <v/>
      </c>
      <c r="S51" s="93" t="str">
        <f t="shared" si="4"/>
        <v/>
      </c>
      <c r="T51" s="93" t="str">
        <f t="shared" si="5"/>
        <v/>
      </c>
      <c r="U51" s="93" t="str">
        <f t="shared" si="6"/>
        <v/>
      </c>
      <c r="V51" s="93" t="str">
        <f t="shared" si="7"/>
        <v/>
      </c>
      <c r="W51" s="93" t="str">
        <f t="shared" si="8"/>
        <v/>
      </c>
      <c r="X51" s="93" t="str">
        <f t="shared" si="9"/>
        <v/>
      </c>
      <c r="Y51" s="93" t="str">
        <f t="shared" si="10"/>
        <v/>
      </c>
      <c r="Z51" s="93" t="str">
        <f t="shared" si="11"/>
        <v/>
      </c>
      <c r="AA51" s="93" t="str">
        <f t="shared" si="12"/>
        <v/>
      </c>
      <c r="AB51" s="93" t="str">
        <f t="shared" si="13"/>
        <v/>
      </c>
      <c r="AC51" s="93" t="str">
        <f t="shared" si="14"/>
        <v/>
      </c>
      <c r="AD51" s="93" t="str">
        <f t="shared" si="15"/>
        <v/>
      </c>
      <c r="AE51" s="93" t="str">
        <f t="shared" si="16"/>
        <v/>
      </c>
      <c r="AF51" s="93" t="str">
        <f t="shared" si="17"/>
        <v/>
      </c>
      <c r="AG51" s="93" t="str">
        <f t="shared" si="18"/>
        <v/>
      </c>
      <c r="AH51" s="93" t="str">
        <f t="shared" si="19"/>
        <v/>
      </c>
      <c r="AI51" s="93" t="str">
        <f t="shared" si="20"/>
        <v/>
      </c>
      <c r="AJ51" s="93" t="str">
        <f t="shared" si="21"/>
        <v/>
      </c>
      <c r="AK51" s="93" t="str">
        <f t="shared" si="22"/>
        <v/>
      </c>
      <c r="AL51" s="93" t="str">
        <f t="shared" si="23"/>
        <v/>
      </c>
      <c r="AM51" s="93" t="str">
        <f t="shared" si="24"/>
        <v/>
      </c>
      <c r="AN51" s="93" t="str">
        <f t="shared" si="25"/>
        <v/>
      </c>
      <c r="AO51" s="93" t="str">
        <f t="shared" si="26"/>
        <v/>
      </c>
      <c r="AP51" s="93" t="str">
        <f t="shared" si="27"/>
        <v/>
      </c>
      <c r="AQ51" s="93" t="str">
        <f t="shared" si="28"/>
        <v/>
      </c>
      <c r="AR51" s="93" t="str">
        <f t="shared" si="29"/>
        <v/>
      </c>
      <c r="AS51" s="93" t="str">
        <f t="shared" si="30"/>
        <v/>
      </c>
      <c r="AT51" s="93" t="str">
        <f t="shared" si="31"/>
        <v/>
      </c>
      <c r="AU51" s="93" t="str">
        <f t="shared" si="32"/>
        <v/>
      </c>
      <c r="AV51" s="93" t="str">
        <f t="shared" si="33"/>
        <v/>
      </c>
      <c r="AW51" s="93" t="str">
        <f t="shared" si="34"/>
        <v/>
      </c>
      <c r="AX51" s="93" t="str">
        <f t="shared" si="35"/>
        <v/>
      </c>
      <c r="AY51" s="93" t="str">
        <f t="shared" si="36"/>
        <v/>
      </c>
      <c r="AZ51" s="93" t="str">
        <f t="shared" si="37"/>
        <v/>
      </c>
      <c r="BA51" s="93" t="str">
        <f t="shared" si="38"/>
        <v/>
      </c>
      <c r="BB51" s="93" t="str">
        <f t="shared" si="39"/>
        <v/>
      </c>
      <c r="BC51" s="93" t="str">
        <f t="shared" si="40"/>
        <v/>
      </c>
      <c r="BD51" s="93" t="str">
        <f t="shared" si="41"/>
        <v/>
      </c>
      <c r="BE51" s="93" t="str">
        <f t="shared" si="42"/>
        <v/>
      </c>
      <c r="BF51" s="93" t="str">
        <f t="shared" si="43"/>
        <v/>
      </c>
      <c r="BG51" s="93" t="str">
        <f t="shared" si="44"/>
        <v/>
      </c>
      <c r="BH51" s="93" t="str">
        <f t="shared" si="45"/>
        <v/>
      </c>
      <c r="BI51" s="93" t="str">
        <f t="shared" si="46"/>
        <v/>
      </c>
      <c r="BJ51" s="93" t="str">
        <f t="shared" si="47"/>
        <v/>
      </c>
      <c r="BK51" s="93" t="str">
        <f t="shared" si="48"/>
        <v/>
      </c>
      <c r="BL51" s="93" t="str">
        <f t="shared" si="49"/>
        <v/>
      </c>
      <c r="BM51" s="93" t="str">
        <f t="shared" si="50"/>
        <v/>
      </c>
      <c r="BN51" s="94">
        <f t="shared" si="51"/>
        <v>0</v>
      </c>
      <c r="BO51" s="66"/>
      <c r="BP51" s="66"/>
      <c r="BQ51" s="66"/>
      <c r="BR51" s="66"/>
      <c r="BS51" s="66"/>
      <c r="BT51" s="66"/>
      <c r="BU51" s="66"/>
      <c r="BV51" s="66"/>
      <c r="BW51" s="66"/>
      <c r="BX51" s="66"/>
      <c r="BY51" s="94">
        <f t="shared" si="0"/>
        <v>0</v>
      </c>
      <c r="BZ51" s="95">
        <f t="shared" si="52"/>
        <v>0</v>
      </c>
      <c r="CA51" s="2" t="str">
        <f t="shared" si="53"/>
        <v>x</v>
      </c>
      <c r="CB51" s="2" t="str">
        <f t="shared" si="54"/>
        <v>x</v>
      </c>
    </row>
    <row r="52" spans="2:80" hidden="1" x14ac:dyDescent="0.2">
      <c r="B52" s="69">
        <v>40</v>
      </c>
      <c r="C52" s="110" t="str">
        <f>UAS!C52</f>
        <v/>
      </c>
      <c r="D52" s="64"/>
      <c r="E52" s="65" t="str">
        <f>UAS!E52</f>
        <v/>
      </c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3" t="str">
        <f t="shared" si="1"/>
        <v/>
      </c>
      <c r="Q52" s="93" t="str">
        <f t="shared" si="2"/>
        <v/>
      </c>
      <c r="R52" s="93" t="str">
        <f t="shared" si="3"/>
        <v/>
      </c>
      <c r="S52" s="93" t="str">
        <f t="shared" si="4"/>
        <v/>
      </c>
      <c r="T52" s="93" t="str">
        <f t="shared" si="5"/>
        <v/>
      </c>
      <c r="U52" s="93" t="str">
        <f t="shared" si="6"/>
        <v/>
      </c>
      <c r="V52" s="93" t="str">
        <f t="shared" si="7"/>
        <v/>
      </c>
      <c r="W52" s="93" t="str">
        <f t="shared" si="8"/>
        <v/>
      </c>
      <c r="X52" s="93" t="str">
        <f t="shared" si="9"/>
        <v/>
      </c>
      <c r="Y52" s="93" t="str">
        <f t="shared" si="10"/>
        <v/>
      </c>
      <c r="Z52" s="93" t="str">
        <f t="shared" si="11"/>
        <v/>
      </c>
      <c r="AA52" s="93" t="str">
        <f t="shared" si="12"/>
        <v/>
      </c>
      <c r="AB52" s="93" t="str">
        <f t="shared" si="13"/>
        <v/>
      </c>
      <c r="AC52" s="93" t="str">
        <f t="shared" si="14"/>
        <v/>
      </c>
      <c r="AD52" s="93" t="str">
        <f t="shared" si="15"/>
        <v/>
      </c>
      <c r="AE52" s="93" t="str">
        <f t="shared" si="16"/>
        <v/>
      </c>
      <c r="AF52" s="93" t="str">
        <f t="shared" si="17"/>
        <v/>
      </c>
      <c r="AG52" s="93" t="str">
        <f t="shared" si="18"/>
        <v/>
      </c>
      <c r="AH52" s="93" t="str">
        <f t="shared" si="19"/>
        <v/>
      </c>
      <c r="AI52" s="93" t="str">
        <f t="shared" si="20"/>
        <v/>
      </c>
      <c r="AJ52" s="93" t="str">
        <f t="shared" si="21"/>
        <v/>
      </c>
      <c r="AK52" s="93" t="str">
        <f t="shared" si="22"/>
        <v/>
      </c>
      <c r="AL52" s="93" t="str">
        <f t="shared" si="23"/>
        <v/>
      </c>
      <c r="AM52" s="93" t="str">
        <f t="shared" si="24"/>
        <v/>
      </c>
      <c r="AN52" s="93" t="str">
        <f t="shared" si="25"/>
        <v/>
      </c>
      <c r="AO52" s="93" t="str">
        <f t="shared" si="26"/>
        <v/>
      </c>
      <c r="AP52" s="93" t="str">
        <f t="shared" si="27"/>
        <v/>
      </c>
      <c r="AQ52" s="93" t="str">
        <f t="shared" si="28"/>
        <v/>
      </c>
      <c r="AR52" s="93" t="str">
        <f t="shared" si="29"/>
        <v/>
      </c>
      <c r="AS52" s="93" t="str">
        <f t="shared" si="30"/>
        <v/>
      </c>
      <c r="AT52" s="93" t="str">
        <f t="shared" si="31"/>
        <v/>
      </c>
      <c r="AU52" s="93" t="str">
        <f t="shared" si="32"/>
        <v/>
      </c>
      <c r="AV52" s="93" t="str">
        <f t="shared" si="33"/>
        <v/>
      </c>
      <c r="AW52" s="93" t="str">
        <f t="shared" si="34"/>
        <v/>
      </c>
      <c r="AX52" s="93" t="str">
        <f t="shared" si="35"/>
        <v/>
      </c>
      <c r="AY52" s="93" t="str">
        <f t="shared" si="36"/>
        <v/>
      </c>
      <c r="AZ52" s="93" t="str">
        <f t="shared" si="37"/>
        <v/>
      </c>
      <c r="BA52" s="93" t="str">
        <f t="shared" si="38"/>
        <v/>
      </c>
      <c r="BB52" s="93" t="str">
        <f t="shared" si="39"/>
        <v/>
      </c>
      <c r="BC52" s="93" t="str">
        <f t="shared" si="40"/>
        <v/>
      </c>
      <c r="BD52" s="93" t="str">
        <f t="shared" si="41"/>
        <v/>
      </c>
      <c r="BE52" s="93" t="str">
        <f t="shared" si="42"/>
        <v/>
      </c>
      <c r="BF52" s="93" t="str">
        <f t="shared" si="43"/>
        <v/>
      </c>
      <c r="BG52" s="93" t="str">
        <f t="shared" si="44"/>
        <v/>
      </c>
      <c r="BH52" s="93" t="str">
        <f t="shared" si="45"/>
        <v/>
      </c>
      <c r="BI52" s="93" t="str">
        <f t="shared" si="46"/>
        <v/>
      </c>
      <c r="BJ52" s="93" t="str">
        <f t="shared" si="47"/>
        <v/>
      </c>
      <c r="BK52" s="93" t="str">
        <f t="shared" si="48"/>
        <v/>
      </c>
      <c r="BL52" s="93" t="str">
        <f t="shared" si="49"/>
        <v/>
      </c>
      <c r="BM52" s="93" t="str">
        <f t="shared" si="50"/>
        <v/>
      </c>
      <c r="BN52" s="94">
        <f t="shared" si="51"/>
        <v>0</v>
      </c>
      <c r="BO52" s="66"/>
      <c r="BP52" s="66"/>
      <c r="BQ52" s="66"/>
      <c r="BR52" s="66"/>
      <c r="BS52" s="66"/>
      <c r="BT52" s="66"/>
      <c r="BU52" s="66"/>
      <c r="BV52" s="66"/>
      <c r="BW52" s="66"/>
      <c r="BX52" s="66"/>
      <c r="BY52" s="94">
        <f t="shared" si="0"/>
        <v>0</v>
      </c>
      <c r="BZ52" s="95">
        <f t="shared" si="52"/>
        <v>0</v>
      </c>
      <c r="CA52" s="2" t="str">
        <f t="shared" si="53"/>
        <v>x</v>
      </c>
      <c r="CB52" s="2" t="str">
        <f t="shared" si="54"/>
        <v>x</v>
      </c>
    </row>
    <row r="53" spans="2:80" hidden="1" x14ac:dyDescent="0.2">
      <c r="B53" s="69">
        <v>41</v>
      </c>
      <c r="C53" s="110" t="str">
        <f>UAS!C53</f>
        <v/>
      </c>
      <c r="D53" s="64"/>
      <c r="E53" s="65" t="str">
        <f>UAS!E53</f>
        <v/>
      </c>
      <c r="F53" s="91"/>
      <c r="G53" s="91"/>
      <c r="H53" s="91"/>
      <c r="I53" s="91"/>
      <c r="J53" s="91"/>
      <c r="K53" s="91"/>
      <c r="L53" s="91"/>
      <c r="M53" s="91"/>
      <c r="N53" s="91"/>
      <c r="O53" s="91"/>
      <c r="P53" s="93" t="str">
        <f t="shared" si="1"/>
        <v/>
      </c>
      <c r="Q53" s="93" t="str">
        <f t="shared" si="2"/>
        <v/>
      </c>
      <c r="R53" s="93" t="str">
        <f t="shared" si="3"/>
        <v/>
      </c>
      <c r="S53" s="93" t="str">
        <f t="shared" si="4"/>
        <v/>
      </c>
      <c r="T53" s="93" t="str">
        <f t="shared" si="5"/>
        <v/>
      </c>
      <c r="U53" s="93" t="str">
        <f t="shared" si="6"/>
        <v/>
      </c>
      <c r="V53" s="93" t="str">
        <f t="shared" si="7"/>
        <v/>
      </c>
      <c r="W53" s="93" t="str">
        <f t="shared" si="8"/>
        <v/>
      </c>
      <c r="X53" s="93" t="str">
        <f t="shared" si="9"/>
        <v/>
      </c>
      <c r="Y53" s="93" t="str">
        <f t="shared" si="10"/>
        <v/>
      </c>
      <c r="Z53" s="93" t="str">
        <f t="shared" si="11"/>
        <v/>
      </c>
      <c r="AA53" s="93" t="str">
        <f t="shared" si="12"/>
        <v/>
      </c>
      <c r="AB53" s="93" t="str">
        <f t="shared" si="13"/>
        <v/>
      </c>
      <c r="AC53" s="93" t="str">
        <f t="shared" si="14"/>
        <v/>
      </c>
      <c r="AD53" s="93" t="str">
        <f t="shared" si="15"/>
        <v/>
      </c>
      <c r="AE53" s="93" t="str">
        <f t="shared" si="16"/>
        <v/>
      </c>
      <c r="AF53" s="93" t="str">
        <f t="shared" si="17"/>
        <v/>
      </c>
      <c r="AG53" s="93" t="str">
        <f t="shared" si="18"/>
        <v/>
      </c>
      <c r="AH53" s="93" t="str">
        <f t="shared" si="19"/>
        <v/>
      </c>
      <c r="AI53" s="93" t="str">
        <f t="shared" si="20"/>
        <v/>
      </c>
      <c r="AJ53" s="93" t="str">
        <f t="shared" si="21"/>
        <v/>
      </c>
      <c r="AK53" s="93" t="str">
        <f t="shared" si="22"/>
        <v/>
      </c>
      <c r="AL53" s="93" t="str">
        <f t="shared" si="23"/>
        <v/>
      </c>
      <c r="AM53" s="93" t="str">
        <f t="shared" si="24"/>
        <v/>
      </c>
      <c r="AN53" s="93" t="str">
        <f t="shared" si="25"/>
        <v/>
      </c>
      <c r="AO53" s="93" t="str">
        <f t="shared" si="26"/>
        <v/>
      </c>
      <c r="AP53" s="93" t="str">
        <f t="shared" si="27"/>
        <v/>
      </c>
      <c r="AQ53" s="93" t="str">
        <f t="shared" si="28"/>
        <v/>
      </c>
      <c r="AR53" s="93" t="str">
        <f t="shared" si="29"/>
        <v/>
      </c>
      <c r="AS53" s="93" t="str">
        <f t="shared" si="30"/>
        <v/>
      </c>
      <c r="AT53" s="93" t="str">
        <f t="shared" si="31"/>
        <v/>
      </c>
      <c r="AU53" s="93" t="str">
        <f t="shared" si="32"/>
        <v/>
      </c>
      <c r="AV53" s="93" t="str">
        <f t="shared" si="33"/>
        <v/>
      </c>
      <c r="AW53" s="93" t="str">
        <f t="shared" si="34"/>
        <v/>
      </c>
      <c r="AX53" s="93" t="str">
        <f t="shared" si="35"/>
        <v/>
      </c>
      <c r="AY53" s="93" t="str">
        <f t="shared" si="36"/>
        <v/>
      </c>
      <c r="AZ53" s="93" t="str">
        <f t="shared" si="37"/>
        <v/>
      </c>
      <c r="BA53" s="93" t="str">
        <f t="shared" si="38"/>
        <v/>
      </c>
      <c r="BB53" s="93" t="str">
        <f t="shared" si="39"/>
        <v/>
      </c>
      <c r="BC53" s="93" t="str">
        <f t="shared" si="40"/>
        <v/>
      </c>
      <c r="BD53" s="93" t="str">
        <f t="shared" si="41"/>
        <v/>
      </c>
      <c r="BE53" s="93" t="str">
        <f t="shared" si="42"/>
        <v/>
      </c>
      <c r="BF53" s="93" t="str">
        <f t="shared" si="43"/>
        <v/>
      </c>
      <c r="BG53" s="93" t="str">
        <f t="shared" si="44"/>
        <v/>
      </c>
      <c r="BH53" s="93" t="str">
        <f t="shared" si="45"/>
        <v/>
      </c>
      <c r="BI53" s="93" t="str">
        <f t="shared" si="46"/>
        <v/>
      </c>
      <c r="BJ53" s="93" t="str">
        <f t="shared" si="47"/>
        <v/>
      </c>
      <c r="BK53" s="93" t="str">
        <f t="shared" si="48"/>
        <v/>
      </c>
      <c r="BL53" s="93" t="str">
        <f t="shared" si="49"/>
        <v/>
      </c>
      <c r="BM53" s="93" t="str">
        <f t="shared" si="50"/>
        <v/>
      </c>
      <c r="BN53" s="94">
        <f t="shared" si="51"/>
        <v>0</v>
      </c>
      <c r="BO53" s="66"/>
      <c r="BP53" s="66"/>
      <c r="BQ53" s="66"/>
      <c r="BR53" s="66"/>
      <c r="BS53" s="66"/>
      <c r="BT53" s="66"/>
      <c r="BU53" s="66"/>
      <c r="BV53" s="66"/>
      <c r="BW53" s="66"/>
      <c r="BX53" s="66"/>
      <c r="BY53" s="94">
        <f t="shared" si="0"/>
        <v>0</v>
      </c>
      <c r="BZ53" s="95">
        <f t="shared" si="52"/>
        <v>0</v>
      </c>
      <c r="CA53" s="2" t="str">
        <f t="shared" si="53"/>
        <v>x</v>
      </c>
      <c r="CB53" s="2" t="str">
        <f t="shared" si="54"/>
        <v>x</v>
      </c>
    </row>
    <row r="54" spans="2:80" hidden="1" x14ac:dyDescent="0.2">
      <c r="B54" s="69">
        <v>42</v>
      </c>
      <c r="C54" s="110" t="str">
        <f>UAS!C54</f>
        <v/>
      </c>
      <c r="D54" s="64"/>
      <c r="E54" s="65" t="str">
        <f>UAS!E54</f>
        <v/>
      </c>
      <c r="F54" s="91"/>
      <c r="G54" s="91"/>
      <c r="H54" s="91"/>
      <c r="I54" s="91"/>
      <c r="J54" s="91"/>
      <c r="K54" s="91"/>
      <c r="L54" s="91"/>
      <c r="M54" s="91"/>
      <c r="N54" s="91"/>
      <c r="O54" s="91"/>
      <c r="P54" s="93" t="str">
        <f t="shared" si="1"/>
        <v/>
      </c>
      <c r="Q54" s="93" t="str">
        <f t="shared" si="2"/>
        <v/>
      </c>
      <c r="R54" s="93" t="str">
        <f t="shared" si="3"/>
        <v/>
      </c>
      <c r="S54" s="93" t="str">
        <f t="shared" si="4"/>
        <v/>
      </c>
      <c r="T54" s="93" t="str">
        <f t="shared" si="5"/>
        <v/>
      </c>
      <c r="U54" s="93" t="str">
        <f t="shared" si="6"/>
        <v/>
      </c>
      <c r="V54" s="93" t="str">
        <f t="shared" si="7"/>
        <v/>
      </c>
      <c r="W54" s="93" t="str">
        <f t="shared" si="8"/>
        <v/>
      </c>
      <c r="X54" s="93" t="str">
        <f t="shared" si="9"/>
        <v/>
      </c>
      <c r="Y54" s="93" t="str">
        <f t="shared" si="10"/>
        <v/>
      </c>
      <c r="Z54" s="93" t="str">
        <f t="shared" si="11"/>
        <v/>
      </c>
      <c r="AA54" s="93" t="str">
        <f t="shared" si="12"/>
        <v/>
      </c>
      <c r="AB54" s="93" t="str">
        <f t="shared" si="13"/>
        <v/>
      </c>
      <c r="AC54" s="93" t="str">
        <f t="shared" si="14"/>
        <v/>
      </c>
      <c r="AD54" s="93" t="str">
        <f t="shared" si="15"/>
        <v/>
      </c>
      <c r="AE54" s="93" t="str">
        <f t="shared" si="16"/>
        <v/>
      </c>
      <c r="AF54" s="93" t="str">
        <f t="shared" si="17"/>
        <v/>
      </c>
      <c r="AG54" s="93" t="str">
        <f t="shared" si="18"/>
        <v/>
      </c>
      <c r="AH54" s="93" t="str">
        <f t="shared" si="19"/>
        <v/>
      </c>
      <c r="AI54" s="93" t="str">
        <f t="shared" si="20"/>
        <v/>
      </c>
      <c r="AJ54" s="93" t="str">
        <f t="shared" si="21"/>
        <v/>
      </c>
      <c r="AK54" s="93" t="str">
        <f t="shared" si="22"/>
        <v/>
      </c>
      <c r="AL54" s="93" t="str">
        <f t="shared" si="23"/>
        <v/>
      </c>
      <c r="AM54" s="93" t="str">
        <f t="shared" si="24"/>
        <v/>
      </c>
      <c r="AN54" s="93" t="str">
        <f t="shared" si="25"/>
        <v/>
      </c>
      <c r="AO54" s="93" t="str">
        <f t="shared" si="26"/>
        <v/>
      </c>
      <c r="AP54" s="93" t="str">
        <f t="shared" si="27"/>
        <v/>
      </c>
      <c r="AQ54" s="93" t="str">
        <f t="shared" si="28"/>
        <v/>
      </c>
      <c r="AR54" s="93" t="str">
        <f t="shared" si="29"/>
        <v/>
      </c>
      <c r="AS54" s="93" t="str">
        <f t="shared" si="30"/>
        <v/>
      </c>
      <c r="AT54" s="93" t="str">
        <f t="shared" si="31"/>
        <v/>
      </c>
      <c r="AU54" s="93" t="str">
        <f t="shared" si="32"/>
        <v/>
      </c>
      <c r="AV54" s="93" t="str">
        <f t="shared" si="33"/>
        <v/>
      </c>
      <c r="AW54" s="93" t="str">
        <f t="shared" si="34"/>
        <v/>
      </c>
      <c r="AX54" s="93" t="str">
        <f t="shared" si="35"/>
        <v/>
      </c>
      <c r="AY54" s="93" t="str">
        <f t="shared" si="36"/>
        <v/>
      </c>
      <c r="AZ54" s="93" t="str">
        <f t="shared" si="37"/>
        <v/>
      </c>
      <c r="BA54" s="93" t="str">
        <f t="shared" si="38"/>
        <v/>
      </c>
      <c r="BB54" s="93" t="str">
        <f t="shared" si="39"/>
        <v/>
      </c>
      <c r="BC54" s="93" t="str">
        <f t="shared" si="40"/>
        <v/>
      </c>
      <c r="BD54" s="93" t="str">
        <f t="shared" si="41"/>
        <v/>
      </c>
      <c r="BE54" s="93" t="str">
        <f t="shared" si="42"/>
        <v/>
      </c>
      <c r="BF54" s="93" t="str">
        <f t="shared" si="43"/>
        <v/>
      </c>
      <c r="BG54" s="93" t="str">
        <f t="shared" si="44"/>
        <v/>
      </c>
      <c r="BH54" s="93" t="str">
        <f t="shared" si="45"/>
        <v/>
      </c>
      <c r="BI54" s="93" t="str">
        <f t="shared" si="46"/>
        <v/>
      </c>
      <c r="BJ54" s="93" t="str">
        <f t="shared" si="47"/>
        <v/>
      </c>
      <c r="BK54" s="93" t="str">
        <f t="shared" si="48"/>
        <v/>
      </c>
      <c r="BL54" s="93" t="str">
        <f t="shared" si="49"/>
        <v/>
      </c>
      <c r="BM54" s="93" t="str">
        <f t="shared" si="50"/>
        <v/>
      </c>
      <c r="BN54" s="94">
        <f t="shared" si="51"/>
        <v>0</v>
      </c>
      <c r="BO54" s="66"/>
      <c r="BP54" s="66"/>
      <c r="BQ54" s="66"/>
      <c r="BR54" s="66"/>
      <c r="BS54" s="66"/>
      <c r="BT54" s="66"/>
      <c r="BU54" s="66"/>
      <c r="BV54" s="66"/>
      <c r="BW54" s="66"/>
      <c r="BX54" s="66"/>
      <c r="BY54" s="94">
        <f t="shared" si="0"/>
        <v>0</v>
      </c>
      <c r="BZ54" s="95">
        <f t="shared" si="52"/>
        <v>0</v>
      </c>
      <c r="CA54" s="2" t="str">
        <f t="shared" si="53"/>
        <v>x</v>
      </c>
      <c r="CB54" s="2" t="str">
        <f t="shared" si="54"/>
        <v>x</v>
      </c>
    </row>
    <row r="55" spans="2:80" hidden="1" x14ac:dyDescent="0.2">
      <c r="B55" s="69">
        <v>43</v>
      </c>
      <c r="C55" s="110" t="str">
        <f>UAS!C55</f>
        <v/>
      </c>
      <c r="D55" s="64"/>
      <c r="E55" s="65" t="str">
        <f>UAS!E55</f>
        <v/>
      </c>
      <c r="F55" s="91"/>
      <c r="G55" s="91"/>
      <c r="H55" s="91"/>
      <c r="I55" s="91"/>
      <c r="J55" s="91"/>
      <c r="K55" s="91"/>
      <c r="L55" s="91"/>
      <c r="M55" s="91"/>
      <c r="N55" s="91"/>
      <c r="O55" s="91"/>
      <c r="P55" s="93" t="str">
        <f t="shared" si="1"/>
        <v/>
      </c>
      <c r="Q55" s="93" t="str">
        <f t="shared" si="2"/>
        <v/>
      </c>
      <c r="R55" s="93" t="str">
        <f t="shared" si="3"/>
        <v/>
      </c>
      <c r="S55" s="93" t="str">
        <f t="shared" si="4"/>
        <v/>
      </c>
      <c r="T55" s="93" t="str">
        <f t="shared" si="5"/>
        <v/>
      </c>
      <c r="U55" s="93" t="str">
        <f t="shared" si="6"/>
        <v/>
      </c>
      <c r="V55" s="93" t="str">
        <f t="shared" si="7"/>
        <v/>
      </c>
      <c r="W55" s="93" t="str">
        <f t="shared" si="8"/>
        <v/>
      </c>
      <c r="X55" s="93" t="str">
        <f t="shared" si="9"/>
        <v/>
      </c>
      <c r="Y55" s="93" t="str">
        <f t="shared" si="10"/>
        <v/>
      </c>
      <c r="Z55" s="93" t="str">
        <f t="shared" si="11"/>
        <v/>
      </c>
      <c r="AA55" s="93" t="str">
        <f t="shared" si="12"/>
        <v/>
      </c>
      <c r="AB55" s="93" t="str">
        <f t="shared" si="13"/>
        <v/>
      </c>
      <c r="AC55" s="93" t="str">
        <f t="shared" si="14"/>
        <v/>
      </c>
      <c r="AD55" s="93" t="str">
        <f t="shared" si="15"/>
        <v/>
      </c>
      <c r="AE55" s="93" t="str">
        <f t="shared" si="16"/>
        <v/>
      </c>
      <c r="AF55" s="93" t="str">
        <f t="shared" si="17"/>
        <v/>
      </c>
      <c r="AG55" s="93" t="str">
        <f t="shared" si="18"/>
        <v/>
      </c>
      <c r="AH55" s="93" t="str">
        <f t="shared" si="19"/>
        <v/>
      </c>
      <c r="AI55" s="93" t="str">
        <f t="shared" si="20"/>
        <v/>
      </c>
      <c r="AJ55" s="93" t="str">
        <f t="shared" si="21"/>
        <v/>
      </c>
      <c r="AK55" s="93" t="str">
        <f t="shared" si="22"/>
        <v/>
      </c>
      <c r="AL55" s="93" t="str">
        <f t="shared" si="23"/>
        <v/>
      </c>
      <c r="AM55" s="93" t="str">
        <f t="shared" si="24"/>
        <v/>
      </c>
      <c r="AN55" s="93" t="str">
        <f t="shared" si="25"/>
        <v/>
      </c>
      <c r="AO55" s="93" t="str">
        <f t="shared" si="26"/>
        <v/>
      </c>
      <c r="AP55" s="93" t="str">
        <f t="shared" si="27"/>
        <v/>
      </c>
      <c r="AQ55" s="93" t="str">
        <f t="shared" si="28"/>
        <v/>
      </c>
      <c r="AR55" s="93" t="str">
        <f t="shared" si="29"/>
        <v/>
      </c>
      <c r="AS55" s="93" t="str">
        <f t="shared" si="30"/>
        <v/>
      </c>
      <c r="AT55" s="93" t="str">
        <f t="shared" si="31"/>
        <v/>
      </c>
      <c r="AU55" s="93" t="str">
        <f t="shared" si="32"/>
        <v/>
      </c>
      <c r="AV55" s="93" t="str">
        <f t="shared" si="33"/>
        <v/>
      </c>
      <c r="AW55" s="93" t="str">
        <f t="shared" si="34"/>
        <v/>
      </c>
      <c r="AX55" s="93" t="str">
        <f t="shared" si="35"/>
        <v/>
      </c>
      <c r="AY55" s="93" t="str">
        <f t="shared" si="36"/>
        <v/>
      </c>
      <c r="AZ55" s="93" t="str">
        <f t="shared" si="37"/>
        <v/>
      </c>
      <c r="BA55" s="93" t="str">
        <f t="shared" si="38"/>
        <v/>
      </c>
      <c r="BB55" s="93" t="str">
        <f t="shared" si="39"/>
        <v/>
      </c>
      <c r="BC55" s="93" t="str">
        <f t="shared" si="40"/>
        <v/>
      </c>
      <c r="BD55" s="93" t="str">
        <f t="shared" si="41"/>
        <v/>
      </c>
      <c r="BE55" s="93" t="str">
        <f t="shared" si="42"/>
        <v/>
      </c>
      <c r="BF55" s="93" t="str">
        <f t="shared" si="43"/>
        <v/>
      </c>
      <c r="BG55" s="93" t="str">
        <f t="shared" si="44"/>
        <v/>
      </c>
      <c r="BH55" s="93" t="str">
        <f t="shared" si="45"/>
        <v/>
      </c>
      <c r="BI55" s="93" t="str">
        <f t="shared" si="46"/>
        <v/>
      </c>
      <c r="BJ55" s="93" t="str">
        <f t="shared" si="47"/>
        <v/>
      </c>
      <c r="BK55" s="93" t="str">
        <f t="shared" si="48"/>
        <v/>
      </c>
      <c r="BL55" s="93" t="str">
        <f t="shared" si="49"/>
        <v/>
      </c>
      <c r="BM55" s="93" t="str">
        <f t="shared" si="50"/>
        <v/>
      </c>
      <c r="BN55" s="94">
        <f t="shared" si="51"/>
        <v>0</v>
      </c>
      <c r="BO55" s="66"/>
      <c r="BP55" s="66"/>
      <c r="BQ55" s="66"/>
      <c r="BR55" s="66"/>
      <c r="BS55" s="66"/>
      <c r="BT55" s="66"/>
      <c r="BU55" s="66"/>
      <c r="BV55" s="66"/>
      <c r="BW55" s="66"/>
      <c r="BX55" s="66"/>
      <c r="BY55" s="94">
        <f t="shared" si="0"/>
        <v>0</v>
      </c>
      <c r="BZ55" s="95">
        <f t="shared" si="52"/>
        <v>0</v>
      </c>
      <c r="CA55" s="2" t="str">
        <f t="shared" si="53"/>
        <v>x</v>
      </c>
      <c r="CB55" s="2" t="str">
        <f t="shared" si="54"/>
        <v>x</v>
      </c>
    </row>
    <row r="56" spans="2:80" hidden="1" x14ac:dyDescent="0.2">
      <c r="B56" s="69">
        <v>44</v>
      </c>
      <c r="C56" s="110" t="str">
        <f>UAS!C56</f>
        <v/>
      </c>
      <c r="D56" s="64"/>
      <c r="E56" s="65" t="str">
        <f>UAS!E56</f>
        <v/>
      </c>
      <c r="F56" s="91"/>
      <c r="G56" s="91"/>
      <c r="H56" s="91"/>
      <c r="I56" s="91"/>
      <c r="J56" s="91"/>
      <c r="K56" s="91"/>
      <c r="L56" s="91"/>
      <c r="M56" s="91"/>
      <c r="N56" s="91"/>
      <c r="O56" s="91"/>
      <c r="P56" s="93" t="str">
        <f t="shared" si="1"/>
        <v/>
      </c>
      <c r="Q56" s="93" t="str">
        <f t="shared" si="2"/>
        <v/>
      </c>
      <c r="R56" s="93" t="str">
        <f t="shared" si="3"/>
        <v/>
      </c>
      <c r="S56" s="93" t="str">
        <f t="shared" si="4"/>
        <v/>
      </c>
      <c r="T56" s="93" t="str">
        <f t="shared" si="5"/>
        <v/>
      </c>
      <c r="U56" s="93" t="str">
        <f t="shared" si="6"/>
        <v/>
      </c>
      <c r="V56" s="93" t="str">
        <f t="shared" si="7"/>
        <v/>
      </c>
      <c r="W56" s="93" t="str">
        <f t="shared" si="8"/>
        <v/>
      </c>
      <c r="X56" s="93" t="str">
        <f t="shared" si="9"/>
        <v/>
      </c>
      <c r="Y56" s="93" t="str">
        <f t="shared" si="10"/>
        <v/>
      </c>
      <c r="Z56" s="93" t="str">
        <f t="shared" si="11"/>
        <v/>
      </c>
      <c r="AA56" s="93" t="str">
        <f t="shared" si="12"/>
        <v/>
      </c>
      <c r="AB56" s="93" t="str">
        <f t="shared" si="13"/>
        <v/>
      </c>
      <c r="AC56" s="93" t="str">
        <f t="shared" si="14"/>
        <v/>
      </c>
      <c r="AD56" s="93" t="str">
        <f t="shared" si="15"/>
        <v/>
      </c>
      <c r="AE56" s="93" t="str">
        <f t="shared" si="16"/>
        <v/>
      </c>
      <c r="AF56" s="93" t="str">
        <f t="shared" si="17"/>
        <v/>
      </c>
      <c r="AG56" s="93" t="str">
        <f t="shared" si="18"/>
        <v/>
      </c>
      <c r="AH56" s="93" t="str">
        <f t="shared" si="19"/>
        <v/>
      </c>
      <c r="AI56" s="93" t="str">
        <f t="shared" si="20"/>
        <v/>
      </c>
      <c r="AJ56" s="93" t="str">
        <f t="shared" si="21"/>
        <v/>
      </c>
      <c r="AK56" s="93" t="str">
        <f t="shared" si="22"/>
        <v/>
      </c>
      <c r="AL56" s="93" t="str">
        <f t="shared" si="23"/>
        <v/>
      </c>
      <c r="AM56" s="93" t="str">
        <f t="shared" si="24"/>
        <v/>
      </c>
      <c r="AN56" s="93" t="str">
        <f t="shared" si="25"/>
        <v/>
      </c>
      <c r="AO56" s="93" t="str">
        <f t="shared" si="26"/>
        <v/>
      </c>
      <c r="AP56" s="93" t="str">
        <f t="shared" si="27"/>
        <v/>
      </c>
      <c r="AQ56" s="93" t="str">
        <f t="shared" si="28"/>
        <v/>
      </c>
      <c r="AR56" s="93" t="str">
        <f t="shared" si="29"/>
        <v/>
      </c>
      <c r="AS56" s="93" t="str">
        <f t="shared" si="30"/>
        <v/>
      </c>
      <c r="AT56" s="93" t="str">
        <f t="shared" si="31"/>
        <v/>
      </c>
      <c r="AU56" s="93" t="str">
        <f t="shared" si="32"/>
        <v/>
      </c>
      <c r="AV56" s="93" t="str">
        <f t="shared" si="33"/>
        <v/>
      </c>
      <c r="AW56" s="93" t="str">
        <f t="shared" si="34"/>
        <v/>
      </c>
      <c r="AX56" s="93" t="str">
        <f t="shared" si="35"/>
        <v/>
      </c>
      <c r="AY56" s="93" t="str">
        <f t="shared" si="36"/>
        <v/>
      </c>
      <c r="AZ56" s="93" t="str">
        <f t="shared" si="37"/>
        <v/>
      </c>
      <c r="BA56" s="93" t="str">
        <f t="shared" si="38"/>
        <v/>
      </c>
      <c r="BB56" s="93" t="str">
        <f t="shared" si="39"/>
        <v/>
      </c>
      <c r="BC56" s="93" t="str">
        <f t="shared" si="40"/>
        <v/>
      </c>
      <c r="BD56" s="93" t="str">
        <f t="shared" si="41"/>
        <v/>
      </c>
      <c r="BE56" s="93" t="str">
        <f t="shared" si="42"/>
        <v/>
      </c>
      <c r="BF56" s="93" t="str">
        <f t="shared" si="43"/>
        <v/>
      </c>
      <c r="BG56" s="93" t="str">
        <f t="shared" si="44"/>
        <v/>
      </c>
      <c r="BH56" s="93" t="str">
        <f t="shared" si="45"/>
        <v/>
      </c>
      <c r="BI56" s="93" t="str">
        <f t="shared" si="46"/>
        <v/>
      </c>
      <c r="BJ56" s="93" t="str">
        <f t="shared" si="47"/>
        <v/>
      </c>
      <c r="BK56" s="93" t="str">
        <f t="shared" si="48"/>
        <v/>
      </c>
      <c r="BL56" s="93" t="str">
        <f t="shared" si="49"/>
        <v/>
      </c>
      <c r="BM56" s="93" t="str">
        <f t="shared" si="50"/>
        <v/>
      </c>
      <c r="BN56" s="94">
        <f t="shared" si="51"/>
        <v>0</v>
      </c>
      <c r="BO56" s="66"/>
      <c r="BP56" s="66"/>
      <c r="BQ56" s="66"/>
      <c r="BR56" s="66"/>
      <c r="BS56" s="66"/>
      <c r="BT56" s="66"/>
      <c r="BU56" s="66"/>
      <c r="BV56" s="66"/>
      <c r="BW56" s="66"/>
      <c r="BX56" s="66"/>
      <c r="BY56" s="94">
        <f t="shared" si="0"/>
        <v>0</v>
      </c>
      <c r="BZ56" s="95">
        <f t="shared" si="52"/>
        <v>0</v>
      </c>
      <c r="CA56" s="2" t="str">
        <f t="shared" si="53"/>
        <v>x</v>
      </c>
      <c r="CB56" s="2" t="str">
        <f t="shared" si="54"/>
        <v>x</v>
      </c>
    </row>
    <row r="57" spans="2:80" hidden="1" x14ac:dyDescent="0.2">
      <c r="B57" s="69">
        <v>45</v>
      </c>
      <c r="C57" s="110" t="str">
        <f>UAS!C57</f>
        <v/>
      </c>
      <c r="D57" s="64"/>
      <c r="E57" s="65" t="str">
        <f>UAS!E57</f>
        <v/>
      </c>
      <c r="F57" s="91"/>
      <c r="G57" s="91"/>
      <c r="H57" s="91"/>
      <c r="I57" s="91"/>
      <c r="J57" s="91"/>
      <c r="K57" s="91"/>
      <c r="L57" s="91"/>
      <c r="M57" s="91"/>
      <c r="N57" s="91"/>
      <c r="O57" s="91"/>
      <c r="P57" s="93" t="str">
        <f t="shared" si="1"/>
        <v/>
      </c>
      <c r="Q57" s="93" t="str">
        <f t="shared" si="2"/>
        <v/>
      </c>
      <c r="R57" s="93" t="str">
        <f t="shared" si="3"/>
        <v/>
      </c>
      <c r="S57" s="93" t="str">
        <f t="shared" si="4"/>
        <v/>
      </c>
      <c r="T57" s="93" t="str">
        <f t="shared" si="5"/>
        <v/>
      </c>
      <c r="U57" s="93" t="str">
        <f t="shared" si="6"/>
        <v/>
      </c>
      <c r="V57" s="93" t="str">
        <f t="shared" si="7"/>
        <v/>
      </c>
      <c r="W57" s="93" t="str">
        <f t="shared" si="8"/>
        <v/>
      </c>
      <c r="X57" s="93" t="str">
        <f t="shared" si="9"/>
        <v/>
      </c>
      <c r="Y57" s="93" t="str">
        <f t="shared" si="10"/>
        <v/>
      </c>
      <c r="Z57" s="93" t="str">
        <f t="shared" si="11"/>
        <v/>
      </c>
      <c r="AA57" s="93" t="str">
        <f t="shared" si="12"/>
        <v/>
      </c>
      <c r="AB57" s="93" t="str">
        <f t="shared" si="13"/>
        <v/>
      </c>
      <c r="AC57" s="93" t="str">
        <f t="shared" si="14"/>
        <v/>
      </c>
      <c r="AD57" s="93" t="str">
        <f t="shared" si="15"/>
        <v/>
      </c>
      <c r="AE57" s="93" t="str">
        <f t="shared" si="16"/>
        <v/>
      </c>
      <c r="AF57" s="93" t="str">
        <f t="shared" si="17"/>
        <v/>
      </c>
      <c r="AG57" s="93" t="str">
        <f t="shared" si="18"/>
        <v/>
      </c>
      <c r="AH57" s="93" t="str">
        <f t="shared" si="19"/>
        <v/>
      </c>
      <c r="AI57" s="93" t="str">
        <f t="shared" si="20"/>
        <v/>
      </c>
      <c r="AJ57" s="93" t="str">
        <f t="shared" si="21"/>
        <v/>
      </c>
      <c r="AK57" s="93" t="str">
        <f t="shared" si="22"/>
        <v/>
      </c>
      <c r="AL57" s="93" t="str">
        <f t="shared" si="23"/>
        <v/>
      </c>
      <c r="AM57" s="93" t="str">
        <f t="shared" si="24"/>
        <v/>
      </c>
      <c r="AN57" s="93" t="str">
        <f t="shared" si="25"/>
        <v/>
      </c>
      <c r="AO57" s="93" t="str">
        <f t="shared" si="26"/>
        <v/>
      </c>
      <c r="AP57" s="93" t="str">
        <f t="shared" si="27"/>
        <v/>
      </c>
      <c r="AQ57" s="93" t="str">
        <f t="shared" si="28"/>
        <v/>
      </c>
      <c r="AR57" s="93" t="str">
        <f t="shared" si="29"/>
        <v/>
      </c>
      <c r="AS57" s="93" t="str">
        <f t="shared" si="30"/>
        <v/>
      </c>
      <c r="AT57" s="93" t="str">
        <f t="shared" si="31"/>
        <v/>
      </c>
      <c r="AU57" s="93" t="str">
        <f t="shared" si="32"/>
        <v/>
      </c>
      <c r="AV57" s="93" t="str">
        <f t="shared" si="33"/>
        <v/>
      </c>
      <c r="AW57" s="93" t="str">
        <f t="shared" si="34"/>
        <v/>
      </c>
      <c r="AX57" s="93" t="str">
        <f t="shared" si="35"/>
        <v/>
      </c>
      <c r="AY57" s="93" t="str">
        <f t="shared" si="36"/>
        <v/>
      </c>
      <c r="AZ57" s="93" t="str">
        <f t="shared" si="37"/>
        <v/>
      </c>
      <c r="BA57" s="93" t="str">
        <f t="shared" si="38"/>
        <v/>
      </c>
      <c r="BB57" s="93" t="str">
        <f t="shared" si="39"/>
        <v/>
      </c>
      <c r="BC57" s="93" t="str">
        <f t="shared" si="40"/>
        <v/>
      </c>
      <c r="BD57" s="93" t="str">
        <f t="shared" si="41"/>
        <v/>
      </c>
      <c r="BE57" s="93" t="str">
        <f t="shared" si="42"/>
        <v/>
      </c>
      <c r="BF57" s="93" t="str">
        <f t="shared" si="43"/>
        <v/>
      </c>
      <c r="BG57" s="93" t="str">
        <f t="shared" si="44"/>
        <v/>
      </c>
      <c r="BH57" s="93" t="str">
        <f t="shared" si="45"/>
        <v/>
      </c>
      <c r="BI57" s="93" t="str">
        <f t="shared" si="46"/>
        <v/>
      </c>
      <c r="BJ57" s="93" t="str">
        <f t="shared" si="47"/>
        <v/>
      </c>
      <c r="BK57" s="93" t="str">
        <f t="shared" si="48"/>
        <v/>
      </c>
      <c r="BL57" s="93" t="str">
        <f t="shared" si="49"/>
        <v/>
      </c>
      <c r="BM57" s="93" t="str">
        <f t="shared" si="50"/>
        <v/>
      </c>
      <c r="BN57" s="94">
        <f t="shared" si="51"/>
        <v>0</v>
      </c>
      <c r="BO57" s="66"/>
      <c r="BP57" s="66"/>
      <c r="BQ57" s="66"/>
      <c r="BR57" s="66"/>
      <c r="BS57" s="66"/>
      <c r="BT57" s="66"/>
      <c r="BU57" s="66"/>
      <c r="BV57" s="66"/>
      <c r="BW57" s="66"/>
      <c r="BX57" s="66"/>
      <c r="BY57" s="94">
        <f t="shared" si="0"/>
        <v>0</v>
      </c>
      <c r="BZ57" s="95">
        <f t="shared" si="52"/>
        <v>0</v>
      </c>
      <c r="CA57" s="2" t="str">
        <f t="shared" si="53"/>
        <v>x</v>
      </c>
      <c r="CB57" s="2" t="str">
        <f t="shared" si="54"/>
        <v>x</v>
      </c>
    </row>
    <row r="58" spans="2:80" hidden="1" x14ac:dyDescent="0.2">
      <c r="B58" s="69">
        <v>46</v>
      </c>
      <c r="C58" s="110" t="str">
        <f>UAS!C58</f>
        <v/>
      </c>
      <c r="D58" s="64"/>
      <c r="E58" s="65" t="str">
        <f>UAS!E58</f>
        <v/>
      </c>
      <c r="F58" s="91"/>
      <c r="G58" s="91"/>
      <c r="H58" s="91"/>
      <c r="I58" s="91"/>
      <c r="J58" s="91"/>
      <c r="K58" s="91"/>
      <c r="L58" s="91"/>
      <c r="M58" s="91"/>
      <c r="N58" s="91"/>
      <c r="O58" s="91"/>
      <c r="P58" s="93" t="str">
        <f t="shared" si="1"/>
        <v/>
      </c>
      <c r="Q58" s="93" t="str">
        <f t="shared" si="2"/>
        <v/>
      </c>
      <c r="R58" s="93" t="str">
        <f t="shared" si="3"/>
        <v/>
      </c>
      <c r="S58" s="93" t="str">
        <f t="shared" si="4"/>
        <v/>
      </c>
      <c r="T58" s="93" t="str">
        <f t="shared" si="5"/>
        <v/>
      </c>
      <c r="U58" s="93" t="str">
        <f t="shared" si="6"/>
        <v/>
      </c>
      <c r="V58" s="93" t="str">
        <f t="shared" si="7"/>
        <v/>
      </c>
      <c r="W58" s="93" t="str">
        <f t="shared" si="8"/>
        <v/>
      </c>
      <c r="X58" s="93" t="str">
        <f t="shared" si="9"/>
        <v/>
      </c>
      <c r="Y58" s="93" t="str">
        <f t="shared" si="10"/>
        <v/>
      </c>
      <c r="Z58" s="93" t="str">
        <f t="shared" si="11"/>
        <v/>
      </c>
      <c r="AA58" s="93" t="str">
        <f t="shared" si="12"/>
        <v/>
      </c>
      <c r="AB58" s="93" t="str">
        <f t="shared" si="13"/>
        <v/>
      </c>
      <c r="AC58" s="93" t="str">
        <f t="shared" si="14"/>
        <v/>
      </c>
      <c r="AD58" s="93" t="str">
        <f t="shared" si="15"/>
        <v/>
      </c>
      <c r="AE58" s="93" t="str">
        <f t="shared" si="16"/>
        <v/>
      </c>
      <c r="AF58" s="93" t="str">
        <f t="shared" si="17"/>
        <v/>
      </c>
      <c r="AG58" s="93" t="str">
        <f t="shared" si="18"/>
        <v/>
      </c>
      <c r="AH58" s="93" t="str">
        <f t="shared" si="19"/>
        <v/>
      </c>
      <c r="AI58" s="93" t="str">
        <f t="shared" si="20"/>
        <v/>
      </c>
      <c r="AJ58" s="93" t="str">
        <f t="shared" si="21"/>
        <v/>
      </c>
      <c r="AK58" s="93" t="str">
        <f t="shared" si="22"/>
        <v/>
      </c>
      <c r="AL58" s="93" t="str">
        <f t="shared" si="23"/>
        <v/>
      </c>
      <c r="AM58" s="93" t="str">
        <f t="shared" si="24"/>
        <v/>
      </c>
      <c r="AN58" s="93" t="str">
        <f t="shared" si="25"/>
        <v/>
      </c>
      <c r="AO58" s="93" t="str">
        <f t="shared" si="26"/>
        <v/>
      </c>
      <c r="AP58" s="93" t="str">
        <f t="shared" si="27"/>
        <v/>
      </c>
      <c r="AQ58" s="93" t="str">
        <f t="shared" si="28"/>
        <v/>
      </c>
      <c r="AR58" s="93" t="str">
        <f t="shared" si="29"/>
        <v/>
      </c>
      <c r="AS58" s="93" t="str">
        <f t="shared" si="30"/>
        <v/>
      </c>
      <c r="AT58" s="93" t="str">
        <f t="shared" si="31"/>
        <v/>
      </c>
      <c r="AU58" s="93" t="str">
        <f t="shared" si="32"/>
        <v/>
      </c>
      <c r="AV58" s="93" t="str">
        <f t="shared" si="33"/>
        <v/>
      </c>
      <c r="AW58" s="93" t="str">
        <f t="shared" si="34"/>
        <v/>
      </c>
      <c r="AX58" s="93" t="str">
        <f t="shared" si="35"/>
        <v/>
      </c>
      <c r="AY58" s="93" t="str">
        <f t="shared" si="36"/>
        <v/>
      </c>
      <c r="AZ58" s="93" t="str">
        <f t="shared" si="37"/>
        <v/>
      </c>
      <c r="BA58" s="93" t="str">
        <f t="shared" si="38"/>
        <v/>
      </c>
      <c r="BB58" s="93" t="str">
        <f t="shared" si="39"/>
        <v/>
      </c>
      <c r="BC58" s="93" t="str">
        <f t="shared" si="40"/>
        <v/>
      </c>
      <c r="BD58" s="93" t="str">
        <f t="shared" si="41"/>
        <v/>
      </c>
      <c r="BE58" s="93" t="str">
        <f t="shared" si="42"/>
        <v/>
      </c>
      <c r="BF58" s="93" t="str">
        <f t="shared" si="43"/>
        <v/>
      </c>
      <c r="BG58" s="93" t="str">
        <f t="shared" si="44"/>
        <v/>
      </c>
      <c r="BH58" s="93" t="str">
        <f t="shared" si="45"/>
        <v/>
      </c>
      <c r="BI58" s="93" t="str">
        <f t="shared" si="46"/>
        <v/>
      </c>
      <c r="BJ58" s="93" t="str">
        <f t="shared" si="47"/>
        <v/>
      </c>
      <c r="BK58" s="93" t="str">
        <f t="shared" si="48"/>
        <v/>
      </c>
      <c r="BL58" s="93" t="str">
        <f t="shared" si="49"/>
        <v/>
      </c>
      <c r="BM58" s="93" t="str">
        <f t="shared" si="50"/>
        <v/>
      </c>
      <c r="BN58" s="94">
        <f t="shared" si="51"/>
        <v>0</v>
      </c>
      <c r="BO58" s="66"/>
      <c r="BP58" s="66"/>
      <c r="BQ58" s="66"/>
      <c r="BR58" s="66"/>
      <c r="BS58" s="66"/>
      <c r="BT58" s="66"/>
      <c r="BU58" s="66"/>
      <c r="BV58" s="66"/>
      <c r="BW58" s="66"/>
      <c r="BX58" s="66"/>
      <c r="BY58" s="94">
        <f t="shared" si="0"/>
        <v>0</v>
      </c>
      <c r="BZ58" s="95">
        <f t="shared" si="52"/>
        <v>0</v>
      </c>
      <c r="CA58" s="2" t="str">
        <f t="shared" si="53"/>
        <v>x</v>
      </c>
      <c r="CB58" s="2" t="str">
        <f t="shared" si="54"/>
        <v>x</v>
      </c>
    </row>
    <row r="59" spans="2:80" x14ac:dyDescent="0.2">
      <c r="B59" s="72">
        <v>38</v>
      </c>
      <c r="C59" s="110" t="str">
        <f>UAS!C59</f>
        <v/>
      </c>
      <c r="D59" s="64"/>
      <c r="E59" s="65" t="str">
        <f>UAS!E59</f>
        <v/>
      </c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3" t="str">
        <f t="shared" si="1"/>
        <v/>
      </c>
      <c r="Q59" s="93" t="str">
        <f t="shared" si="2"/>
        <v/>
      </c>
      <c r="R59" s="93" t="str">
        <f t="shared" si="3"/>
        <v/>
      </c>
      <c r="S59" s="93" t="str">
        <f t="shared" si="4"/>
        <v/>
      </c>
      <c r="T59" s="93" t="str">
        <f t="shared" si="5"/>
        <v/>
      </c>
      <c r="U59" s="93" t="str">
        <f t="shared" si="6"/>
        <v/>
      </c>
      <c r="V59" s="93" t="str">
        <f t="shared" si="7"/>
        <v/>
      </c>
      <c r="W59" s="93" t="str">
        <f t="shared" si="8"/>
        <v/>
      </c>
      <c r="X59" s="93" t="str">
        <f t="shared" si="9"/>
        <v/>
      </c>
      <c r="Y59" s="93" t="str">
        <f t="shared" si="10"/>
        <v/>
      </c>
      <c r="Z59" s="93" t="str">
        <f t="shared" si="11"/>
        <v/>
      </c>
      <c r="AA59" s="93" t="str">
        <f t="shared" si="12"/>
        <v/>
      </c>
      <c r="AB59" s="93" t="str">
        <f t="shared" si="13"/>
        <v/>
      </c>
      <c r="AC59" s="93" t="str">
        <f t="shared" si="14"/>
        <v/>
      </c>
      <c r="AD59" s="93" t="str">
        <f t="shared" si="15"/>
        <v/>
      </c>
      <c r="AE59" s="93" t="str">
        <f t="shared" si="16"/>
        <v/>
      </c>
      <c r="AF59" s="93" t="str">
        <f t="shared" si="17"/>
        <v/>
      </c>
      <c r="AG59" s="93" t="str">
        <f t="shared" si="18"/>
        <v/>
      </c>
      <c r="AH59" s="93" t="str">
        <f t="shared" si="19"/>
        <v/>
      </c>
      <c r="AI59" s="93" t="str">
        <f t="shared" si="20"/>
        <v/>
      </c>
      <c r="AJ59" s="93" t="str">
        <f t="shared" si="21"/>
        <v/>
      </c>
      <c r="AK59" s="93" t="str">
        <f t="shared" si="22"/>
        <v/>
      </c>
      <c r="AL59" s="93" t="str">
        <f t="shared" si="23"/>
        <v/>
      </c>
      <c r="AM59" s="93" t="str">
        <f t="shared" si="24"/>
        <v/>
      </c>
      <c r="AN59" s="93" t="str">
        <f t="shared" si="25"/>
        <v/>
      </c>
      <c r="AO59" s="93" t="str">
        <f t="shared" si="26"/>
        <v/>
      </c>
      <c r="AP59" s="93" t="str">
        <f t="shared" si="27"/>
        <v/>
      </c>
      <c r="AQ59" s="93" t="str">
        <f t="shared" si="28"/>
        <v/>
      </c>
      <c r="AR59" s="93" t="str">
        <f t="shared" si="29"/>
        <v/>
      </c>
      <c r="AS59" s="93" t="str">
        <f t="shared" si="30"/>
        <v/>
      </c>
      <c r="AT59" s="93" t="str">
        <f t="shared" si="31"/>
        <v/>
      </c>
      <c r="AU59" s="93" t="str">
        <f t="shared" si="32"/>
        <v/>
      </c>
      <c r="AV59" s="93" t="str">
        <f t="shared" si="33"/>
        <v/>
      </c>
      <c r="AW59" s="93" t="str">
        <f t="shared" si="34"/>
        <v/>
      </c>
      <c r="AX59" s="93" t="str">
        <f t="shared" si="35"/>
        <v/>
      </c>
      <c r="AY59" s="93" t="str">
        <f t="shared" si="36"/>
        <v/>
      </c>
      <c r="AZ59" s="93" t="str">
        <f t="shared" si="37"/>
        <v/>
      </c>
      <c r="BA59" s="93" t="str">
        <f t="shared" si="38"/>
        <v/>
      </c>
      <c r="BB59" s="93" t="str">
        <f t="shared" si="39"/>
        <v/>
      </c>
      <c r="BC59" s="93" t="str">
        <f t="shared" si="40"/>
        <v/>
      </c>
      <c r="BD59" s="93" t="str">
        <f t="shared" si="41"/>
        <v/>
      </c>
      <c r="BE59" s="93" t="str">
        <f t="shared" si="42"/>
        <v/>
      </c>
      <c r="BF59" s="93" t="str">
        <f t="shared" si="43"/>
        <v/>
      </c>
      <c r="BG59" s="93" t="str">
        <f t="shared" si="44"/>
        <v/>
      </c>
      <c r="BH59" s="93" t="str">
        <f t="shared" si="45"/>
        <v/>
      </c>
      <c r="BI59" s="93" t="str">
        <f t="shared" si="46"/>
        <v/>
      </c>
      <c r="BJ59" s="93" t="str">
        <f t="shared" si="47"/>
        <v/>
      </c>
      <c r="BK59" s="93" t="str">
        <f t="shared" si="48"/>
        <v/>
      </c>
      <c r="BL59" s="93" t="str">
        <f t="shared" si="49"/>
        <v/>
      </c>
      <c r="BM59" s="93" t="str">
        <f t="shared" si="50"/>
        <v/>
      </c>
      <c r="BN59" s="94">
        <f t="shared" ref="BN59" si="55">(SUM(P59:BM59))*$G$5+$I$5</f>
        <v>0</v>
      </c>
      <c r="BO59" s="73"/>
      <c r="BP59" s="73"/>
      <c r="BQ59" s="73"/>
      <c r="BR59" s="73"/>
      <c r="BS59" s="73"/>
      <c r="BT59" s="73"/>
      <c r="BU59" s="73"/>
      <c r="BV59" s="73"/>
      <c r="BW59" s="73"/>
      <c r="BX59" s="73"/>
      <c r="BY59" s="97">
        <f t="shared" ref="BY59" si="56">(SUM(BO59:BX59))*$G$7</f>
        <v>0</v>
      </c>
      <c r="BZ59" s="98">
        <f t="shared" ref="BZ59" si="57">SUM(BN59,BY59)</f>
        <v>0</v>
      </c>
    </row>
    <row r="60" spans="2:80" ht="13.5" customHeight="1" x14ac:dyDescent="0.2">
      <c r="B60" s="2047" t="s">
        <v>317</v>
      </c>
      <c r="C60" s="2048"/>
      <c r="D60" s="2048"/>
      <c r="E60" s="2048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100">
        <v>1</v>
      </c>
      <c r="Q60" s="100">
        <v>2</v>
      </c>
      <c r="R60" s="100">
        <v>3</v>
      </c>
      <c r="S60" s="100">
        <v>4</v>
      </c>
      <c r="T60" s="100">
        <v>5</v>
      </c>
      <c r="U60" s="100">
        <v>6</v>
      </c>
      <c r="V60" s="100">
        <v>7</v>
      </c>
      <c r="W60" s="100">
        <v>8</v>
      </c>
      <c r="X60" s="100">
        <v>9</v>
      </c>
      <c r="Y60" s="100">
        <v>10</v>
      </c>
      <c r="Z60" s="100">
        <v>11</v>
      </c>
      <c r="AA60" s="100">
        <v>12</v>
      </c>
      <c r="AB60" s="100">
        <v>13</v>
      </c>
      <c r="AC60" s="100">
        <v>14</v>
      </c>
      <c r="AD60" s="100">
        <v>15</v>
      </c>
      <c r="AE60" s="100">
        <v>16</v>
      </c>
      <c r="AF60" s="100">
        <v>17</v>
      </c>
      <c r="AG60" s="100">
        <v>18</v>
      </c>
      <c r="AH60" s="100">
        <v>19</v>
      </c>
      <c r="AI60" s="100">
        <v>20</v>
      </c>
      <c r="AJ60" s="100">
        <v>21</v>
      </c>
      <c r="AK60" s="100">
        <v>22</v>
      </c>
      <c r="AL60" s="100">
        <v>23</v>
      </c>
      <c r="AM60" s="100">
        <v>24</v>
      </c>
      <c r="AN60" s="100">
        <v>25</v>
      </c>
      <c r="AO60" s="100">
        <v>26</v>
      </c>
      <c r="AP60" s="100">
        <v>27</v>
      </c>
      <c r="AQ60" s="100">
        <v>28</v>
      </c>
      <c r="AR60" s="100">
        <v>29</v>
      </c>
      <c r="AS60" s="100">
        <v>30</v>
      </c>
      <c r="AT60" s="100">
        <v>31</v>
      </c>
      <c r="AU60" s="100">
        <v>32</v>
      </c>
      <c r="AV60" s="100">
        <v>33</v>
      </c>
      <c r="AW60" s="100">
        <v>34</v>
      </c>
      <c r="AX60" s="100">
        <v>35</v>
      </c>
      <c r="AY60" s="100">
        <v>36</v>
      </c>
      <c r="AZ60" s="100">
        <v>37</v>
      </c>
      <c r="BA60" s="100">
        <v>38</v>
      </c>
      <c r="BB60" s="100">
        <v>39</v>
      </c>
      <c r="BC60" s="100">
        <v>40</v>
      </c>
      <c r="BD60" s="100">
        <v>41</v>
      </c>
      <c r="BE60" s="100">
        <v>42</v>
      </c>
      <c r="BF60" s="100">
        <v>43</v>
      </c>
      <c r="BG60" s="100">
        <v>44</v>
      </c>
      <c r="BH60" s="100">
        <v>45</v>
      </c>
      <c r="BI60" s="100">
        <v>46</v>
      </c>
      <c r="BJ60" s="100">
        <v>47</v>
      </c>
      <c r="BK60" s="100">
        <v>48</v>
      </c>
      <c r="BL60" s="100">
        <v>49</v>
      </c>
      <c r="BM60" s="100">
        <v>50</v>
      </c>
      <c r="BN60" s="2020" t="e">
        <f>(SUM(BN13:BN58))/$BW$7</f>
        <v>#DIV/0!</v>
      </c>
      <c r="BO60" s="100">
        <v>1</v>
      </c>
      <c r="BP60" s="100">
        <v>2</v>
      </c>
      <c r="BQ60" s="100">
        <v>3</v>
      </c>
      <c r="BR60" s="100">
        <v>4</v>
      </c>
      <c r="BS60" s="100">
        <v>5</v>
      </c>
      <c r="BT60" s="100">
        <v>6</v>
      </c>
      <c r="BU60" s="100">
        <v>7</v>
      </c>
      <c r="BV60" s="100">
        <v>8</v>
      </c>
      <c r="BW60" s="100">
        <v>9</v>
      </c>
      <c r="BX60" s="100">
        <v>10</v>
      </c>
      <c r="BY60" s="2020" t="e">
        <f>(SUM(BY13:BY58))/$BW$7</f>
        <v>#DIV/0!</v>
      </c>
      <c r="BZ60" s="2015" t="e">
        <f>(SUM(BZ13:BZ58))/$BW$7</f>
        <v>#DIV/0!</v>
      </c>
    </row>
    <row r="61" spans="2:80" ht="13.5" customHeight="1" x14ac:dyDescent="0.2">
      <c r="B61" s="2049"/>
      <c r="C61" s="2050"/>
      <c r="D61" s="2050"/>
      <c r="E61" s="2050"/>
      <c r="F61" s="101"/>
      <c r="G61" s="101"/>
      <c r="H61" s="101"/>
      <c r="I61" s="101"/>
      <c r="J61" s="101"/>
      <c r="K61" s="101"/>
      <c r="L61" s="101"/>
      <c r="M61" s="101"/>
      <c r="N61" s="101"/>
      <c r="O61" s="101"/>
      <c r="P61" s="100">
        <f t="shared" ref="P61:AL61" si="58">IF($BW$7-(SUM(P13:P58))=$BW$7,0,$BW$7-(SUM(P13:P58)))</f>
        <v>0</v>
      </c>
      <c r="Q61" s="100">
        <f t="shared" si="58"/>
        <v>0</v>
      </c>
      <c r="R61" s="100">
        <f t="shared" si="58"/>
        <v>0</v>
      </c>
      <c r="S61" s="100">
        <f t="shared" si="58"/>
        <v>0</v>
      </c>
      <c r="T61" s="100">
        <f t="shared" si="58"/>
        <v>0</v>
      </c>
      <c r="U61" s="100">
        <f t="shared" si="58"/>
        <v>0</v>
      </c>
      <c r="V61" s="100">
        <f t="shared" si="58"/>
        <v>0</v>
      </c>
      <c r="W61" s="100">
        <f t="shared" si="58"/>
        <v>0</v>
      </c>
      <c r="X61" s="100">
        <f t="shared" si="58"/>
        <v>0</v>
      </c>
      <c r="Y61" s="100">
        <f t="shared" si="58"/>
        <v>0</v>
      </c>
      <c r="Z61" s="100">
        <f t="shared" si="58"/>
        <v>0</v>
      </c>
      <c r="AA61" s="100">
        <f t="shared" si="58"/>
        <v>0</v>
      </c>
      <c r="AB61" s="100">
        <f t="shared" si="58"/>
        <v>0</v>
      </c>
      <c r="AC61" s="100">
        <f t="shared" si="58"/>
        <v>0</v>
      </c>
      <c r="AD61" s="100">
        <f t="shared" si="58"/>
        <v>0</v>
      </c>
      <c r="AE61" s="100">
        <f t="shared" si="58"/>
        <v>0</v>
      </c>
      <c r="AF61" s="100">
        <f t="shared" si="58"/>
        <v>0</v>
      </c>
      <c r="AG61" s="100">
        <f t="shared" si="58"/>
        <v>0</v>
      </c>
      <c r="AH61" s="100">
        <f t="shared" si="58"/>
        <v>0</v>
      </c>
      <c r="AI61" s="100">
        <f t="shared" si="58"/>
        <v>0</v>
      </c>
      <c r="AJ61" s="100">
        <f t="shared" si="58"/>
        <v>0</v>
      </c>
      <c r="AK61" s="100">
        <f t="shared" si="58"/>
        <v>0</v>
      </c>
      <c r="AL61" s="100">
        <f t="shared" si="58"/>
        <v>0</v>
      </c>
      <c r="AM61" s="100">
        <f t="shared" ref="AM61:BB61" si="59">IF($BW$7-(SUM(AM13:AM58))=$BW$7,0,$BW$7-(SUM(AM13:AM58)))</f>
        <v>0</v>
      </c>
      <c r="AN61" s="100">
        <f t="shared" si="59"/>
        <v>0</v>
      </c>
      <c r="AO61" s="100">
        <f t="shared" si="59"/>
        <v>0</v>
      </c>
      <c r="AP61" s="100">
        <f t="shared" si="59"/>
        <v>0</v>
      </c>
      <c r="AQ61" s="100">
        <f t="shared" si="59"/>
        <v>0</v>
      </c>
      <c r="AR61" s="100">
        <f t="shared" si="59"/>
        <v>0</v>
      </c>
      <c r="AS61" s="100">
        <f t="shared" si="59"/>
        <v>0</v>
      </c>
      <c r="AT61" s="100">
        <f t="shared" si="59"/>
        <v>0</v>
      </c>
      <c r="AU61" s="100">
        <f t="shared" si="59"/>
        <v>0</v>
      </c>
      <c r="AV61" s="100">
        <f t="shared" si="59"/>
        <v>0</v>
      </c>
      <c r="AW61" s="100">
        <f t="shared" si="59"/>
        <v>0</v>
      </c>
      <c r="AX61" s="100">
        <f t="shared" si="59"/>
        <v>0</v>
      </c>
      <c r="AY61" s="100">
        <f t="shared" si="59"/>
        <v>0</v>
      </c>
      <c r="AZ61" s="100">
        <f t="shared" si="59"/>
        <v>0</v>
      </c>
      <c r="BA61" s="100">
        <f t="shared" si="59"/>
        <v>0</v>
      </c>
      <c r="BB61" s="100">
        <f t="shared" si="59"/>
        <v>0</v>
      </c>
      <c r="BC61" s="100">
        <f t="shared" ref="BC61:BM61" si="60">IF($BW$7-(SUM(BC13:BC58))=$BW$7,0,$BW$7-(SUM(BC13:BC58)))</f>
        <v>0</v>
      </c>
      <c r="BD61" s="100">
        <f t="shared" si="60"/>
        <v>0</v>
      </c>
      <c r="BE61" s="100">
        <f t="shared" si="60"/>
        <v>0</v>
      </c>
      <c r="BF61" s="100">
        <f t="shared" si="60"/>
        <v>0</v>
      </c>
      <c r="BG61" s="100">
        <f t="shared" si="60"/>
        <v>0</v>
      </c>
      <c r="BH61" s="100">
        <f t="shared" si="60"/>
        <v>0</v>
      </c>
      <c r="BI61" s="100">
        <f t="shared" si="60"/>
        <v>0</v>
      </c>
      <c r="BJ61" s="100">
        <f t="shared" si="60"/>
        <v>0</v>
      </c>
      <c r="BK61" s="100">
        <f t="shared" si="60"/>
        <v>0</v>
      </c>
      <c r="BL61" s="100">
        <f t="shared" si="60"/>
        <v>0</v>
      </c>
      <c r="BM61" s="100">
        <f t="shared" si="60"/>
        <v>0</v>
      </c>
      <c r="BN61" s="2021"/>
      <c r="BO61" s="100">
        <f t="shared" ref="BO61:BX61" si="61">IF($BW$7-(SUM(BO13:BO58))=$BW$7,0,$BW$7-(SUM(BO13:BO58)))</f>
        <v>0</v>
      </c>
      <c r="BP61" s="100">
        <f t="shared" si="61"/>
        <v>0</v>
      </c>
      <c r="BQ61" s="100">
        <f t="shared" si="61"/>
        <v>0</v>
      </c>
      <c r="BR61" s="100">
        <f t="shared" si="61"/>
        <v>0</v>
      </c>
      <c r="BS61" s="100">
        <f t="shared" si="61"/>
        <v>0</v>
      </c>
      <c r="BT61" s="100">
        <f t="shared" si="61"/>
        <v>0</v>
      </c>
      <c r="BU61" s="100">
        <f t="shared" si="61"/>
        <v>0</v>
      </c>
      <c r="BV61" s="100">
        <f t="shared" si="61"/>
        <v>0</v>
      </c>
      <c r="BW61" s="100">
        <f t="shared" si="61"/>
        <v>0</v>
      </c>
      <c r="BX61" s="100">
        <f t="shared" si="61"/>
        <v>0</v>
      </c>
      <c r="BY61" s="2021"/>
      <c r="BZ61" s="2016"/>
    </row>
    <row r="62" spans="2:80" ht="5.25" customHeight="1" x14ac:dyDescent="0.2">
      <c r="B62" s="29"/>
      <c r="C62" s="29"/>
      <c r="D62" s="77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9">
        <f>RANK(P61,$P$61:$Y$61,(0))</f>
        <v>1</v>
      </c>
      <c r="Q62" s="29">
        <f t="shared" ref="Q62:Y62" si="62">RANK(Q61,$P$61:$Y$61,(0))</f>
        <v>1</v>
      </c>
      <c r="R62" s="29">
        <f t="shared" si="62"/>
        <v>1</v>
      </c>
      <c r="S62" s="29">
        <f t="shared" si="62"/>
        <v>1</v>
      </c>
      <c r="T62" s="29">
        <f t="shared" si="62"/>
        <v>1</v>
      </c>
      <c r="U62" s="29">
        <f t="shared" si="62"/>
        <v>1</v>
      </c>
      <c r="V62" s="29">
        <f t="shared" si="62"/>
        <v>1</v>
      </c>
      <c r="W62" s="29">
        <f t="shared" si="62"/>
        <v>1</v>
      </c>
      <c r="X62" s="29">
        <f t="shared" si="62"/>
        <v>1</v>
      </c>
      <c r="Y62" s="29">
        <f t="shared" si="62"/>
        <v>1</v>
      </c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  <c r="BM62" s="29"/>
      <c r="BN62" s="29"/>
      <c r="BO62" s="29"/>
      <c r="BP62" s="29"/>
      <c r="BQ62" s="29"/>
      <c r="BR62" s="29"/>
      <c r="BS62" s="29"/>
      <c r="BT62" s="29"/>
      <c r="BU62" s="29"/>
      <c r="BV62" s="29"/>
      <c r="BW62" s="29"/>
      <c r="BX62" s="29"/>
      <c r="BY62" s="29"/>
      <c r="BZ62" s="29"/>
    </row>
    <row r="63" spans="2:80" x14ac:dyDescent="0.2">
      <c r="B63" s="53" t="s">
        <v>315</v>
      </c>
      <c r="C63" s="53"/>
      <c r="D63" s="57" t="s">
        <v>3</v>
      </c>
      <c r="E63" s="102">
        <f>MAX(CB13:CB58)</f>
        <v>0</v>
      </c>
      <c r="F63" s="102"/>
      <c r="G63" s="102"/>
      <c r="H63" s="102"/>
      <c r="I63" s="102"/>
      <c r="J63" s="102"/>
      <c r="K63" s="102"/>
      <c r="L63" s="102"/>
      <c r="M63" s="102"/>
      <c r="N63" s="102"/>
      <c r="O63" s="102"/>
      <c r="Z63" s="54"/>
      <c r="AA63" s="54"/>
      <c r="AB63" s="54"/>
      <c r="AC63" s="54"/>
      <c r="AD63" s="54"/>
      <c r="AE63" s="54"/>
      <c r="AF63" s="54"/>
      <c r="AG63" s="54"/>
      <c r="AH63" s="54"/>
      <c r="AI63" s="54"/>
      <c r="AJ63" s="54"/>
      <c r="AK63" s="54"/>
      <c r="AL63" s="54"/>
      <c r="AM63" s="54"/>
      <c r="AN63" s="54"/>
      <c r="AO63" s="54"/>
      <c r="AP63" s="54"/>
      <c r="AQ63" s="2014" t="s">
        <v>22</v>
      </c>
      <c r="AR63" s="2014"/>
      <c r="AS63" s="2014"/>
      <c r="AT63" s="2014"/>
      <c r="AU63" s="2014"/>
      <c r="AV63" s="2014"/>
      <c r="AW63" s="2014"/>
      <c r="AX63" s="2014"/>
      <c r="AY63" s="2014"/>
      <c r="AZ63" s="2014"/>
      <c r="BA63" s="2014"/>
      <c r="BB63" s="2014"/>
      <c r="BC63" s="2014"/>
      <c r="BD63" s="2014"/>
      <c r="BE63" s="2014"/>
      <c r="BF63" s="2014"/>
      <c r="BG63" s="2014"/>
      <c r="BH63" s="2014"/>
      <c r="BI63" s="2014"/>
      <c r="BJ63" s="2014"/>
      <c r="BK63" s="2014"/>
      <c r="BL63" s="2014"/>
      <c r="BM63" s="2014"/>
      <c r="BN63" s="2014"/>
      <c r="BO63" s="2014"/>
      <c r="BP63" s="2014"/>
      <c r="BQ63" s="2014"/>
      <c r="BR63" s="2014"/>
      <c r="BS63" s="2014"/>
      <c r="BT63" s="2014"/>
      <c r="BU63" s="2014"/>
      <c r="BV63" s="2014"/>
      <c r="BW63" s="2014"/>
      <c r="BX63" s="2014"/>
      <c r="BY63" s="2014"/>
      <c r="BZ63" s="2014"/>
    </row>
    <row r="64" spans="2:80" x14ac:dyDescent="0.2">
      <c r="B64" s="53" t="s">
        <v>316</v>
      </c>
      <c r="C64" s="53"/>
      <c r="D64" s="57" t="s">
        <v>3</v>
      </c>
      <c r="E64" s="102">
        <f>MIN(CB13:CB58)</f>
        <v>0</v>
      </c>
      <c r="F64" s="102"/>
      <c r="G64" s="102"/>
      <c r="H64" s="102"/>
      <c r="I64" s="102"/>
      <c r="J64" s="102"/>
      <c r="K64" s="102"/>
      <c r="L64" s="102"/>
      <c r="M64" s="102"/>
      <c r="N64" s="102"/>
      <c r="O64" s="102"/>
      <c r="R64" s="54"/>
      <c r="S64" s="54"/>
      <c r="T64" s="54"/>
      <c r="U64" s="54"/>
      <c r="V64" s="54"/>
      <c r="W64" s="54"/>
      <c r="X64" s="54"/>
      <c r="Y64" s="54"/>
      <c r="Z64" s="54"/>
      <c r="AA64" s="54"/>
      <c r="AB64" s="54"/>
      <c r="AC64" s="54"/>
      <c r="AD64" s="54"/>
      <c r="AE64" s="54"/>
      <c r="AF64" s="54"/>
      <c r="AG64" s="54"/>
      <c r="AH64" s="54"/>
      <c r="AI64" s="54"/>
      <c r="AJ64" s="54"/>
      <c r="AK64" s="54"/>
      <c r="AL64" s="54"/>
      <c r="AM64" s="54"/>
      <c r="AN64" s="54"/>
      <c r="AO64" s="54"/>
      <c r="AP64" s="54"/>
      <c r="AQ64" s="1994" t="s">
        <v>24</v>
      </c>
      <c r="AR64" s="1994"/>
      <c r="AS64" s="1994"/>
      <c r="AT64" s="1994"/>
      <c r="AU64" s="1994"/>
      <c r="AV64" s="1994"/>
      <c r="AW64" s="1994"/>
      <c r="AX64" s="1994"/>
      <c r="AY64" s="1994"/>
      <c r="AZ64" s="1994"/>
      <c r="BA64" s="1994"/>
      <c r="BB64" s="1994"/>
      <c r="BC64" s="1994"/>
      <c r="BD64" s="1994"/>
      <c r="BE64" s="1994"/>
      <c r="BF64" s="1994"/>
      <c r="BG64" s="1994"/>
      <c r="BH64" s="1994"/>
      <c r="BI64" s="1994"/>
      <c r="BJ64" s="1994"/>
      <c r="BK64" s="1994"/>
      <c r="BL64" s="1994"/>
      <c r="BM64" s="1994"/>
      <c r="BN64" s="1994"/>
      <c r="BO64" s="1994"/>
      <c r="BP64" s="1994"/>
      <c r="BQ64" s="1994"/>
      <c r="BR64" s="1994"/>
      <c r="BS64" s="1994"/>
      <c r="BT64" s="1994"/>
      <c r="BU64" s="1994"/>
      <c r="BV64" s="1994"/>
      <c r="BW64" s="1994"/>
      <c r="BX64" s="1994"/>
      <c r="BY64" s="1994"/>
      <c r="BZ64" s="1994"/>
    </row>
    <row r="65" spans="2:78" x14ac:dyDescent="0.2">
      <c r="B65" s="53" t="s">
        <v>314</v>
      </c>
      <c r="C65" s="53"/>
      <c r="D65" s="57" t="s">
        <v>3</v>
      </c>
      <c r="E65" s="103">
        <f>AVERAGE(E63:E64)</f>
        <v>0</v>
      </c>
      <c r="F65" s="103"/>
      <c r="G65" s="103"/>
      <c r="H65" s="103"/>
      <c r="I65" s="103"/>
      <c r="J65" s="103"/>
      <c r="K65" s="102"/>
      <c r="L65" s="102"/>
      <c r="M65" s="102"/>
      <c r="N65" s="102"/>
      <c r="O65" s="102"/>
      <c r="R65" s="80"/>
      <c r="S65" s="80"/>
      <c r="T65" s="80"/>
      <c r="U65" s="80"/>
      <c r="V65" s="80"/>
      <c r="W65" s="80"/>
      <c r="X65" s="80"/>
      <c r="Y65" s="80"/>
      <c r="Z65" s="80"/>
      <c r="AA65" s="80"/>
      <c r="AB65" s="80"/>
      <c r="AC65" s="80"/>
      <c r="AD65" s="80"/>
      <c r="AE65" s="80"/>
      <c r="AF65" s="80"/>
      <c r="AG65" s="80"/>
      <c r="AH65" s="80"/>
      <c r="AI65" s="80"/>
      <c r="AJ65" s="80"/>
      <c r="AK65" s="80"/>
      <c r="AL65" s="80"/>
      <c r="AM65" s="80"/>
      <c r="AN65" s="80"/>
      <c r="AO65" s="80"/>
      <c r="AP65" s="80"/>
      <c r="AQ65" s="57"/>
      <c r="AR65" s="57"/>
      <c r="AS65" s="57"/>
      <c r="AT65" s="80"/>
      <c r="AU65" s="80"/>
      <c r="AV65" s="80"/>
      <c r="AW65" s="80"/>
      <c r="AX65" s="80"/>
      <c r="AY65" s="80"/>
      <c r="AZ65" s="80"/>
      <c r="BA65" s="80"/>
      <c r="BB65" s="80"/>
      <c r="BC65" s="80"/>
      <c r="BD65" s="80"/>
      <c r="BE65" s="80"/>
      <c r="BF65" s="80"/>
      <c r="BG65" s="80"/>
      <c r="BH65" s="80"/>
      <c r="BI65" s="80"/>
      <c r="BJ65" s="80"/>
      <c r="BK65" s="80"/>
    </row>
    <row r="66" spans="2:78" x14ac:dyDescent="0.2">
      <c r="B66" s="53"/>
      <c r="C66" s="54"/>
      <c r="D66" s="57"/>
      <c r="E66" s="80"/>
      <c r="F66" s="80"/>
      <c r="G66" s="80"/>
      <c r="H66" s="80"/>
      <c r="I66" s="80"/>
      <c r="J66" s="80"/>
      <c r="K66" s="102"/>
      <c r="L66" s="102"/>
      <c r="M66" s="102"/>
      <c r="N66" s="102"/>
      <c r="O66" s="102"/>
      <c r="R66" s="80"/>
      <c r="S66" s="80"/>
      <c r="T66" s="80"/>
      <c r="U66" s="80"/>
      <c r="V66" s="80"/>
      <c r="W66" s="80"/>
      <c r="X66" s="80"/>
      <c r="Y66" s="80"/>
      <c r="Z66" s="80"/>
      <c r="AA66" s="80"/>
      <c r="AB66" s="80"/>
      <c r="AC66" s="80"/>
      <c r="AD66" s="80"/>
      <c r="AE66" s="80"/>
      <c r="AF66" s="80"/>
      <c r="AG66" s="80"/>
      <c r="AH66" s="80"/>
      <c r="AI66" s="80"/>
      <c r="AJ66" s="80"/>
      <c r="AK66" s="80"/>
      <c r="AL66" s="80"/>
      <c r="AM66" s="80"/>
      <c r="AN66" s="80"/>
      <c r="AO66" s="80"/>
      <c r="AP66" s="80"/>
      <c r="AQ66" s="57"/>
      <c r="AR66" s="57"/>
      <c r="AS66" s="57"/>
      <c r="AT66" s="80"/>
      <c r="AU66" s="80"/>
      <c r="AV66" s="80"/>
      <c r="AW66" s="80"/>
      <c r="AX66" s="80"/>
      <c r="AY66" s="80"/>
      <c r="AZ66" s="80"/>
      <c r="BA66" s="80"/>
      <c r="BB66" s="80"/>
      <c r="BC66" s="80"/>
      <c r="BD66" s="80"/>
      <c r="BE66" s="80"/>
      <c r="BF66" s="80"/>
      <c r="BG66" s="80"/>
      <c r="BH66" s="80"/>
      <c r="BI66" s="80"/>
      <c r="BJ66" s="80"/>
      <c r="BK66" s="80"/>
    </row>
    <row r="67" spans="2:78" x14ac:dyDescent="0.2">
      <c r="B67" s="53"/>
      <c r="C67" s="57"/>
      <c r="D67" s="57"/>
      <c r="E67" s="104"/>
      <c r="F67" s="80"/>
      <c r="G67" s="80"/>
      <c r="H67" s="80"/>
      <c r="I67" s="105"/>
      <c r="J67" s="80"/>
      <c r="K67" s="102"/>
      <c r="L67" s="102"/>
      <c r="M67" s="102"/>
      <c r="N67" s="102"/>
      <c r="O67" s="102"/>
      <c r="R67" s="80"/>
      <c r="S67" s="80"/>
      <c r="T67" s="80"/>
      <c r="U67" s="80"/>
      <c r="V67" s="80"/>
      <c r="W67" s="80"/>
      <c r="X67" s="80"/>
      <c r="Y67" s="80"/>
      <c r="Z67" s="80"/>
      <c r="AA67" s="80"/>
      <c r="AB67" s="80"/>
      <c r="AC67" s="80"/>
      <c r="AD67" s="80"/>
      <c r="AE67" s="80"/>
      <c r="AF67" s="80"/>
      <c r="AG67" s="80"/>
      <c r="AH67" s="80"/>
      <c r="AI67" s="80"/>
      <c r="AJ67" s="80"/>
      <c r="AK67" s="80"/>
      <c r="AL67" s="80"/>
      <c r="AM67" s="80"/>
      <c r="AN67" s="80"/>
      <c r="AO67" s="80"/>
      <c r="AP67" s="80"/>
      <c r="AQ67" s="57"/>
      <c r="AR67" s="57"/>
      <c r="AS67" s="57"/>
      <c r="AT67" s="80"/>
      <c r="AU67" s="80"/>
      <c r="AV67" s="80"/>
      <c r="AW67" s="80"/>
      <c r="AX67" s="80"/>
      <c r="AY67" s="80"/>
      <c r="AZ67" s="80"/>
      <c r="BA67" s="80"/>
      <c r="BB67" s="80"/>
      <c r="BC67" s="80"/>
      <c r="BD67" s="80"/>
      <c r="BE67" s="80"/>
      <c r="BF67" s="80"/>
      <c r="BG67" s="80"/>
      <c r="BH67" s="80"/>
      <c r="BI67" s="80"/>
      <c r="BJ67" s="80"/>
      <c r="BK67" s="80"/>
    </row>
    <row r="68" spans="2:78" x14ac:dyDescent="0.2">
      <c r="B68" s="53"/>
      <c r="C68" s="57"/>
      <c r="D68" s="57"/>
      <c r="E68" s="104"/>
      <c r="F68" s="80"/>
      <c r="G68" s="80"/>
      <c r="H68" s="80"/>
      <c r="I68" s="105"/>
      <c r="J68" s="80"/>
      <c r="K68" s="102"/>
      <c r="L68" s="102"/>
      <c r="M68" s="102"/>
      <c r="N68" s="102"/>
      <c r="O68" s="102"/>
      <c r="R68" s="80"/>
      <c r="S68" s="80"/>
      <c r="T68" s="80"/>
      <c r="U68" s="80"/>
      <c r="V68" s="80"/>
      <c r="W68" s="80"/>
      <c r="X68" s="80"/>
      <c r="Y68" s="80"/>
      <c r="Z68" s="80"/>
      <c r="AA68" s="80"/>
      <c r="AB68" s="80"/>
      <c r="AC68" s="80"/>
      <c r="AD68" s="80"/>
      <c r="AE68" s="80"/>
      <c r="AF68" s="80"/>
      <c r="AG68" s="80"/>
      <c r="AH68" s="80"/>
      <c r="AI68" s="80"/>
      <c r="AJ68" s="80"/>
      <c r="AK68" s="80"/>
      <c r="AL68" s="80"/>
      <c r="AM68" s="80"/>
      <c r="AN68" s="80"/>
      <c r="AO68" s="80"/>
      <c r="AP68" s="80"/>
      <c r="AQ68" s="1997">
        <f>UTS!H72</f>
        <v>0</v>
      </c>
      <c r="AR68" s="1997"/>
      <c r="AS68" s="1997"/>
      <c r="AT68" s="1997"/>
      <c r="AU68" s="1997"/>
      <c r="AV68" s="1997"/>
      <c r="AW68" s="1997"/>
      <c r="AX68" s="1997"/>
      <c r="AY68" s="1997"/>
      <c r="AZ68" s="1997"/>
      <c r="BA68" s="1997"/>
      <c r="BB68" s="1997"/>
      <c r="BC68" s="1997"/>
      <c r="BD68" s="1997"/>
      <c r="BE68" s="1997"/>
      <c r="BF68" s="1997"/>
      <c r="BG68" s="1997"/>
      <c r="BH68" s="1997"/>
      <c r="BI68" s="1997"/>
      <c r="BJ68" s="1997"/>
      <c r="BK68" s="1997"/>
      <c r="BL68" s="1997"/>
      <c r="BM68" s="1997"/>
      <c r="BN68" s="1997"/>
      <c r="BO68" s="1997"/>
      <c r="BP68" s="1997"/>
      <c r="BQ68" s="1997"/>
      <c r="BR68" s="1997"/>
      <c r="BS68" s="1997"/>
      <c r="BT68" s="1997"/>
      <c r="BU68" s="1997"/>
      <c r="BV68" s="1997"/>
      <c r="BW68" s="1997"/>
      <c r="BX68" s="1997"/>
      <c r="BY68" s="1997"/>
      <c r="BZ68" s="1997"/>
    </row>
    <row r="69" spans="2:78" x14ac:dyDescent="0.2">
      <c r="B69" s="53"/>
      <c r="C69" s="57"/>
      <c r="D69" s="57"/>
      <c r="E69" s="104"/>
      <c r="F69" s="80"/>
      <c r="G69" s="80"/>
      <c r="H69" s="80"/>
      <c r="I69" s="105"/>
      <c r="J69" s="80"/>
      <c r="K69" s="102"/>
      <c r="L69" s="102"/>
      <c r="M69" s="102"/>
      <c r="N69" s="102"/>
      <c r="O69" s="102"/>
      <c r="R69" s="80"/>
      <c r="S69" s="80"/>
      <c r="T69" s="80"/>
      <c r="U69" s="80"/>
      <c r="V69" s="80"/>
      <c r="W69" s="80"/>
      <c r="X69" s="80"/>
      <c r="Y69" s="80"/>
      <c r="Z69" s="80"/>
      <c r="AA69" s="80"/>
      <c r="AB69" s="80"/>
      <c r="AC69" s="80"/>
      <c r="AD69" s="80"/>
      <c r="AE69" s="80"/>
      <c r="AF69" s="80"/>
      <c r="AG69" s="80"/>
      <c r="AH69" s="80"/>
      <c r="AI69" s="80"/>
      <c r="AJ69" s="80"/>
      <c r="AK69" s="80"/>
      <c r="AL69" s="80"/>
      <c r="AM69" s="80"/>
      <c r="AN69" s="80"/>
      <c r="AO69" s="80"/>
      <c r="AP69" s="80"/>
      <c r="AQ69" s="2024" t="str">
        <f>UTS!H73</f>
        <v>NIP. 0</v>
      </c>
      <c r="AR69" s="2024"/>
      <c r="AS69" s="2024"/>
      <c r="AT69" s="2024"/>
      <c r="AU69" s="2024"/>
      <c r="AV69" s="2024"/>
      <c r="AW69" s="2024"/>
      <c r="AX69" s="2024"/>
      <c r="AY69" s="2024"/>
      <c r="AZ69" s="2024"/>
      <c r="BA69" s="2024"/>
      <c r="BB69" s="2024"/>
      <c r="BC69" s="2024"/>
      <c r="BD69" s="2024"/>
      <c r="BE69" s="2024"/>
      <c r="BF69" s="2024"/>
      <c r="BG69" s="2024"/>
      <c r="BH69" s="2024"/>
      <c r="BI69" s="2024"/>
      <c r="BJ69" s="2024"/>
      <c r="BK69" s="2024"/>
      <c r="BL69" s="2024"/>
      <c r="BM69" s="2024"/>
      <c r="BN69" s="2024"/>
      <c r="BO69" s="2024"/>
      <c r="BP69" s="2024"/>
      <c r="BQ69" s="2024"/>
      <c r="BR69" s="2024"/>
      <c r="BS69" s="2024"/>
      <c r="BT69" s="2024"/>
      <c r="BU69" s="2024"/>
      <c r="BV69" s="2024"/>
      <c r="BW69" s="2024"/>
      <c r="BX69" s="2024"/>
      <c r="BY69" s="2024"/>
      <c r="BZ69" s="2024"/>
    </row>
    <row r="70" spans="2:78" x14ac:dyDescent="0.2">
      <c r="B70" s="53"/>
      <c r="C70" s="57"/>
      <c r="D70" s="57"/>
      <c r="E70" s="104"/>
      <c r="F70" s="80"/>
      <c r="G70" s="80"/>
      <c r="H70" s="80"/>
      <c r="I70" s="105"/>
      <c r="J70" s="80"/>
      <c r="K70" s="102"/>
      <c r="L70" s="102"/>
      <c r="M70" s="102"/>
      <c r="N70" s="102"/>
      <c r="O70" s="102"/>
      <c r="R70" s="80"/>
      <c r="S70" s="80"/>
      <c r="T70" s="80"/>
      <c r="U70" s="80"/>
      <c r="V70" s="80"/>
      <c r="W70" s="80"/>
      <c r="X70" s="80"/>
      <c r="Y70" s="80"/>
      <c r="Z70" s="80"/>
      <c r="AA70" s="80"/>
      <c r="AB70" s="80"/>
      <c r="AC70" s="80"/>
      <c r="AD70" s="80"/>
      <c r="AE70" s="80"/>
      <c r="AF70" s="80"/>
      <c r="AG70" s="80"/>
      <c r="AH70" s="80"/>
      <c r="AI70" s="80"/>
      <c r="AJ70" s="80"/>
      <c r="AK70" s="80"/>
      <c r="AL70" s="80"/>
      <c r="AM70" s="80"/>
      <c r="AN70" s="80"/>
      <c r="AO70" s="80"/>
      <c r="AP70" s="80"/>
      <c r="AQ70" s="57"/>
      <c r="AR70" s="57"/>
      <c r="AS70" s="57"/>
      <c r="AT70" s="57"/>
      <c r="AU70" s="57"/>
      <c r="AV70" s="57"/>
      <c r="AW70" s="57"/>
      <c r="AX70" s="57"/>
      <c r="AY70" s="57"/>
      <c r="AZ70" s="57"/>
      <c r="BA70" s="57"/>
      <c r="BB70" s="57"/>
      <c r="BC70" s="57"/>
      <c r="BD70" s="57"/>
      <c r="BE70" s="57"/>
      <c r="BF70" s="57"/>
      <c r="BG70" s="57"/>
      <c r="BH70" s="57"/>
      <c r="BI70" s="57"/>
      <c r="BJ70" s="57"/>
      <c r="BK70" s="57"/>
      <c r="BL70" s="57"/>
      <c r="BM70" s="57"/>
      <c r="BN70" s="57"/>
      <c r="BO70" s="57"/>
      <c r="BP70" s="57"/>
      <c r="BQ70" s="57"/>
      <c r="BR70" s="57"/>
      <c r="BS70" s="57"/>
      <c r="BT70" s="57"/>
      <c r="BU70" s="57"/>
      <c r="BV70" s="57"/>
      <c r="BW70" s="57"/>
      <c r="BX70" s="57"/>
      <c r="BY70" s="57"/>
      <c r="BZ70" s="57"/>
    </row>
    <row r="71" spans="2:78" ht="12" customHeight="1" x14ac:dyDescent="0.2">
      <c r="B71" s="60"/>
      <c r="C71" s="60"/>
      <c r="D71" s="3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0"/>
      <c r="S71" s="60"/>
      <c r="T71" s="60"/>
      <c r="U71" s="60"/>
      <c r="V71" s="60"/>
      <c r="W71" s="60"/>
      <c r="X71" s="60"/>
      <c r="Y71" s="60"/>
      <c r="Z71" s="60"/>
      <c r="AA71" s="60"/>
      <c r="AB71" s="60"/>
      <c r="AC71" s="60"/>
      <c r="AD71" s="60"/>
      <c r="AE71" s="60"/>
      <c r="AF71" s="60"/>
      <c r="AG71" s="60"/>
      <c r="AH71" s="60"/>
      <c r="AI71" s="60"/>
      <c r="AJ71" s="60"/>
      <c r="AK71" s="60"/>
      <c r="AL71" s="60"/>
      <c r="AM71" s="60"/>
      <c r="AN71" s="60"/>
      <c r="AO71" s="60"/>
      <c r="AP71" s="60"/>
    </row>
    <row r="72" spans="2:78" x14ac:dyDescent="0.2">
      <c r="F72" s="54"/>
      <c r="G72" s="54"/>
    </row>
    <row r="73" spans="2:78" x14ac:dyDescent="0.2">
      <c r="F73" s="54"/>
      <c r="G73" s="54"/>
    </row>
    <row r="74" spans="2:78" x14ac:dyDescent="0.2">
      <c r="F74" s="54"/>
      <c r="G74" s="54"/>
    </row>
    <row r="75" spans="2:78" x14ac:dyDescent="0.2">
      <c r="F75" s="54"/>
      <c r="G75" s="54"/>
    </row>
    <row r="76" spans="2:78" x14ac:dyDescent="0.2">
      <c r="F76" s="54"/>
      <c r="G76" s="54"/>
    </row>
    <row r="77" spans="2:78" x14ac:dyDescent="0.2">
      <c r="F77" s="54"/>
      <c r="G77" s="54"/>
    </row>
    <row r="78" spans="2:78" x14ac:dyDescent="0.2">
      <c r="F78" s="54"/>
      <c r="G78" s="54"/>
    </row>
    <row r="79" spans="2:78" x14ac:dyDescent="0.2">
      <c r="F79" s="54"/>
      <c r="G79" s="54"/>
    </row>
    <row r="80" spans="2:78" x14ac:dyDescent="0.2">
      <c r="F80" s="54"/>
      <c r="G80" s="54"/>
    </row>
    <row r="81" spans="6:7" x14ac:dyDescent="0.2">
      <c r="F81" s="54"/>
      <c r="G81" s="54"/>
    </row>
    <row r="82" spans="6:7" x14ac:dyDescent="0.2">
      <c r="F82" s="54"/>
      <c r="G82" s="54"/>
    </row>
    <row r="83" spans="6:7" x14ac:dyDescent="0.2">
      <c r="F83" s="54"/>
      <c r="G83" s="54"/>
    </row>
    <row r="84" spans="6:7" x14ac:dyDescent="0.2">
      <c r="F84" s="54"/>
      <c r="G84" s="54"/>
    </row>
    <row r="85" spans="6:7" x14ac:dyDescent="0.2">
      <c r="F85" s="54"/>
      <c r="G85" s="54"/>
    </row>
    <row r="86" spans="6:7" x14ac:dyDescent="0.2">
      <c r="F86" s="54"/>
      <c r="G86" s="54"/>
    </row>
    <row r="87" spans="6:7" x14ac:dyDescent="0.2">
      <c r="F87" s="54"/>
      <c r="G87" s="54"/>
    </row>
    <row r="88" spans="6:7" x14ac:dyDescent="0.2">
      <c r="F88" s="54"/>
      <c r="G88" s="54"/>
    </row>
    <row r="89" spans="6:7" x14ac:dyDescent="0.2">
      <c r="F89" s="54"/>
      <c r="G89" s="54"/>
    </row>
    <row r="90" spans="6:7" x14ac:dyDescent="0.2">
      <c r="F90" s="54"/>
      <c r="G90" s="54"/>
    </row>
    <row r="91" spans="6:7" x14ac:dyDescent="0.2">
      <c r="F91" s="54"/>
      <c r="G91" s="54"/>
    </row>
    <row r="92" spans="6:7" x14ac:dyDescent="0.2">
      <c r="F92" s="54"/>
      <c r="G92" s="54"/>
    </row>
    <row r="93" spans="6:7" x14ac:dyDescent="0.2">
      <c r="F93" s="54"/>
      <c r="G93" s="54"/>
    </row>
    <row r="94" spans="6:7" x14ac:dyDescent="0.2">
      <c r="F94" s="54"/>
      <c r="G94" s="54"/>
    </row>
    <row r="95" spans="6:7" x14ac:dyDescent="0.2">
      <c r="F95" s="54"/>
      <c r="G95" s="54"/>
    </row>
    <row r="96" spans="6:7" x14ac:dyDescent="0.2">
      <c r="F96" s="54"/>
      <c r="G96" s="54"/>
    </row>
    <row r="97" spans="6:7" x14ac:dyDescent="0.2">
      <c r="F97" s="54"/>
      <c r="G97" s="54"/>
    </row>
    <row r="98" spans="6:7" x14ac:dyDescent="0.2">
      <c r="F98" s="54"/>
      <c r="G98" s="54"/>
    </row>
    <row r="99" spans="6:7" x14ac:dyDescent="0.2">
      <c r="F99" s="54"/>
      <c r="G99" s="54"/>
    </row>
    <row r="100" spans="6:7" x14ac:dyDescent="0.2">
      <c r="F100" s="54"/>
      <c r="G100" s="54"/>
    </row>
    <row r="101" spans="6:7" x14ac:dyDescent="0.2">
      <c r="F101" s="54"/>
      <c r="G101" s="54"/>
    </row>
  </sheetData>
  <sortState ref="F67:G116">
    <sortCondition descending="1" ref="G67:G116"/>
  </sortState>
  <mergeCells count="40">
    <mergeCell ref="AQ68:BZ68"/>
    <mergeCell ref="AQ69:BZ69"/>
    <mergeCell ref="B1:BZ1"/>
    <mergeCell ref="B9:B12"/>
    <mergeCell ref="C9:C12"/>
    <mergeCell ref="D9:E12"/>
    <mergeCell ref="BZ9:BZ12"/>
    <mergeCell ref="BW5:BX5"/>
    <mergeCell ref="BN10:BN12"/>
    <mergeCell ref="BY10:BY12"/>
    <mergeCell ref="F9:O9"/>
    <mergeCell ref="BL5:BM5"/>
    <mergeCell ref="B60:E61"/>
    <mergeCell ref="P9:BN9"/>
    <mergeCell ref="BO9:BY9"/>
    <mergeCell ref="BN60:BN61"/>
    <mergeCell ref="F10:F11"/>
    <mergeCell ref="G10:G11"/>
    <mergeCell ref="H10:H11"/>
    <mergeCell ref="I10:I11"/>
    <mergeCell ref="O10:O11"/>
    <mergeCell ref="J10:J11"/>
    <mergeCell ref="K10:K11"/>
    <mergeCell ref="L10:L11"/>
    <mergeCell ref="M10:M11"/>
    <mergeCell ref="N10:N11"/>
    <mergeCell ref="AQ63:BZ63"/>
    <mergeCell ref="AQ64:BZ64"/>
    <mergeCell ref="BZ60:BZ61"/>
    <mergeCell ref="BP10:BP12"/>
    <mergeCell ref="BV10:BV12"/>
    <mergeCell ref="BW10:BW12"/>
    <mergeCell ref="BX10:BX12"/>
    <mergeCell ref="BQ10:BQ12"/>
    <mergeCell ref="BR10:BR12"/>
    <mergeCell ref="BS10:BS12"/>
    <mergeCell ref="BT10:BT12"/>
    <mergeCell ref="BU10:BU12"/>
    <mergeCell ref="BY60:BY61"/>
    <mergeCell ref="BO10:BO12"/>
  </mergeCells>
  <conditionalFormatting sqref="BN62 BO13:BX62 BY62:BZ62 BY13:BZ60 B62:O62 P60:BM62 BN13:BN60 BN58:BZ59 B13:O59">
    <cfRule type="cellIs" dxfId="66" priority="23" operator="equal">
      <formula>0</formula>
    </cfRule>
  </conditionalFormatting>
  <conditionalFormatting sqref="BO61:BX61">
    <cfRule type="colorScale" priority="21">
      <colorScale>
        <cfvo type="min"/>
        <cfvo type="max"/>
        <color rgb="FFFFEF9C"/>
        <color rgb="FFFF7128"/>
      </colorScale>
    </cfRule>
  </conditionalFormatting>
  <conditionalFormatting sqref="P61:BM61">
    <cfRule type="colorScale" priority="20">
      <colorScale>
        <cfvo type="min"/>
        <cfvo type="max"/>
        <color theme="0"/>
        <color rgb="FFFF0000"/>
      </colorScale>
    </cfRule>
    <cfRule type="colorScale" priority="28">
      <colorScale>
        <cfvo type="min"/>
        <cfvo type="max"/>
        <color rgb="FFFFEF9C"/>
        <color rgb="FFFF7128"/>
      </colorScale>
    </cfRule>
  </conditionalFormatting>
  <conditionalFormatting sqref="P13:BM59">
    <cfRule type="iconSet" priority="12">
      <iconSet iconSet="3Symbols2">
        <cfvo type="percent" val="0"/>
        <cfvo type="percent" val="33"/>
        <cfvo type="percent" val="67"/>
      </iconSet>
    </cfRule>
  </conditionalFormatting>
  <conditionalFormatting sqref="I5">
    <cfRule type="cellIs" dxfId="65" priority="8" operator="equal">
      <formula>0</formula>
    </cfRule>
  </conditionalFormatting>
  <conditionalFormatting sqref="I67:I71">
    <cfRule type="aboveAverage" dxfId="64" priority="42"/>
    <cfRule type="top10" dxfId="63" priority="43" rank="10"/>
  </conditionalFormatting>
  <dataValidations count="1">
    <dataValidation type="list" allowBlank="1" showInputMessage="1" showErrorMessage="1" sqref="BW6:BX6 BL5:BM6">
      <formula1>$BH$3:$BH$4</formula1>
    </dataValidation>
  </dataValidations>
  <hyperlinks>
    <hyperlink ref="A1" location="'DATA UTAMA'!A1" display="'DATA UTAMA'!A1"/>
  </hyperlinks>
  <pageMargins left="0.7" right="0.7" top="0.75" bottom="0.75" header="0.3" footer="0.3"/>
  <pageSetup paperSize="9" orientation="landscape" horizontalDpi="4294967293" r:id="rId1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8">
    <tabColor theme="3" tint="0.59999389629810485"/>
  </sheetPr>
  <dimension ref="A1:T73"/>
  <sheetViews>
    <sheetView showGridLines="0" zoomScaleSheetLayoutView="100" workbookViewId="0">
      <pane xSplit="1" ySplit="12" topLeftCell="B13" activePane="bottomRight" state="frozen"/>
      <selection pane="topRight" activeCell="B1" sqref="B1"/>
      <selection pane="bottomLeft" activeCell="A13" sqref="A13"/>
      <selection pane="bottomRight" activeCell="B13" sqref="B13"/>
    </sheetView>
  </sheetViews>
  <sheetFormatPr defaultRowHeight="14.25" x14ac:dyDescent="0.2"/>
  <cols>
    <col min="1" max="1" width="2.7109375" style="39" customWidth="1"/>
    <col min="2" max="2" width="4.140625" style="39" customWidth="1"/>
    <col min="3" max="3" width="9.140625" style="39" customWidth="1"/>
    <col min="4" max="4" width="1.5703125" style="39" customWidth="1"/>
    <col min="5" max="5" width="25.5703125" style="39" bestFit="1" customWidth="1"/>
    <col min="6" max="7" width="5.140625" style="39" customWidth="1"/>
    <col min="8" max="17" width="3.28515625" style="39" customWidth="1"/>
    <col min="18" max="18" width="6" style="39" customWidth="1"/>
    <col min="19" max="19" width="6.140625" style="39" customWidth="1"/>
    <col min="20" max="20" width="3.7109375" style="39" customWidth="1"/>
    <col min="21" max="16384" width="9.140625" style="39"/>
  </cols>
  <sheetData>
    <row r="1" spans="1:20" ht="18" x14ac:dyDescent="0.2">
      <c r="A1" s="51" t="s">
        <v>389</v>
      </c>
      <c r="B1" s="1902" t="str">
        <f>IF('AB SOAL'!BW5="GASAL","HASIL KOREKSI UJIAN AKHIR SEMESTER","HASIL KOREKSI UJIAN KENAIKAN KELAS")</f>
        <v>HASIL KOREKSI UJIAN AKHIR SEMESTER</v>
      </c>
      <c r="C1" s="1902"/>
      <c r="D1" s="1902"/>
      <c r="E1" s="1902"/>
      <c r="F1" s="1902"/>
      <c r="G1" s="1902"/>
      <c r="H1" s="1902"/>
      <c r="I1" s="1902"/>
      <c r="J1" s="1902"/>
      <c r="K1" s="1902"/>
      <c r="L1" s="1902"/>
      <c r="M1" s="1902"/>
      <c r="N1" s="1902"/>
      <c r="O1" s="1902"/>
      <c r="P1" s="1902"/>
      <c r="Q1" s="1902"/>
      <c r="R1" s="1902"/>
      <c r="S1" s="1902"/>
      <c r="T1" s="1902"/>
    </row>
    <row r="2" spans="1:20" ht="3.75" customHeight="1" x14ac:dyDescent="0.2"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</row>
    <row r="3" spans="1:20" x14ac:dyDescent="0.2">
      <c r="B3" s="53" t="s">
        <v>2</v>
      </c>
      <c r="C3" s="54"/>
      <c r="D3" s="55" t="s">
        <v>3</v>
      </c>
      <c r="E3" s="56" t="str">
        <f>PROSEM!$E$4</f>
        <v>Ilmu Pengetahuan Sosial</v>
      </c>
      <c r="F3" s="54"/>
      <c r="G3" s="54"/>
      <c r="H3" s="54"/>
      <c r="I3" s="54"/>
      <c r="J3" s="54"/>
      <c r="K3" s="54"/>
      <c r="L3" s="53" t="s">
        <v>28</v>
      </c>
      <c r="M3" s="54"/>
      <c r="N3" s="54"/>
      <c r="O3" s="54"/>
      <c r="R3" s="57" t="s">
        <v>3</v>
      </c>
      <c r="S3" s="2040" t="str">
        <f>PROSEM!E5</f>
        <v>2018/2019</v>
      </c>
      <c r="T3" s="2040"/>
    </row>
    <row r="4" spans="1:20" x14ac:dyDescent="0.2">
      <c r="B4" s="53" t="s">
        <v>4</v>
      </c>
      <c r="C4" s="54"/>
      <c r="D4" s="55" t="s">
        <v>3</v>
      </c>
      <c r="E4" s="56">
        <f>PROSEM!$AB$5</f>
        <v>0</v>
      </c>
      <c r="F4" s="54"/>
      <c r="G4" s="54"/>
      <c r="H4" s="54"/>
      <c r="I4" s="54"/>
      <c r="J4" s="54"/>
      <c r="K4" s="54"/>
      <c r="L4" s="53" t="s">
        <v>5</v>
      </c>
      <c r="M4" s="54"/>
      <c r="N4" s="54"/>
      <c r="O4" s="54"/>
      <c r="R4" s="57" t="s">
        <v>3</v>
      </c>
      <c r="S4" s="2040" t="str">
        <f>PROSEM!AB3</f>
        <v>X MIPA 1</v>
      </c>
      <c r="T4" s="2040"/>
    </row>
    <row r="5" spans="1:20" ht="15" customHeight="1" x14ac:dyDescent="0.2">
      <c r="B5" s="53" t="s">
        <v>574</v>
      </c>
      <c r="C5" s="54"/>
      <c r="D5" s="55" t="s">
        <v>3</v>
      </c>
      <c r="E5" s="1362" t="s">
        <v>312</v>
      </c>
      <c r="F5" s="1366">
        <v>1.5</v>
      </c>
      <c r="H5" s="54"/>
      <c r="I5" s="54"/>
      <c r="L5" s="54"/>
      <c r="M5" s="54"/>
      <c r="N5" s="54"/>
      <c r="O5" s="54"/>
      <c r="P5" s="57"/>
      <c r="Q5" s="54"/>
      <c r="R5" s="54"/>
      <c r="S5" s="60"/>
      <c r="T5" s="60"/>
    </row>
    <row r="6" spans="1:20" ht="3" customHeight="1" x14ac:dyDescent="0.2">
      <c r="B6" s="53"/>
      <c r="C6" s="54"/>
      <c r="D6" s="1348"/>
      <c r="E6" s="1362"/>
      <c r="F6" s="1367"/>
      <c r="H6" s="54"/>
      <c r="I6" s="54"/>
      <c r="L6" s="54"/>
      <c r="M6" s="54"/>
      <c r="N6" s="54"/>
      <c r="O6" s="54"/>
      <c r="P6" s="1343"/>
      <c r="Q6" s="54"/>
      <c r="R6" s="54"/>
      <c r="S6" s="60"/>
      <c r="T6" s="60"/>
    </row>
    <row r="7" spans="1:20" x14ac:dyDescent="0.2">
      <c r="B7" s="53"/>
      <c r="C7" s="54"/>
      <c r="D7" s="55"/>
      <c r="E7" s="1362" t="s">
        <v>307</v>
      </c>
      <c r="F7" s="1368"/>
      <c r="G7" s="59"/>
      <c r="H7" s="54"/>
      <c r="I7" s="54"/>
      <c r="J7" s="53"/>
      <c r="L7" s="54"/>
      <c r="M7" s="54"/>
      <c r="N7" s="54"/>
      <c r="O7" s="54"/>
      <c r="P7" s="57"/>
      <c r="Q7" s="54"/>
      <c r="R7" s="54"/>
      <c r="S7" s="60"/>
      <c r="T7" s="60"/>
    </row>
    <row r="8" spans="1:20" ht="2.25" customHeight="1" x14ac:dyDescent="0.2">
      <c r="B8" s="53"/>
      <c r="C8" s="54"/>
      <c r="D8" s="1348"/>
      <c r="E8" s="54"/>
      <c r="F8" s="58"/>
      <c r="G8" s="59"/>
      <c r="H8" s="54"/>
      <c r="I8" s="54" t="s">
        <v>3</v>
      </c>
      <c r="J8" s="53"/>
      <c r="L8" s="54"/>
      <c r="M8" s="54"/>
      <c r="N8" s="54"/>
      <c r="O8" s="54"/>
      <c r="P8" s="1343"/>
      <c r="Q8" s="54"/>
      <c r="R8" s="54"/>
      <c r="S8" s="60"/>
      <c r="T8" s="60"/>
    </row>
    <row r="9" spans="1:20" ht="14.25" customHeight="1" x14ac:dyDescent="0.2">
      <c r="B9" s="2065" t="s">
        <v>6</v>
      </c>
      <c r="C9" s="2062" t="s">
        <v>7</v>
      </c>
      <c r="D9" s="2056" t="s">
        <v>8</v>
      </c>
      <c r="E9" s="2057"/>
      <c r="F9" s="2051" t="s">
        <v>739</v>
      </c>
      <c r="G9" s="2052"/>
      <c r="H9" s="2052"/>
      <c r="I9" s="2052"/>
      <c r="J9" s="2052"/>
      <c r="K9" s="2052"/>
      <c r="L9" s="2052"/>
      <c r="M9" s="2052"/>
      <c r="N9" s="2052"/>
      <c r="O9" s="2052"/>
      <c r="P9" s="2052"/>
      <c r="Q9" s="2052"/>
      <c r="R9" s="2053"/>
      <c r="S9" s="2031" t="s">
        <v>16</v>
      </c>
      <c r="T9" s="2068"/>
    </row>
    <row r="10" spans="1:20" ht="14.25" customHeight="1" x14ac:dyDescent="0.2">
      <c r="B10" s="2066"/>
      <c r="C10" s="2063"/>
      <c r="D10" s="2058"/>
      <c r="E10" s="2059"/>
      <c r="F10" s="2073" t="s">
        <v>151</v>
      </c>
      <c r="G10" s="2074"/>
      <c r="H10" s="2077" t="s">
        <v>740</v>
      </c>
      <c r="I10" s="2078"/>
      <c r="J10" s="2078"/>
      <c r="K10" s="2078"/>
      <c r="L10" s="2078"/>
      <c r="M10" s="2078"/>
      <c r="N10" s="2078"/>
      <c r="O10" s="2078"/>
      <c r="P10" s="2078"/>
      <c r="Q10" s="2078"/>
      <c r="R10" s="2079"/>
      <c r="S10" s="2033"/>
      <c r="T10" s="2069"/>
    </row>
    <row r="11" spans="1:20" ht="12.75" customHeight="1" x14ac:dyDescent="0.2">
      <c r="B11" s="2066"/>
      <c r="C11" s="2063"/>
      <c r="D11" s="2058"/>
      <c r="E11" s="2059"/>
      <c r="F11" s="2075"/>
      <c r="G11" s="2076"/>
      <c r="H11" s="652">
        <v>1</v>
      </c>
      <c r="I11" s="652">
        <v>2</v>
      </c>
      <c r="J11" s="652">
        <v>3</v>
      </c>
      <c r="K11" s="652">
        <v>4</v>
      </c>
      <c r="L11" s="652">
        <v>5</v>
      </c>
      <c r="M11" s="652">
        <v>6</v>
      </c>
      <c r="N11" s="652">
        <v>7</v>
      </c>
      <c r="O11" s="652">
        <v>8</v>
      </c>
      <c r="P11" s="652">
        <v>9</v>
      </c>
      <c r="Q11" s="652">
        <v>10</v>
      </c>
      <c r="R11" s="2071" t="s">
        <v>152</v>
      </c>
      <c r="S11" s="2033"/>
      <c r="T11" s="2069"/>
    </row>
    <row r="12" spans="1:20" ht="15" thickBot="1" x14ac:dyDescent="0.25">
      <c r="B12" s="2067"/>
      <c r="C12" s="2064"/>
      <c r="D12" s="2060"/>
      <c r="E12" s="2061"/>
      <c r="F12" s="653" t="s">
        <v>178</v>
      </c>
      <c r="G12" s="654" t="s">
        <v>152</v>
      </c>
      <c r="H12" s="654">
        <f>$F$7</f>
        <v>0</v>
      </c>
      <c r="I12" s="654">
        <f t="shared" ref="I12:Q12" si="0">$F$7</f>
        <v>0</v>
      </c>
      <c r="J12" s="654">
        <f t="shared" si="0"/>
        <v>0</v>
      </c>
      <c r="K12" s="654">
        <f t="shared" si="0"/>
        <v>0</v>
      </c>
      <c r="L12" s="654">
        <f t="shared" si="0"/>
        <v>0</v>
      </c>
      <c r="M12" s="654">
        <f t="shared" si="0"/>
        <v>0</v>
      </c>
      <c r="N12" s="654">
        <f t="shared" si="0"/>
        <v>0</v>
      </c>
      <c r="O12" s="654">
        <f t="shared" si="0"/>
        <v>0</v>
      </c>
      <c r="P12" s="654">
        <f t="shared" si="0"/>
        <v>0</v>
      </c>
      <c r="Q12" s="654">
        <f t="shared" si="0"/>
        <v>0</v>
      </c>
      <c r="R12" s="2072"/>
      <c r="S12" s="2035"/>
      <c r="T12" s="2070"/>
    </row>
    <row r="13" spans="1:20" ht="15" thickTop="1" x14ac:dyDescent="0.2">
      <c r="B13" s="62">
        <v>1</v>
      </c>
      <c r="C13" s="63" t="str">
        <f>ABSEN!C11</f>
        <v/>
      </c>
      <c r="D13" s="64"/>
      <c r="E13" s="65" t="str">
        <f>ABSEN!E11</f>
        <v/>
      </c>
      <c r="F13" s="63">
        <v>40</v>
      </c>
      <c r="G13" s="66">
        <f>IF('AB SOAL'!BN13=0,(F13*$F$5),'AB SOAL'!BN13)</f>
        <v>60</v>
      </c>
      <c r="H13" s="328">
        <v>5</v>
      </c>
      <c r="I13" s="328">
        <v>5</v>
      </c>
      <c r="J13" s="328">
        <v>5</v>
      </c>
      <c r="K13" s="328">
        <v>5</v>
      </c>
      <c r="L13" s="328">
        <v>5</v>
      </c>
      <c r="M13" s="328">
        <v>5</v>
      </c>
      <c r="N13" s="328">
        <v>5</v>
      </c>
      <c r="O13" s="110"/>
      <c r="P13" s="110"/>
      <c r="Q13" s="110">
        <v>0</v>
      </c>
      <c r="R13" s="63">
        <f t="shared" ref="R13:R54" si="1">SUM(H13:Q13)</f>
        <v>35</v>
      </c>
      <c r="S13" s="2054">
        <f t="shared" ref="S13:S54" si="2">R13+G13</f>
        <v>95</v>
      </c>
      <c r="T13" s="2055"/>
    </row>
    <row r="14" spans="1:20" x14ac:dyDescent="0.2">
      <c r="B14" s="69">
        <v>2</v>
      </c>
      <c r="C14" s="66" t="str">
        <f>ABSEN!C12</f>
        <v/>
      </c>
      <c r="D14" s="70"/>
      <c r="E14" s="71" t="str">
        <f>ABSEN!E12</f>
        <v/>
      </c>
      <c r="F14" s="66"/>
      <c r="G14" s="66">
        <f>IF('AB SOAL'!BN14=0,(F14*$F$5),'AB SOAL'!BN14)</f>
        <v>0</v>
      </c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6">
        <f t="shared" si="1"/>
        <v>0</v>
      </c>
      <c r="S14" s="2054">
        <f t="shared" si="2"/>
        <v>0</v>
      </c>
      <c r="T14" s="2055"/>
    </row>
    <row r="15" spans="1:20" x14ac:dyDescent="0.2">
      <c r="B15" s="69">
        <v>3</v>
      </c>
      <c r="C15" s="66" t="str">
        <f>ABSEN!C13</f>
        <v/>
      </c>
      <c r="D15" s="70"/>
      <c r="E15" s="71" t="str">
        <f>ABSEN!E13</f>
        <v/>
      </c>
      <c r="F15" s="66"/>
      <c r="G15" s="66">
        <f>IF('AB SOAL'!BN15=0,(F15*$F$5),'AB SOAL'!BN15)</f>
        <v>0</v>
      </c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6">
        <f t="shared" si="1"/>
        <v>0</v>
      </c>
      <c r="S15" s="2054">
        <f t="shared" si="2"/>
        <v>0</v>
      </c>
      <c r="T15" s="2055"/>
    </row>
    <row r="16" spans="1:20" x14ac:dyDescent="0.2">
      <c r="B16" s="69">
        <v>4</v>
      </c>
      <c r="C16" s="66" t="str">
        <f>ABSEN!C14</f>
        <v/>
      </c>
      <c r="D16" s="70"/>
      <c r="E16" s="71" t="str">
        <f>ABSEN!E14</f>
        <v/>
      </c>
      <c r="F16" s="66"/>
      <c r="G16" s="66">
        <f>IF('AB SOAL'!BN16=0,(F16*$F$5),'AB SOAL'!BN16)</f>
        <v>0</v>
      </c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6">
        <f t="shared" si="1"/>
        <v>0</v>
      </c>
      <c r="S16" s="2054">
        <f t="shared" si="2"/>
        <v>0</v>
      </c>
      <c r="T16" s="2055"/>
    </row>
    <row r="17" spans="2:20" x14ac:dyDescent="0.2">
      <c r="B17" s="69">
        <v>5</v>
      </c>
      <c r="C17" s="66" t="str">
        <f>ABSEN!C15</f>
        <v/>
      </c>
      <c r="D17" s="70"/>
      <c r="E17" s="71" t="str">
        <f>ABSEN!E15</f>
        <v/>
      </c>
      <c r="F17" s="66"/>
      <c r="G17" s="66">
        <f>IF('AB SOAL'!BN17=0,(F17*$F$5),'AB SOAL'!BN17)</f>
        <v>0</v>
      </c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6">
        <f t="shared" si="1"/>
        <v>0</v>
      </c>
      <c r="S17" s="2054">
        <f t="shared" si="2"/>
        <v>0</v>
      </c>
      <c r="T17" s="2055"/>
    </row>
    <row r="18" spans="2:20" x14ac:dyDescent="0.2">
      <c r="B18" s="69">
        <v>6</v>
      </c>
      <c r="C18" s="66" t="str">
        <f>ABSEN!C16</f>
        <v/>
      </c>
      <c r="D18" s="70"/>
      <c r="E18" s="71" t="str">
        <f>ABSEN!E16</f>
        <v/>
      </c>
      <c r="F18" s="66"/>
      <c r="G18" s="66">
        <f>IF('AB SOAL'!BN18=0,(F18*$F$5),'AB SOAL'!BN18)</f>
        <v>0</v>
      </c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6">
        <f t="shared" si="1"/>
        <v>0</v>
      </c>
      <c r="S18" s="2054">
        <f t="shared" si="2"/>
        <v>0</v>
      </c>
      <c r="T18" s="2055"/>
    </row>
    <row r="19" spans="2:20" x14ac:dyDescent="0.2">
      <c r="B19" s="69">
        <v>7</v>
      </c>
      <c r="C19" s="66" t="str">
        <f>ABSEN!C17</f>
        <v/>
      </c>
      <c r="D19" s="70"/>
      <c r="E19" s="71" t="str">
        <f>ABSEN!E17</f>
        <v/>
      </c>
      <c r="F19" s="66"/>
      <c r="G19" s="66">
        <f>IF('AB SOAL'!BN19=0,(F19*$F$5),'AB SOAL'!BN19)</f>
        <v>0</v>
      </c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6">
        <f t="shared" si="1"/>
        <v>0</v>
      </c>
      <c r="S19" s="2054">
        <f t="shared" si="2"/>
        <v>0</v>
      </c>
      <c r="T19" s="2055"/>
    </row>
    <row r="20" spans="2:20" x14ac:dyDescent="0.2">
      <c r="B20" s="69">
        <v>8</v>
      </c>
      <c r="C20" s="66" t="str">
        <f>ABSEN!C18</f>
        <v/>
      </c>
      <c r="D20" s="70"/>
      <c r="E20" s="71" t="str">
        <f>ABSEN!E18</f>
        <v/>
      </c>
      <c r="F20" s="66"/>
      <c r="G20" s="66">
        <f>IF('AB SOAL'!BN20=0,(F20*$F$5),'AB SOAL'!BN20)</f>
        <v>0</v>
      </c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6">
        <f t="shared" si="1"/>
        <v>0</v>
      </c>
      <c r="S20" s="2054">
        <f t="shared" si="2"/>
        <v>0</v>
      </c>
      <c r="T20" s="2055"/>
    </row>
    <row r="21" spans="2:20" x14ac:dyDescent="0.2">
      <c r="B21" s="69">
        <v>9</v>
      </c>
      <c r="C21" s="66" t="str">
        <f>ABSEN!C19</f>
        <v/>
      </c>
      <c r="D21" s="70"/>
      <c r="E21" s="71" t="str">
        <f>ABSEN!E19</f>
        <v/>
      </c>
      <c r="F21" s="66"/>
      <c r="G21" s="66">
        <f>IF('AB SOAL'!BN21=0,(F21*$F$5),'AB SOAL'!BN21)</f>
        <v>0</v>
      </c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6">
        <f t="shared" si="1"/>
        <v>0</v>
      </c>
      <c r="S21" s="2054">
        <f t="shared" si="2"/>
        <v>0</v>
      </c>
      <c r="T21" s="2055"/>
    </row>
    <row r="22" spans="2:20" x14ac:dyDescent="0.2">
      <c r="B22" s="69">
        <v>10</v>
      </c>
      <c r="C22" s="66" t="str">
        <f>ABSEN!C20</f>
        <v/>
      </c>
      <c r="D22" s="70"/>
      <c r="E22" s="71" t="str">
        <f>ABSEN!E20</f>
        <v/>
      </c>
      <c r="F22" s="66"/>
      <c r="G22" s="66">
        <f>IF('AB SOAL'!BN22=0,(F22*$F$5),'AB SOAL'!BN22)</f>
        <v>0</v>
      </c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6">
        <f t="shared" si="1"/>
        <v>0</v>
      </c>
      <c r="S22" s="2054">
        <f t="shared" si="2"/>
        <v>0</v>
      </c>
      <c r="T22" s="2055"/>
    </row>
    <row r="23" spans="2:20" x14ac:dyDescent="0.2">
      <c r="B23" s="69">
        <v>11</v>
      </c>
      <c r="C23" s="66" t="str">
        <f>ABSEN!C21</f>
        <v/>
      </c>
      <c r="D23" s="70"/>
      <c r="E23" s="71" t="str">
        <f>ABSEN!E21</f>
        <v/>
      </c>
      <c r="F23" s="66"/>
      <c r="G23" s="66">
        <f>IF('AB SOAL'!BN23=0,(F23*$F$5),'AB SOAL'!BN23)</f>
        <v>0</v>
      </c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6">
        <f t="shared" si="1"/>
        <v>0</v>
      </c>
      <c r="S23" s="2054">
        <f t="shared" si="2"/>
        <v>0</v>
      </c>
      <c r="T23" s="2055"/>
    </row>
    <row r="24" spans="2:20" x14ac:dyDescent="0.2">
      <c r="B24" s="69">
        <v>12</v>
      </c>
      <c r="C24" s="66" t="str">
        <f>ABSEN!C22</f>
        <v/>
      </c>
      <c r="D24" s="70"/>
      <c r="E24" s="71" t="str">
        <f>ABSEN!E22</f>
        <v/>
      </c>
      <c r="F24" s="66"/>
      <c r="G24" s="66">
        <f>IF('AB SOAL'!BN24=0,(F24*$F$5),'AB SOAL'!BN24)</f>
        <v>0</v>
      </c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6">
        <f t="shared" si="1"/>
        <v>0</v>
      </c>
      <c r="S24" s="2054">
        <f t="shared" si="2"/>
        <v>0</v>
      </c>
      <c r="T24" s="2055"/>
    </row>
    <row r="25" spans="2:20" x14ac:dyDescent="0.2">
      <c r="B25" s="69">
        <v>13</v>
      </c>
      <c r="C25" s="66" t="str">
        <f>ABSEN!C23</f>
        <v/>
      </c>
      <c r="D25" s="70"/>
      <c r="E25" s="71" t="str">
        <f>ABSEN!E23</f>
        <v/>
      </c>
      <c r="F25" s="66"/>
      <c r="G25" s="66">
        <f>IF('AB SOAL'!BN25=0,(F25*$F$5),'AB SOAL'!BN25)</f>
        <v>0</v>
      </c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6">
        <f t="shared" si="1"/>
        <v>0</v>
      </c>
      <c r="S25" s="2054">
        <f t="shared" si="2"/>
        <v>0</v>
      </c>
      <c r="T25" s="2055"/>
    </row>
    <row r="26" spans="2:20" x14ac:dyDescent="0.2">
      <c r="B26" s="69">
        <v>14</v>
      </c>
      <c r="C26" s="66" t="str">
        <f>ABSEN!C24</f>
        <v/>
      </c>
      <c r="D26" s="70"/>
      <c r="E26" s="71" t="str">
        <f>ABSEN!E24</f>
        <v/>
      </c>
      <c r="F26" s="66"/>
      <c r="G26" s="66">
        <f>IF('AB SOAL'!BN26=0,(F26*$F$5),'AB SOAL'!BN26)</f>
        <v>0</v>
      </c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6">
        <f t="shared" si="1"/>
        <v>0</v>
      </c>
      <c r="S26" s="2054">
        <f t="shared" si="2"/>
        <v>0</v>
      </c>
      <c r="T26" s="2055"/>
    </row>
    <row r="27" spans="2:20" x14ac:dyDescent="0.2">
      <c r="B27" s="69">
        <v>15</v>
      </c>
      <c r="C27" s="66" t="str">
        <f>ABSEN!C25</f>
        <v/>
      </c>
      <c r="D27" s="70"/>
      <c r="E27" s="71" t="str">
        <f>ABSEN!E25</f>
        <v/>
      </c>
      <c r="F27" s="66"/>
      <c r="G27" s="66">
        <f>IF('AB SOAL'!BN27=0,(F27*$F$5),'AB SOAL'!BN27)</f>
        <v>0</v>
      </c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6">
        <f t="shared" si="1"/>
        <v>0</v>
      </c>
      <c r="S27" s="2054">
        <f t="shared" si="2"/>
        <v>0</v>
      </c>
      <c r="T27" s="2055"/>
    </row>
    <row r="28" spans="2:20" x14ac:dyDescent="0.2">
      <c r="B28" s="69">
        <v>16</v>
      </c>
      <c r="C28" s="66" t="str">
        <f>ABSEN!C26</f>
        <v/>
      </c>
      <c r="D28" s="70"/>
      <c r="E28" s="71" t="str">
        <f>ABSEN!E26</f>
        <v/>
      </c>
      <c r="F28" s="66"/>
      <c r="G28" s="66">
        <f>IF('AB SOAL'!BN28=0,(F28*$F$5),'AB SOAL'!BN28)</f>
        <v>0</v>
      </c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6">
        <f t="shared" si="1"/>
        <v>0</v>
      </c>
      <c r="S28" s="2054">
        <f t="shared" si="2"/>
        <v>0</v>
      </c>
      <c r="T28" s="2055"/>
    </row>
    <row r="29" spans="2:20" x14ac:dyDescent="0.2">
      <c r="B29" s="69">
        <v>17</v>
      </c>
      <c r="C29" s="66" t="str">
        <f>ABSEN!C27</f>
        <v/>
      </c>
      <c r="D29" s="70"/>
      <c r="E29" s="71" t="str">
        <f>ABSEN!E27</f>
        <v/>
      </c>
      <c r="F29" s="66"/>
      <c r="G29" s="66">
        <f>IF('AB SOAL'!BN29=0,(F29*$F$5),'AB SOAL'!BN29)</f>
        <v>0</v>
      </c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6">
        <f t="shared" si="1"/>
        <v>0</v>
      </c>
      <c r="S29" s="2054">
        <f t="shared" si="2"/>
        <v>0</v>
      </c>
      <c r="T29" s="2055"/>
    </row>
    <row r="30" spans="2:20" x14ac:dyDescent="0.2">
      <c r="B30" s="69">
        <v>18</v>
      </c>
      <c r="C30" s="66" t="str">
        <f>ABSEN!C28</f>
        <v/>
      </c>
      <c r="D30" s="70"/>
      <c r="E30" s="71" t="str">
        <f>ABSEN!E28</f>
        <v/>
      </c>
      <c r="F30" s="66"/>
      <c r="G30" s="66">
        <f>IF('AB SOAL'!BN30=0,(F30*$F$5),'AB SOAL'!BN30)</f>
        <v>0</v>
      </c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6">
        <f t="shared" si="1"/>
        <v>0</v>
      </c>
      <c r="S30" s="2054">
        <f t="shared" si="2"/>
        <v>0</v>
      </c>
      <c r="T30" s="2055"/>
    </row>
    <row r="31" spans="2:20" x14ac:dyDescent="0.2">
      <c r="B31" s="69">
        <v>19</v>
      </c>
      <c r="C31" s="66" t="str">
        <f>ABSEN!C29</f>
        <v/>
      </c>
      <c r="D31" s="70"/>
      <c r="E31" s="71" t="str">
        <f>ABSEN!E29</f>
        <v/>
      </c>
      <c r="F31" s="66"/>
      <c r="G31" s="66">
        <f>IF('AB SOAL'!BN31=0,(F31*$F$5),'AB SOAL'!BN31)</f>
        <v>0</v>
      </c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6">
        <f t="shared" si="1"/>
        <v>0</v>
      </c>
      <c r="S31" s="2054">
        <f t="shared" si="2"/>
        <v>0</v>
      </c>
      <c r="T31" s="2055"/>
    </row>
    <row r="32" spans="2:20" x14ac:dyDescent="0.2">
      <c r="B32" s="69">
        <v>20</v>
      </c>
      <c r="C32" s="66" t="str">
        <f>ABSEN!C30</f>
        <v/>
      </c>
      <c r="D32" s="70"/>
      <c r="E32" s="71" t="str">
        <f>ABSEN!E30</f>
        <v/>
      </c>
      <c r="F32" s="66"/>
      <c r="G32" s="66">
        <f>IF('AB SOAL'!BN32=0,(F32*$F$5),'AB SOAL'!BN32)</f>
        <v>0</v>
      </c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6">
        <f t="shared" si="1"/>
        <v>0</v>
      </c>
      <c r="S32" s="2054">
        <f t="shared" si="2"/>
        <v>0</v>
      </c>
      <c r="T32" s="2055"/>
    </row>
    <row r="33" spans="2:20" x14ac:dyDescent="0.2">
      <c r="B33" s="69">
        <v>21</v>
      </c>
      <c r="C33" s="66" t="str">
        <f>ABSEN!C31</f>
        <v/>
      </c>
      <c r="D33" s="70"/>
      <c r="E33" s="71" t="str">
        <f>ABSEN!E31</f>
        <v/>
      </c>
      <c r="F33" s="66"/>
      <c r="G33" s="66">
        <f>IF('AB SOAL'!BN33=0,(F33*$F$5),'AB SOAL'!BN33)</f>
        <v>0</v>
      </c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6">
        <f t="shared" si="1"/>
        <v>0</v>
      </c>
      <c r="S33" s="2054">
        <f t="shared" si="2"/>
        <v>0</v>
      </c>
      <c r="T33" s="2055"/>
    </row>
    <row r="34" spans="2:20" x14ac:dyDescent="0.2">
      <c r="B34" s="69">
        <v>22</v>
      </c>
      <c r="C34" s="66" t="str">
        <f>ABSEN!C32</f>
        <v/>
      </c>
      <c r="D34" s="70"/>
      <c r="E34" s="71" t="str">
        <f>ABSEN!E32</f>
        <v/>
      </c>
      <c r="F34" s="66"/>
      <c r="G34" s="66">
        <f>IF('AB SOAL'!BN34=0,(F34*$F$5),'AB SOAL'!BN34)</f>
        <v>0</v>
      </c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6">
        <f t="shared" si="1"/>
        <v>0</v>
      </c>
      <c r="S34" s="2054">
        <f t="shared" si="2"/>
        <v>0</v>
      </c>
      <c r="T34" s="2055"/>
    </row>
    <row r="35" spans="2:20" x14ac:dyDescent="0.2">
      <c r="B35" s="69">
        <v>23</v>
      </c>
      <c r="C35" s="66" t="str">
        <f>ABSEN!C33</f>
        <v/>
      </c>
      <c r="D35" s="70"/>
      <c r="E35" s="71" t="str">
        <f>ABSEN!E33</f>
        <v/>
      </c>
      <c r="F35" s="66"/>
      <c r="G35" s="66">
        <f>IF('AB SOAL'!BN35=0,(F35*$F$5),'AB SOAL'!BN35)</f>
        <v>0</v>
      </c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6">
        <f t="shared" si="1"/>
        <v>0</v>
      </c>
      <c r="S35" s="2054">
        <f t="shared" si="2"/>
        <v>0</v>
      </c>
      <c r="T35" s="2055"/>
    </row>
    <row r="36" spans="2:20" x14ac:dyDescent="0.2">
      <c r="B36" s="69">
        <v>24</v>
      </c>
      <c r="C36" s="66" t="str">
        <f>ABSEN!C34</f>
        <v/>
      </c>
      <c r="D36" s="70"/>
      <c r="E36" s="71" t="str">
        <f>ABSEN!E34</f>
        <v/>
      </c>
      <c r="F36" s="66"/>
      <c r="G36" s="66">
        <f>IF('AB SOAL'!BN36=0,(F36*$F$5),'AB SOAL'!BN36)</f>
        <v>0</v>
      </c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6">
        <f t="shared" si="1"/>
        <v>0</v>
      </c>
      <c r="S36" s="2054">
        <f t="shared" si="2"/>
        <v>0</v>
      </c>
      <c r="T36" s="2055"/>
    </row>
    <row r="37" spans="2:20" x14ac:dyDescent="0.2">
      <c r="B37" s="69">
        <v>25</v>
      </c>
      <c r="C37" s="66" t="str">
        <f>ABSEN!C35</f>
        <v/>
      </c>
      <c r="D37" s="70"/>
      <c r="E37" s="71" t="str">
        <f>ABSEN!E35</f>
        <v/>
      </c>
      <c r="F37" s="66"/>
      <c r="G37" s="66">
        <f>IF('AB SOAL'!BN37=0,(F37*$F$5),'AB SOAL'!BN37)</f>
        <v>0</v>
      </c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6">
        <f t="shared" si="1"/>
        <v>0</v>
      </c>
      <c r="S37" s="2054">
        <f t="shared" si="2"/>
        <v>0</v>
      </c>
      <c r="T37" s="2055"/>
    </row>
    <row r="38" spans="2:20" x14ac:dyDescent="0.2">
      <c r="B38" s="69">
        <v>26</v>
      </c>
      <c r="C38" s="66" t="str">
        <f>ABSEN!C36</f>
        <v/>
      </c>
      <c r="D38" s="70"/>
      <c r="E38" s="71" t="str">
        <f>ABSEN!E36</f>
        <v/>
      </c>
      <c r="F38" s="66"/>
      <c r="G38" s="66">
        <f>IF('AB SOAL'!BN38=0,(F38*$F$5),'AB SOAL'!BN38)</f>
        <v>0</v>
      </c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6">
        <f t="shared" si="1"/>
        <v>0</v>
      </c>
      <c r="S38" s="2054">
        <f t="shared" si="2"/>
        <v>0</v>
      </c>
      <c r="T38" s="2055"/>
    </row>
    <row r="39" spans="2:20" x14ac:dyDescent="0.2">
      <c r="B39" s="69">
        <v>27</v>
      </c>
      <c r="C39" s="66" t="str">
        <f>ABSEN!C37</f>
        <v/>
      </c>
      <c r="D39" s="70"/>
      <c r="E39" s="71" t="str">
        <f>ABSEN!E37</f>
        <v/>
      </c>
      <c r="F39" s="66"/>
      <c r="G39" s="66">
        <f>IF('AB SOAL'!BN39=0,(F39*$F$5),'AB SOAL'!BN39)</f>
        <v>0</v>
      </c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6">
        <f t="shared" si="1"/>
        <v>0</v>
      </c>
      <c r="S39" s="2054">
        <f t="shared" si="2"/>
        <v>0</v>
      </c>
      <c r="T39" s="2055"/>
    </row>
    <row r="40" spans="2:20" x14ac:dyDescent="0.2">
      <c r="B40" s="69">
        <v>28</v>
      </c>
      <c r="C40" s="66" t="str">
        <f>ABSEN!C38</f>
        <v/>
      </c>
      <c r="D40" s="70"/>
      <c r="E40" s="71" t="str">
        <f>ABSEN!E38</f>
        <v/>
      </c>
      <c r="F40" s="66"/>
      <c r="G40" s="66">
        <f>IF('AB SOAL'!BN40=0,(F40*$F$5),'AB SOAL'!BN40)</f>
        <v>0</v>
      </c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6">
        <f t="shared" si="1"/>
        <v>0</v>
      </c>
      <c r="S40" s="2054">
        <f t="shared" si="2"/>
        <v>0</v>
      </c>
      <c r="T40" s="2055"/>
    </row>
    <row r="41" spans="2:20" x14ac:dyDescent="0.2">
      <c r="B41" s="69">
        <v>29</v>
      </c>
      <c r="C41" s="66" t="str">
        <f>ABSEN!C39</f>
        <v/>
      </c>
      <c r="D41" s="70"/>
      <c r="E41" s="71" t="str">
        <f>ABSEN!E39</f>
        <v/>
      </c>
      <c r="F41" s="66"/>
      <c r="G41" s="66">
        <f>IF('AB SOAL'!BN41=0,(F41*$F$5),'AB SOAL'!BN41)</f>
        <v>0</v>
      </c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6">
        <f t="shared" si="1"/>
        <v>0</v>
      </c>
      <c r="S41" s="2054">
        <f t="shared" si="2"/>
        <v>0</v>
      </c>
      <c r="T41" s="2055"/>
    </row>
    <row r="42" spans="2:20" x14ac:dyDescent="0.2">
      <c r="B42" s="69">
        <v>30</v>
      </c>
      <c r="C42" s="66" t="str">
        <f>ABSEN!C40</f>
        <v/>
      </c>
      <c r="D42" s="70"/>
      <c r="E42" s="71" t="str">
        <f>ABSEN!E40</f>
        <v/>
      </c>
      <c r="F42" s="66"/>
      <c r="G42" s="66">
        <f>IF('AB SOAL'!BN42=0,(F42*$F$5),'AB SOAL'!BN42)</f>
        <v>0</v>
      </c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6">
        <f t="shared" si="1"/>
        <v>0</v>
      </c>
      <c r="S42" s="2054">
        <f t="shared" si="2"/>
        <v>0</v>
      </c>
      <c r="T42" s="2055"/>
    </row>
    <row r="43" spans="2:20" x14ac:dyDescent="0.2">
      <c r="B43" s="69">
        <v>31</v>
      </c>
      <c r="C43" s="66" t="str">
        <f>ABSEN!C41</f>
        <v/>
      </c>
      <c r="D43" s="70"/>
      <c r="E43" s="71" t="str">
        <f>ABSEN!E41</f>
        <v/>
      </c>
      <c r="F43" s="66"/>
      <c r="G43" s="66">
        <f>IF('AB SOAL'!BN43=0,(F43*$F$5),'AB SOAL'!BN43)</f>
        <v>0</v>
      </c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6">
        <f t="shared" si="1"/>
        <v>0</v>
      </c>
      <c r="S43" s="2054">
        <f t="shared" si="2"/>
        <v>0</v>
      </c>
      <c r="T43" s="2055"/>
    </row>
    <row r="44" spans="2:20" x14ac:dyDescent="0.2">
      <c r="B44" s="69">
        <v>32</v>
      </c>
      <c r="C44" s="66" t="str">
        <f>ABSEN!C42</f>
        <v/>
      </c>
      <c r="D44" s="70"/>
      <c r="E44" s="71" t="str">
        <f>ABSEN!E42</f>
        <v/>
      </c>
      <c r="F44" s="66"/>
      <c r="G44" s="66">
        <f>IF('AB SOAL'!BN44=0,(F44*$F$5),'AB SOAL'!BN44)</f>
        <v>0</v>
      </c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6">
        <f t="shared" si="1"/>
        <v>0</v>
      </c>
      <c r="S44" s="2054">
        <f t="shared" si="2"/>
        <v>0</v>
      </c>
      <c r="T44" s="2055"/>
    </row>
    <row r="45" spans="2:20" x14ac:dyDescent="0.2">
      <c r="B45" s="69">
        <v>33</v>
      </c>
      <c r="C45" s="66" t="str">
        <f>ABSEN!C43</f>
        <v/>
      </c>
      <c r="D45" s="70"/>
      <c r="E45" s="71" t="str">
        <f>ABSEN!E43</f>
        <v/>
      </c>
      <c r="F45" s="66"/>
      <c r="G45" s="66">
        <f>IF('AB SOAL'!BN45=0,(F45*$F$5),'AB SOAL'!BN45)</f>
        <v>0</v>
      </c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6">
        <f t="shared" si="1"/>
        <v>0</v>
      </c>
      <c r="S45" s="2054">
        <f t="shared" si="2"/>
        <v>0</v>
      </c>
      <c r="T45" s="2055"/>
    </row>
    <row r="46" spans="2:20" x14ac:dyDescent="0.2">
      <c r="B46" s="69">
        <v>34</v>
      </c>
      <c r="C46" s="66" t="str">
        <f>ABSEN!C44</f>
        <v/>
      </c>
      <c r="D46" s="70"/>
      <c r="E46" s="71" t="str">
        <f>ABSEN!E44</f>
        <v/>
      </c>
      <c r="F46" s="66"/>
      <c r="G46" s="66">
        <f>IF('AB SOAL'!BN46=0,(F46*$F$5),'AB SOAL'!BN46)</f>
        <v>0</v>
      </c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6">
        <f t="shared" si="1"/>
        <v>0</v>
      </c>
      <c r="S46" s="2054">
        <f t="shared" si="2"/>
        <v>0</v>
      </c>
      <c r="T46" s="2055"/>
    </row>
    <row r="47" spans="2:20" x14ac:dyDescent="0.2">
      <c r="B47" s="69">
        <v>35</v>
      </c>
      <c r="C47" s="66" t="str">
        <f>ABSEN!C45</f>
        <v/>
      </c>
      <c r="D47" s="70"/>
      <c r="E47" s="71" t="str">
        <f>ABSEN!E45</f>
        <v/>
      </c>
      <c r="F47" s="66"/>
      <c r="G47" s="66">
        <f>IF('AB SOAL'!BN47=0,(F47*$F$5),'AB SOAL'!BN47)</f>
        <v>0</v>
      </c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6">
        <f t="shared" si="1"/>
        <v>0</v>
      </c>
      <c r="S47" s="2054">
        <f t="shared" si="2"/>
        <v>0</v>
      </c>
      <c r="T47" s="2055"/>
    </row>
    <row r="48" spans="2:20" x14ac:dyDescent="0.2">
      <c r="B48" s="69">
        <v>36</v>
      </c>
      <c r="C48" s="66" t="str">
        <f>ABSEN!C46</f>
        <v/>
      </c>
      <c r="D48" s="70"/>
      <c r="E48" s="71" t="str">
        <f>ABSEN!E46</f>
        <v/>
      </c>
      <c r="F48" s="66"/>
      <c r="G48" s="66">
        <f>IF('AB SOAL'!BN48=0,(F48*$F$5),'AB SOAL'!BN48)</f>
        <v>0</v>
      </c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6">
        <f t="shared" si="1"/>
        <v>0</v>
      </c>
      <c r="S48" s="2054">
        <f t="shared" si="2"/>
        <v>0</v>
      </c>
      <c r="T48" s="2055"/>
    </row>
    <row r="49" spans="2:20" x14ac:dyDescent="0.2">
      <c r="B49" s="69">
        <v>37</v>
      </c>
      <c r="C49" s="66" t="str">
        <f>ABSEN!C47</f>
        <v/>
      </c>
      <c r="D49" s="70"/>
      <c r="E49" s="71" t="str">
        <f>ABSEN!E47</f>
        <v/>
      </c>
      <c r="F49" s="66"/>
      <c r="G49" s="66">
        <f>IF('AB SOAL'!BN49=0,(F49*$F$5),'AB SOAL'!BN49)</f>
        <v>0</v>
      </c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6">
        <f t="shared" si="1"/>
        <v>0</v>
      </c>
      <c r="S49" s="2054">
        <f t="shared" si="2"/>
        <v>0</v>
      </c>
      <c r="T49" s="2055"/>
    </row>
    <row r="50" spans="2:20" hidden="1" x14ac:dyDescent="0.2">
      <c r="B50" s="69">
        <v>38</v>
      </c>
      <c r="C50" s="66" t="str">
        <f>ABSEN!C48</f>
        <v/>
      </c>
      <c r="D50" s="70"/>
      <c r="E50" s="71" t="str">
        <f>ABSEN!E48</f>
        <v/>
      </c>
      <c r="F50" s="66"/>
      <c r="G50" s="66">
        <f>IF('AB SOAL'!BN50=0,(F50*$F$5),'AB SOAL'!BN50)</f>
        <v>0</v>
      </c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6">
        <f t="shared" si="1"/>
        <v>0</v>
      </c>
      <c r="S50" s="2054">
        <f t="shared" si="2"/>
        <v>0</v>
      </c>
      <c r="T50" s="2055"/>
    </row>
    <row r="51" spans="2:20" hidden="1" x14ac:dyDescent="0.2">
      <c r="B51" s="69">
        <v>39</v>
      </c>
      <c r="C51" s="66" t="str">
        <f>ABSEN!C49</f>
        <v/>
      </c>
      <c r="D51" s="70"/>
      <c r="E51" s="71" t="str">
        <f>ABSEN!E49</f>
        <v/>
      </c>
      <c r="F51" s="66"/>
      <c r="G51" s="66">
        <f>IF('AB SOAL'!BN51=0,(F51*$F$5),'AB SOAL'!BN51)</f>
        <v>0</v>
      </c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6">
        <f t="shared" si="1"/>
        <v>0</v>
      </c>
      <c r="S51" s="2054">
        <f t="shared" si="2"/>
        <v>0</v>
      </c>
      <c r="T51" s="2055"/>
    </row>
    <row r="52" spans="2:20" hidden="1" x14ac:dyDescent="0.2">
      <c r="B52" s="69">
        <v>40</v>
      </c>
      <c r="C52" s="66" t="str">
        <f>ABSEN!C50</f>
        <v/>
      </c>
      <c r="D52" s="70"/>
      <c r="E52" s="71" t="str">
        <f>ABSEN!E50</f>
        <v/>
      </c>
      <c r="F52" s="66"/>
      <c r="G52" s="66">
        <f>IF('AB SOAL'!BN52=0,(F52*$F$5),'AB SOAL'!BN52)</f>
        <v>0</v>
      </c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6">
        <f t="shared" si="1"/>
        <v>0</v>
      </c>
      <c r="S52" s="2054">
        <f t="shared" si="2"/>
        <v>0</v>
      </c>
      <c r="T52" s="2055"/>
    </row>
    <row r="53" spans="2:20" hidden="1" x14ac:dyDescent="0.2">
      <c r="B53" s="69">
        <v>41</v>
      </c>
      <c r="C53" s="66" t="str">
        <f>ABSEN!C51</f>
        <v/>
      </c>
      <c r="D53" s="70"/>
      <c r="E53" s="71" t="str">
        <f>ABSEN!E51</f>
        <v/>
      </c>
      <c r="F53" s="66"/>
      <c r="G53" s="66">
        <f>IF('AB SOAL'!BN53=0,(F53*$F$5),'AB SOAL'!BN53)</f>
        <v>0</v>
      </c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6">
        <f t="shared" si="1"/>
        <v>0</v>
      </c>
      <c r="S53" s="2054">
        <f t="shared" si="2"/>
        <v>0</v>
      </c>
      <c r="T53" s="2055"/>
    </row>
    <row r="54" spans="2:20" hidden="1" x14ac:dyDescent="0.2">
      <c r="B54" s="69">
        <v>42</v>
      </c>
      <c r="C54" s="66" t="str">
        <f>ABSEN!C52</f>
        <v/>
      </c>
      <c r="D54" s="70"/>
      <c r="E54" s="71" t="str">
        <f>ABSEN!E52</f>
        <v/>
      </c>
      <c r="F54" s="66"/>
      <c r="G54" s="66">
        <f>IF('AB SOAL'!BN54=0,(F54*$F$5),'AB SOAL'!BN54)</f>
        <v>0</v>
      </c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6">
        <f t="shared" si="1"/>
        <v>0</v>
      </c>
      <c r="S54" s="2054">
        <f t="shared" si="2"/>
        <v>0</v>
      </c>
      <c r="T54" s="2055"/>
    </row>
    <row r="55" spans="2:20" hidden="1" x14ac:dyDescent="0.2">
      <c r="B55" s="69">
        <v>43</v>
      </c>
      <c r="C55" s="66" t="str">
        <f>ABSEN!C53</f>
        <v/>
      </c>
      <c r="D55" s="70"/>
      <c r="E55" s="71" t="str">
        <f>ABSEN!E53</f>
        <v/>
      </c>
      <c r="F55" s="66"/>
      <c r="G55" s="66">
        <f>IF('AB SOAL'!BN55=0,(F55*$F$5),'AB SOAL'!BN55)</f>
        <v>0</v>
      </c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6"/>
      <c r="S55" s="2054"/>
      <c r="T55" s="2055"/>
    </row>
    <row r="56" spans="2:20" hidden="1" x14ac:dyDescent="0.2">
      <c r="B56" s="69">
        <v>44</v>
      </c>
      <c r="C56" s="66" t="str">
        <f>ABSEN!C54</f>
        <v/>
      </c>
      <c r="D56" s="70"/>
      <c r="E56" s="71" t="str">
        <f>ABSEN!E54</f>
        <v/>
      </c>
      <c r="F56" s="66"/>
      <c r="G56" s="66">
        <f>IF('AB SOAL'!BN56=0,(F56*$F$5),'AB SOAL'!BN56)</f>
        <v>0</v>
      </c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6"/>
      <c r="S56" s="2054"/>
      <c r="T56" s="2055"/>
    </row>
    <row r="57" spans="2:20" hidden="1" x14ac:dyDescent="0.2">
      <c r="B57" s="69">
        <v>45</v>
      </c>
      <c r="C57" s="66" t="str">
        <f>ABSEN!C55</f>
        <v/>
      </c>
      <c r="D57" s="70"/>
      <c r="E57" s="71" t="str">
        <f>ABSEN!E55</f>
        <v/>
      </c>
      <c r="F57" s="66"/>
      <c r="G57" s="66">
        <f>IF('AB SOAL'!BN57=0,(F57*$F$5),'AB SOAL'!BN57)</f>
        <v>0</v>
      </c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6"/>
      <c r="S57" s="2054"/>
      <c r="T57" s="2055"/>
    </row>
    <row r="58" spans="2:20" hidden="1" x14ac:dyDescent="0.2">
      <c r="B58" s="69">
        <v>46</v>
      </c>
      <c r="C58" s="66" t="str">
        <f>ABSEN!C56</f>
        <v/>
      </c>
      <c r="D58" s="70"/>
      <c r="E58" s="71" t="str">
        <f>ABSEN!E56</f>
        <v/>
      </c>
      <c r="F58" s="66"/>
      <c r="G58" s="66">
        <f>IF('AB SOAL'!BN58=0,(F58*$F$5),'AB SOAL'!BN58)</f>
        <v>0</v>
      </c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6"/>
      <c r="S58" s="2054"/>
      <c r="T58" s="2055"/>
    </row>
    <row r="59" spans="2:20" x14ac:dyDescent="0.2">
      <c r="B59" s="72">
        <v>38</v>
      </c>
      <c r="C59" s="73" t="str">
        <f>ABSEN!C57</f>
        <v/>
      </c>
      <c r="D59" s="74"/>
      <c r="E59" s="75" t="str">
        <f>ABSEN!E57</f>
        <v/>
      </c>
      <c r="F59" s="73"/>
      <c r="G59" s="73">
        <f>IF('AB SOAL'!BN59=0,(F59*$F$5),'AB SOAL'!BN59)</f>
        <v>0</v>
      </c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3"/>
      <c r="S59" s="2012"/>
      <c r="T59" s="2013"/>
    </row>
    <row r="60" spans="2:20" x14ac:dyDescent="0.2">
      <c r="B60" s="29"/>
      <c r="C60" s="29"/>
      <c r="D60" s="77"/>
      <c r="E60" s="78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</row>
    <row r="61" spans="2:20" s="58" customFormat="1" ht="12" x14ac:dyDescent="0.2">
      <c r="B61" s="54"/>
      <c r="C61" s="54"/>
      <c r="D61" s="79"/>
      <c r="E61" s="54"/>
      <c r="F61" s="54"/>
      <c r="G61" s="54"/>
      <c r="H61" s="54"/>
      <c r="I61" s="2011" t="s">
        <v>737</v>
      </c>
      <c r="J61" s="2011"/>
      <c r="K61" s="2011"/>
      <c r="L61" s="2011"/>
      <c r="M61" s="2011"/>
      <c r="N61" s="2011"/>
      <c r="O61" s="2011"/>
      <c r="P61" s="2011"/>
      <c r="Q61" s="2011"/>
      <c r="R61" s="2011"/>
      <c r="S61" s="2011"/>
      <c r="T61" s="54"/>
    </row>
    <row r="62" spans="2:20" s="58" customFormat="1" ht="12" x14ac:dyDescent="0.2">
      <c r="B62" s="54"/>
      <c r="C62" s="54"/>
      <c r="D62" s="79"/>
      <c r="E62" s="54"/>
      <c r="F62" s="54"/>
      <c r="G62" s="54"/>
      <c r="H62" s="54"/>
      <c r="I62" s="1994" t="s">
        <v>738</v>
      </c>
      <c r="J62" s="1994"/>
      <c r="K62" s="1994"/>
      <c r="L62" s="1994"/>
      <c r="M62" s="1994"/>
      <c r="N62" s="1994"/>
      <c r="O62" s="1994"/>
      <c r="P62" s="1994"/>
      <c r="Q62" s="1994"/>
      <c r="R62" s="1994"/>
      <c r="S62" s="1994"/>
      <c r="T62" s="54"/>
    </row>
    <row r="63" spans="2:20" s="58" customFormat="1" ht="12" x14ac:dyDescent="0.2">
      <c r="B63" s="54"/>
      <c r="C63" s="54"/>
      <c r="D63" s="79"/>
      <c r="E63" s="54"/>
      <c r="F63" s="54"/>
      <c r="G63" s="80"/>
      <c r="H63" s="80"/>
      <c r="I63" s="57"/>
      <c r="J63" s="57"/>
      <c r="K63" s="57"/>
      <c r="L63" s="80"/>
      <c r="M63" s="80"/>
      <c r="N63" s="80"/>
      <c r="O63" s="80"/>
      <c r="P63" s="80"/>
      <c r="Q63" s="80"/>
      <c r="R63" s="80"/>
      <c r="S63" s="80"/>
      <c r="T63" s="80"/>
    </row>
    <row r="64" spans="2:20" s="58" customFormat="1" ht="12" x14ac:dyDescent="0.2">
      <c r="B64" s="54"/>
      <c r="C64" s="54"/>
      <c r="D64" s="79"/>
      <c r="E64" s="54"/>
      <c r="F64" s="54"/>
      <c r="G64" s="80"/>
      <c r="H64" s="80"/>
      <c r="I64" s="57"/>
      <c r="J64" s="57"/>
      <c r="K64" s="57"/>
      <c r="L64" s="80"/>
      <c r="M64" s="80"/>
      <c r="N64" s="80"/>
      <c r="O64" s="80"/>
      <c r="P64" s="80"/>
      <c r="Q64" s="80"/>
      <c r="R64" s="80"/>
      <c r="S64" s="80"/>
      <c r="T64" s="80"/>
    </row>
    <row r="65" spans="2:20" s="58" customFormat="1" ht="12" x14ac:dyDescent="0.2">
      <c r="B65" s="54"/>
      <c r="C65" s="54"/>
      <c r="D65" s="79"/>
      <c r="E65" s="54"/>
      <c r="F65" s="54"/>
      <c r="G65" s="54"/>
      <c r="H65" s="54"/>
      <c r="I65" s="57"/>
      <c r="J65" s="57"/>
      <c r="K65" s="57"/>
      <c r="L65" s="54"/>
      <c r="M65" s="54"/>
      <c r="N65" s="54"/>
      <c r="O65" s="54"/>
      <c r="P65" s="54"/>
      <c r="Q65" s="54"/>
      <c r="R65" s="54"/>
      <c r="S65" s="54"/>
      <c r="T65" s="54"/>
    </row>
    <row r="66" spans="2:20" s="58" customFormat="1" ht="12" x14ac:dyDescent="0.2">
      <c r="B66" s="54"/>
      <c r="C66" s="54"/>
      <c r="D66" s="79"/>
      <c r="E66" s="54"/>
      <c r="F66" s="54"/>
      <c r="G66" s="80"/>
      <c r="H66" s="80"/>
      <c r="I66" s="57"/>
      <c r="J66" s="57"/>
      <c r="K66" s="57"/>
      <c r="L66" s="80"/>
      <c r="M66" s="80"/>
      <c r="N66" s="80"/>
      <c r="O66" s="80"/>
      <c r="P66" s="80"/>
      <c r="Q66" s="80"/>
      <c r="R66" s="80"/>
      <c r="S66" s="80"/>
      <c r="T66" s="80"/>
    </row>
    <row r="67" spans="2:20" s="1271" customFormat="1" ht="12" x14ac:dyDescent="0.2">
      <c r="B67" s="1270"/>
      <c r="C67" s="1270"/>
      <c r="D67" s="1272"/>
      <c r="E67" s="1270"/>
      <c r="F67" s="1270"/>
      <c r="G67" s="1270"/>
      <c r="H67" s="1270"/>
      <c r="I67" s="1997">
        <f>E4</f>
        <v>0</v>
      </c>
      <c r="J67" s="1997"/>
      <c r="K67" s="1997"/>
      <c r="L67" s="1997"/>
      <c r="M67" s="1997"/>
      <c r="N67" s="1997"/>
      <c r="O67" s="1997"/>
      <c r="P67" s="1997"/>
      <c r="Q67" s="1997"/>
      <c r="R67" s="1997"/>
      <c r="S67" s="1997"/>
      <c r="T67" s="1270"/>
    </row>
    <row r="68" spans="2:20" s="85" customFormat="1" ht="9.75" x14ac:dyDescent="0.2">
      <c r="B68" s="83"/>
      <c r="C68" s="83"/>
      <c r="D68" s="84"/>
      <c r="E68" s="83"/>
      <c r="F68" s="83"/>
      <c r="G68" s="83"/>
      <c r="H68" s="83"/>
      <c r="I68" s="1998" t="str">
        <f>COVER!A38</f>
        <v>NIP. 0</v>
      </c>
      <c r="J68" s="1998"/>
      <c r="K68" s="1998"/>
      <c r="L68" s="1998"/>
      <c r="M68" s="1998"/>
      <c r="N68" s="1998"/>
      <c r="O68" s="1998"/>
      <c r="P68" s="1998"/>
      <c r="Q68" s="1998"/>
      <c r="R68" s="1998"/>
      <c r="S68" s="1998"/>
      <c r="T68" s="83"/>
    </row>
    <row r="69" spans="2:20" x14ac:dyDescent="0.2">
      <c r="B69" s="60"/>
      <c r="C69" s="86"/>
      <c r="D69" s="86"/>
      <c r="E69" s="86"/>
      <c r="F69" s="60"/>
      <c r="G69" s="60"/>
      <c r="H69" s="60"/>
      <c r="I69" s="60"/>
      <c r="J69" s="60"/>
      <c r="K69" s="60"/>
      <c r="L69" s="60"/>
      <c r="M69" s="60"/>
      <c r="N69" s="86"/>
      <c r="O69" s="86"/>
      <c r="P69" s="86"/>
      <c r="Q69" s="86"/>
      <c r="R69" s="86"/>
      <c r="S69" s="86"/>
      <c r="T69" s="86"/>
    </row>
    <row r="70" spans="2:20" x14ac:dyDescent="0.2">
      <c r="B70" s="60"/>
      <c r="C70" s="60"/>
      <c r="D70" s="30"/>
      <c r="E70" s="60"/>
      <c r="F70" s="60"/>
      <c r="G70" s="60"/>
      <c r="H70" s="60"/>
      <c r="I70" s="60"/>
      <c r="J70" s="60"/>
      <c r="K70" s="60"/>
      <c r="L70" s="60"/>
      <c r="M70" s="60"/>
      <c r="N70" s="52"/>
      <c r="O70" s="52"/>
      <c r="P70" s="52"/>
      <c r="Q70" s="52"/>
      <c r="R70" s="52"/>
      <c r="S70" s="52"/>
      <c r="T70" s="52"/>
    </row>
    <row r="71" spans="2:20" x14ac:dyDescent="0.2">
      <c r="B71" s="60"/>
      <c r="C71" s="60"/>
      <c r="D71" s="30"/>
      <c r="E71" s="60"/>
      <c r="F71" s="60"/>
      <c r="G71" s="60"/>
      <c r="H71" s="60"/>
      <c r="I71" s="60"/>
      <c r="J71" s="60"/>
      <c r="K71" s="60"/>
      <c r="L71" s="60"/>
      <c r="M71" s="60"/>
      <c r="N71" s="52"/>
      <c r="O71" s="52"/>
      <c r="P71" s="52"/>
      <c r="Q71" s="52"/>
      <c r="R71" s="52"/>
      <c r="S71" s="52"/>
      <c r="T71" s="52"/>
    </row>
    <row r="72" spans="2:20" x14ac:dyDescent="0.2"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</row>
    <row r="73" spans="2:20" x14ac:dyDescent="0.2">
      <c r="B73" s="52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</row>
  </sheetData>
  <mergeCells count="62">
    <mergeCell ref="I67:S67"/>
    <mergeCell ref="I68:S68"/>
    <mergeCell ref="S3:T3"/>
    <mergeCell ref="S4:T4"/>
    <mergeCell ref="I61:S61"/>
    <mergeCell ref="I62:S62"/>
    <mergeCell ref="S53:T53"/>
    <mergeCell ref="S54:T54"/>
    <mergeCell ref="S55:T55"/>
    <mergeCell ref="S56:T56"/>
    <mergeCell ref="S57:T57"/>
    <mergeCell ref="S58:T58"/>
    <mergeCell ref="S48:T48"/>
    <mergeCell ref="S45:T45"/>
    <mergeCell ref="S46:T46"/>
    <mergeCell ref="S51:T51"/>
    <mergeCell ref="S52:T52"/>
    <mergeCell ref="S49:T49"/>
    <mergeCell ref="S50:T50"/>
    <mergeCell ref="S43:T43"/>
    <mergeCell ref="S44:T44"/>
    <mergeCell ref="S47:T47"/>
    <mergeCell ref="S40:T40"/>
    <mergeCell ref="S37:T37"/>
    <mergeCell ref="S38:T38"/>
    <mergeCell ref="S42:T42"/>
    <mergeCell ref="S27:T27"/>
    <mergeCell ref="S28:T28"/>
    <mergeCell ref="S35:T35"/>
    <mergeCell ref="S41:T41"/>
    <mergeCell ref="S32:T32"/>
    <mergeCell ref="S29:T29"/>
    <mergeCell ref="S30:T30"/>
    <mergeCell ref="S36:T36"/>
    <mergeCell ref="S33:T33"/>
    <mergeCell ref="S34:T34"/>
    <mergeCell ref="S39:T39"/>
    <mergeCell ref="S25:T25"/>
    <mergeCell ref="S26:T26"/>
    <mergeCell ref="S31:T31"/>
    <mergeCell ref="S17:T17"/>
    <mergeCell ref="S18:T18"/>
    <mergeCell ref="S23:T23"/>
    <mergeCell ref="S21:T21"/>
    <mergeCell ref="S22:T22"/>
    <mergeCell ref="S24:T24"/>
    <mergeCell ref="S59:T59"/>
    <mergeCell ref="B1:T1"/>
    <mergeCell ref="S15:T15"/>
    <mergeCell ref="D9:E12"/>
    <mergeCell ref="C9:C12"/>
    <mergeCell ref="B9:B12"/>
    <mergeCell ref="F9:R9"/>
    <mergeCell ref="S9:T12"/>
    <mergeCell ref="R11:R12"/>
    <mergeCell ref="F10:G11"/>
    <mergeCell ref="H10:R10"/>
    <mergeCell ref="S16:T16"/>
    <mergeCell ref="S14:T14"/>
    <mergeCell ref="S13:T13"/>
    <mergeCell ref="S19:T19"/>
    <mergeCell ref="S20:T20"/>
  </mergeCells>
  <conditionalFormatting sqref="T60 C13:S60">
    <cfRule type="cellIs" dxfId="62" priority="1" operator="equal">
      <formula>0</formula>
    </cfRule>
  </conditionalFormatting>
  <hyperlinks>
    <hyperlink ref="A1" location="'DATA UTAMA'!A1" display="'DATA UTAMA'!A1"/>
  </hyperlinks>
  <pageMargins left="0.43307086614173229" right="0.23622047244094491" top="0.15748031496062992" bottom="0.15748031496062992" header="0.31496062992125984" footer="0.31496062992125984"/>
  <pageSetup paperSize="9" scale="90" orientation="portrait" r:id="rId1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AQ75"/>
  <sheetViews>
    <sheetView showGridLines="0" workbookViewId="0">
      <pane xSplit="1" ySplit="14" topLeftCell="AC15" activePane="bottomRight" state="frozen"/>
      <selection pane="topRight" activeCell="B1" sqref="B1"/>
      <selection pane="bottomLeft" activeCell="A15" sqref="A15"/>
      <selection pane="bottomRight"/>
    </sheetView>
  </sheetViews>
  <sheetFormatPr defaultRowHeight="15" x14ac:dyDescent="0.25"/>
  <cols>
    <col min="1" max="1" width="2.140625" style="2" customWidth="1"/>
    <col min="2" max="2" width="3.7109375" style="2" customWidth="1"/>
    <col min="3" max="3" width="1" style="2" customWidth="1"/>
    <col min="4" max="4" width="28.28515625" style="2" customWidth="1"/>
    <col min="5" max="10" width="8.140625" style="37" customWidth="1"/>
    <col min="11" max="12" width="8.140625" style="37" hidden="1" customWidth="1"/>
    <col min="13" max="13" width="7.42578125" style="1030" hidden="1" customWidth="1"/>
    <col min="14" max="16" width="4.5703125" style="1030" hidden="1" customWidth="1"/>
    <col min="17" max="17" width="5.85546875" style="1030" hidden="1" customWidth="1"/>
    <col min="18" max="20" width="4.5703125" style="1030" hidden="1" customWidth="1"/>
    <col min="21" max="28" width="4.5703125" style="2" hidden="1" customWidth="1"/>
    <col min="29" max="29" width="8.28515625" style="37" customWidth="1"/>
    <col min="30" max="30" width="8.42578125" style="37" customWidth="1"/>
    <col min="31" max="31" width="7.7109375" style="37" customWidth="1"/>
    <col min="32" max="32" width="5.85546875" style="37" customWidth="1"/>
    <col min="33" max="34" width="6.140625" style="37" customWidth="1"/>
    <col min="35" max="35" width="7.28515625" style="323" hidden="1" customWidth="1"/>
    <col min="36" max="38" width="6.42578125" style="37" customWidth="1"/>
    <col min="39" max="39" width="7.5703125" style="37" hidden="1" customWidth="1"/>
    <col min="40" max="40" width="8.28515625" style="318" hidden="1" customWidth="1"/>
    <col min="41" max="41" width="7.28515625" style="38" customWidth="1"/>
    <col min="42" max="42" width="8.28515625" style="2" customWidth="1"/>
    <col min="43" max="16384" width="9.140625" style="2"/>
  </cols>
  <sheetData>
    <row r="1" spans="1:42" ht="18" x14ac:dyDescent="0.2">
      <c r="A1" s="1" t="s">
        <v>389</v>
      </c>
      <c r="B1" s="1902" t="s">
        <v>464</v>
      </c>
      <c r="C1" s="1902"/>
      <c r="D1" s="1902"/>
      <c r="E1" s="1902"/>
      <c r="F1" s="1902"/>
      <c r="G1" s="1902"/>
      <c r="H1" s="1902"/>
      <c r="I1" s="1902"/>
      <c r="J1" s="1902"/>
      <c r="K1" s="1902"/>
      <c r="L1" s="1902"/>
      <c r="M1" s="1902"/>
      <c r="N1" s="1902"/>
      <c r="O1" s="1902"/>
      <c r="P1" s="1902"/>
      <c r="Q1" s="1902"/>
      <c r="R1" s="1902"/>
      <c r="S1" s="1902"/>
      <c r="T1" s="1902"/>
      <c r="U1" s="1902"/>
      <c r="V1" s="1902"/>
      <c r="W1" s="1902"/>
      <c r="X1" s="1902"/>
      <c r="Y1" s="1902"/>
      <c r="Z1" s="1902"/>
      <c r="AA1" s="1902"/>
      <c r="AB1" s="1902"/>
      <c r="AC1" s="1902"/>
      <c r="AD1" s="1902"/>
      <c r="AE1" s="1902"/>
      <c r="AF1" s="1902"/>
      <c r="AG1" s="1902"/>
      <c r="AH1" s="1902"/>
      <c r="AI1" s="1902"/>
      <c r="AJ1" s="1902"/>
      <c r="AK1" s="1902"/>
      <c r="AL1" s="1902"/>
      <c r="AM1" s="1902"/>
      <c r="AN1" s="1902"/>
      <c r="AO1" s="36"/>
    </row>
    <row r="2" spans="1:42" ht="15" customHeight="1" x14ac:dyDescent="0.2">
      <c r="A2" s="39"/>
      <c r="B2" s="1960" t="str">
        <f>CONCATENATE("SEMESTER GASAL"," ","KELAS"," ",AL7)</f>
        <v>SEMESTER GASAL KELAS X MIPA 1</v>
      </c>
      <c r="C2" s="1960"/>
      <c r="D2" s="1960"/>
      <c r="E2" s="1960"/>
      <c r="F2" s="1960"/>
      <c r="G2" s="1960"/>
      <c r="H2" s="1960"/>
      <c r="I2" s="1960"/>
      <c r="J2" s="1960"/>
      <c r="K2" s="1960"/>
      <c r="L2" s="1960"/>
      <c r="M2" s="1960"/>
      <c r="N2" s="1960"/>
      <c r="O2" s="1960"/>
      <c r="P2" s="1960"/>
      <c r="Q2" s="1960"/>
      <c r="R2" s="1960"/>
      <c r="S2" s="1960"/>
      <c r="T2" s="1960"/>
      <c r="U2" s="1960"/>
      <c r="V2" s="1960"/>
      <c r="W2" s="1960"/>
      <c r="X2" s="1960"/>
      <c r="Y2" s="1960"/>
      <c r="Z2" s="1960"/>
      <c r="AA2" s="1960"/>
      <c r="AB2" s="1960"/>
      <c r="AC2" s="1960"/>
      <c r="AD2" s="1960"/>
      <c r="AE2" s="1960"/>
      <c r="AF2" s="1960"/>
      <c r="AG2" s="1960"/>
      <c r="AH2" s="1960"/>
      <c r="AI2" s="1960"/>
      <c r="AJ2" s="1960"/>
      <c r="AK2" s="1960"/>
      <c r="AL2" s="1960"/>
      <c r="AM2" s="1960"/>
      <c r="AN2" s="1960"/>
      <c r="AO2" s="36"/>
    </row>
    <row r="3" spans="1:42" ht="5.25" customHeight="1" x14ac:dyDescent="0.2">
      <c r="A3" s="39"/>
      <c r="B3" s="308"/>
      <c r="C3" s="308"/>
      <c r="D3" s="308"/>
      <c r="E3" s="308"/>
      <c r="F3" s="308"/>
      <c r="G3" s="308"/>
      <c r="H3" s="308"/>
      <c r="I3" s="990"/>
      <c r="J3" s="990"/>
      <c r="K3" s="308"/>
      <c r="L3" s="308"/>
      <c r="M3" s="1019"/>
      <c r="N3" s="1019"/>
      <c r="O3" s="1019"/>
      <c r="P3" s="1019"/>
      <c r="Q3" s="1019"/>
      <c r="R3" s="1019"/>
      <c r="S3" s="1019"/>
      <c r="T3" s="1019"/>
      <c r="U3" s="3"/>
      <c r="V3" s="3"/>
      <c r="W3" s="3"/>
      <c r="X3" s="3"/>
      <c r="Y3" s="3"/>
      <c r="Z3" s="3"/>
      <c r="AA3" s="3"/>
      <c r="AB3" s="3"/>
      <c r="AC3" s="308"/>
      <c r="AD3" s="308"/>
      <c r="AE3" s="308"/>
      <c r="AF3" s="308"/>
      <c r="AG3" s="308"/>
      <c r="AH3" s="308"/>
      <c r="AI3" s="308"/>
      <c r="AJ3" s="308"/>
      <c r="AK3" s="308"/>
      <c r="AL3" s="308"/>
      <c r="AM3" s="308"/>
      <c r="AN3" s="308"/>
      <c r="AO3" s="36"/>
    </row>
    <row r="4" spans="1:42" ht="2.25" customHeight="1" x14ac:dyDescent="0.2">
      <c r="A4" s="324"/>
      <c r="B4" s="325"/>
      <c r="C4" s="325"/>
      <c r="D4" s="325"/>
      <c r="E4" s="325"/>
      <c r="F4" s="325"/>
      <c r="G4" s="325"/>
      <c r="H4" s="325"/>
      <c r="I4" s="325"/>
      <c r="J4" s="325"/>
      <c r="K4" s="325"/>
      <c r="L4" s="325"/>
      <c r="M4" s="1020"/>
      <c r="N4" s="1020"/>
      <c r="O4" s="1020"/>
      <c r="P4" s="1020"/>
      <c r="Q4" s="1020"/>
      <c r="R4" s="1020"/>
      <c r="S4" s="1020"/>
      <c r="T4" s="1020"/>
      <c r="U4" s="325"/>
      <c r="V4" s="325"/>
      <c r="W4" s="325"/>
      <c r="X4" s="325"/>
      <c r="Y4" s="325"/>
      <c r="Z4" s="325"/>
      <c r="AA4" s="325"/>
      <c r="AB4" s="325"/>
      <c r="AC4" s="325"/>
      <c r="AD4" s="325"/>
      <c r="AE4" s="325"/>
      <c r="AF4" s="325"/>
      <c r="AG4" s="325"/>
      <c r="AH4" s="325"/>
      <c r="AI4" s="326"/>
      <c r="AJ4" s="324"/>
      <c r="AK4" s="2085"/>
      <c r="AL4" s="2085"/>
      <c r="AM4" s="2085"/>
      <c r="AN4" s="2085"/>
      <c r="AO4" s="36"/>
    </row>
    <row r="5" spans="1:42" ht="6" customHeight="1" x14ac:dyDescent="0.2"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1019"/>
      <c r="N5" s="1019"/>
      <c r="O5" s="1019"/>
      <c r="P5" s="1019"/>
      <c r="Q5" s="1019"/>
      <c r="R5" s="1019"/>
      <c r="S5" s="1019"/>
      <c r="T5" s="1019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19"/>
      <c r="AJ5" s="2"/>
      <c r="AK5" s="5"/>
      <c r="AL5" s="5"/>
      <c r="AM5" s="5"/>
      <c r="AN5" s="116"/>
      <c r="AO5" s="36"/>
    </row>
    <row r="6" spans="1:42" s="8" customFormat="1" ht="12" x14ac:dyDescent="0.2">
      <c r="C6" s="4" t="s">
        <v>2</v>
      </c>
      <c r="D6" s="5"/>
      <c r="E6" s="6" t="s">
        <v>3</v>
      </c>
      <c r="F6" s="7" t="str">
        <f>RA!E3</f>
        <v>Ilmu Pengetahuan Sosial</v>
      </c>
      <c r="G6" s="10"/>
      <c r="H6" s="10"/>
      <c r="I6" s="10"/>
      <c r="J6" s="10"/>
      <c r="K6" s="10"/>
      <c r="M6" s="987"/>
      <c r="N6" s="987"/>
      <c r="O6" s="987"/>
      <c r="P6" s="987"/>
      <c r="Q6" s="987"/>
      <c r="R6" s="987"/>
      <c r="S6" s="987"/>
      <c r="T6" s="987"/>
      <c r="AH6" s="4" t="s">
        <v>28</v>
      </c>
      <c r="AI6" s="4" t="s">
        <v>28</v>
      </c>
      <c r="AJ6" s="10"/>
      <c r="AK6" s="595" t="s">
        <v>3</v>
      </c>
      <c r="AL6" s="10" t="str">
        <f>PROSEM!E5</f>
        <v>2018/2019</v>
      </c>
      <c r="AM6" s="10"/>
    </row>
    <row r="7" spans="1:42" s="8" customFormat="1" ht="12" x14ac:dyDescent="0.2">
      <c r="C7" s="4" t="s">
        <v>4</v>
      </c>
      <c r="D7" s="5"/>
      <c r="E7" s="6" t="s">
        <v>3</v>
      </c>
      <c r="F7" s="9">
        <f>PROSEM!AB5</f>
        <v>0</v>
      </c>
      <c r="G7" s="10"/>
      <c r="H7" s="10"/>
      <c r="I7" s="10"/>
      <c r="J7" s="10"/>
      <c r="K7" s="10"/>
      <c r="M7" s="987"/>
      <c r="N7" s="987"/>
      <c r="O7" s="987"/>
      <c r="P7" s="987"/>
      <c r="Q7" s="987"/>
      <c r="R7" s="987"/>
      <c r="S7" s="987"/>
      <c r="T7" s="987"/>
      <c r="AH7" s="4" t="s">
        <v>5</v>
      </c>
      <c r="AI7" s="4" t="s">
        <v>5</v>
      </c>
      <c r="AJ7" s="10"/>
      <c r="AK7" s="595" t="s">
        <v>3</v>
      </c>
      <c r="AL7" s="598" t="str">
        <f>PROSEM!AB3</f>
        <v>X MIPA 1</v>
      </c>
      <c r="AM7" s="598"/>
    </row>
    <row r="8" spans="1:42" ht="7.5" customHeight="1" x14ac:dyDescent="0.2">
      <c r="B8" s="11"/>
      <c r="C8" s="11"/>
      <c r="D8" s="11"/>
      <c r="E8" s="327">
        <f>IF(E11="",0,1)</f>
        <v>1</v>
      </c>
      <c r="F8" s="327">
        <f t="shared" ref="F8:L8" si="0">IF(F11="",0,1)</f>
        <v>0</v>
      </c>
      <c r="G8" s="327">
        <f t="shared" si="0"/>
        <v>0</v>
      </c>
      <c r="H8" s="327">
        <f t="shared" si="0"/>
        <v>0</v>
      </c>
      <c r="I8" s="327"/>
      <c r="J8" s="327"/>
      <c r="K8" s="327">
        <f t="shared" si="0"/>
        <v>0</v>
      </c>
      <c r="L8" s="327">
        <f t="shared" si="0"/>
        <v>0</v>
      </c>
      <c r="M8" s="1021"/>
      <c r="N8" s="1021"/>
      <c r="O8" s="1021"/>
      <c r="P8" s="1021"/>
      <c r="Q8" s="1021"/>
      <c r="R8" s="1021"/>
      <c r="S8" s="1021"/>
      <c r="T8" s="1021"/>
      <c r="U8" s="118"/>
      <c r="V8" s="118"/>
      <c r="W8" s="118"/>
      <c r="X8" s="118"/>
      <c r="Y8" s="118"/>
      <c r="Z8" s="118"/>
      <c r="AA8" s="118"/>
      <c r="AB8" s="118"/>
      <c r="AC8" s="327">
        <f>SUM(E8:L8)</f>
        <v>1</v>
      </c>
      <c r="AD8" s="11"/>
      <c r="AE8" s="11"/>
      <c r="AF8" s="11"/>
      <c r="AG8" s="11"/>
      <c r="AH8" s="11"/>
      <c r="AI8" s="320"/>
      <c r="AJ8" s="11"/>
      <c r="AK8" s="11"/>
      <c r="AL8" s="11"/>
      <c r="AM8" s="11"/>
      <c r="AN8" s="316"/>
      <c r="AO8" s="12"/>
    </row>
    <row r="9" spans="1:42" ht="16.5" customHeight="1" x14ac:dyDescent="0.2">
      <c r="B9" s="2086" t="s">
        <v>6</v>
      </c>
      <c r="C9" s="2091" t="s">
        <v>8</v>
      </c>
      <c r="D9" s="2092"/>
      <c r="E9" s="2100" t="s">
        <v>590</v>
      </c>
      <c r="F9" s="2101"/>
      <c r="G9" s="2101"/>
      <c r="H9" s="2101"/>
      <c r="I9" s="2101"/>
      <c r="J9" s="2101"/>
      <c r="K9" s="2101"/>
      <c r="L9" s="2102"/>
      <c r="M9" s="1035"/>
      <c r="N9" s="1035"/>
      <c r="O9" s="1035"/>
      <c r="P9" s="1035"/>
      <c r="Q9" s="1035"/>
      <c r="R9" s="1035"/>
      <c r="S9" s="1035"/>
      <c r="T9" s="1035"/>
      <c r="U9" s="1035"/>
      <c r="V9" s="1035"/>
      <c r="W9" s="1035"/>
      <c r="X9" s="1035"/>
      <c r="Y9" s="1035"/>
      <c r="Z9" s="1035"/>
      <c r="AA9" s="1035"/>
      <c r="AB9" s="1035"/>
      <c r="AC9" s="2097" t="s">
        <v>582</v>
      </c>
      <c r="AD9" s="2097" t="s">
        <v>583</v>
      </c>
      <c r="AE9" s="2097" t="s">
        <v>584</v>
      </c>
      <c r="AF9" s="2106" t="s">
        <v>591</v>
      </c>
      <c r="AG9" s="2107"/>
      <c r="AH9" s="2108"/>
      <c r="AI9" s="2082" t="s">
        <v>427</v>
      </c>
      <c r="AJ9" s="2114" t="s">
        <v>435</v>
      </c>
      <c r="AK9" s="2115"/>
      <c r="AL9" s="2115"/>
      <c r="AM9" s="2115"/>
      <c r="AN9" s="2115"/>
      <c r="AO9" s="2115"/>
      <c r="AP9" s="2109" t="s">
        <v>429</v>
      </c>
    </row>
    <row r="10" spans="1:42" ht="56.25" customHeight="1" x14ac:dyDescent="0.2">
      <c r="B10" s="2087"/>
      <c r="C10" s="2093"/>
      <c r="D10" s="2094"/>
      <c r="E10" s="1040" t="s">
        <v>599</v>
      </c>
      <c r="F10" s="1040" t="s">
        <v>600</v>
      </c>
      <c r="G10" s="1040" t="s">
        <v>601</v>
      </c>
      <c r="H10" s="1040"/>
      <c r="I10" s="1040"/>
      <c r="J10" s="1040"/>
      <c r="K10" s="1040"/>
      <c r="L10" s="1040"/>
      <c r="M10" s="1022"/>
      <c r="N10" s="1022"/>
      <c r="O10" s="1022"/>
      <c r="P10" s="1022"/>
      <c r="Q10" s="1022"/>
      <c r="R10" s="1022"/>
      <c r="S10" s="1022"/>
      <c r="T10" s="1022"/>
      <c r="U10" s="977"/>
      <c r="V10" s="977"/>
      <c r="W10" s="977"/>
      <c r="X10" s="977"/>
      <c r="Y10" s="977"/>
      <c r="Z10" s="977"/>
      <c r="AA10" s="977"/>
      <c r="AB10" s="977"/>
      <c r="AC10" s="2098"/>
      <c r="AD10" s="2098"/>
      <c r="AE10" s="2098"/>
      <c r="AF10" s="1278" t="s">
        <v>539</v>
      </c>
      <c r="AG10" s="1278" t="s">
        <v>441</v>
      </c>
      <c r="AH10" s="1278" t="s">
        <v>442</v>
      </c>
      <c r="AI10" s="2083"/>
      <c r="AJ10" s="2103" t="s">
        <v>582</v>
      </c>
      <c r="AK10" s="2103" t="s">
        <v>583</v>
      </c>
      <c r="AL10" s="2103" t="s">
        <v>584</v>
      </c>
      <c r="AM10" s="1279" t="s">
        <v>427</v>
      </c>
      <c r="AN10" s="1280" t="s">
        <v>429</v>
      </c>
      <c r="AO10" s="2116" t="s">
        <v>179</v>
      </c>
      <c r="AP10" s="2110"/>
    </row>
    <row r="11" spans="1:42" s="13" customFormat="1" ht="14.25" customHeight="1" x14ac:dyDescent="0.2">
      <c r="B11" s="2088"/>
      <c r="C11" s="2093"/>
      <c r="D11" s="2094"/>
      <c r="E11" s="2080">
        <v>41344</v>
      </c>
      <c r="F11" s="2080"/>
      <c r="G11" s="2080"/>
      <c r="H11" s="2080"/>
      <c r="I11" s="1033"/>
      <c r="J11" s="1033"/>
      <c r="K11" s="2080"/>
      <c r="L11" s="2080"/>
      <c r="M11" s="1977" t="s">
        <v>585</v>
      </c>
      <c r="N11" s="1978"/>
      <c r="O11" s="1978"/>
      <c r="P11" s="1978"/>
      <c r="Q11" s="1978"/>
      <c r="R11" s="1978"/>
      <c r="S11" s="1978"/>
      <c r="T11" s="1979"/>
      <c r="U11" s="1977" t="s">
        <v>586</v>
      </c>
      <c r="V11" s="1978"/>
      <c r="W11" s="1978"/>
      <c r="X11" s="1978"/>
      <c r="Y11" s="1978"/>
      <c r="Z11" s="1978"/>
      <c r="AA11" s="1978"/>
      <c r="AB11" s="1979"/>
      <c r="AC11" s="2098"/>
      <c r="AD11" s="2098"/>
      <c r="AE11" s="2098"/>
      <c r="AF11" s="2112">
        <v>60</v>
      </c>
      <c r="AG11" s="2112">
        <v>40</v>
      </c>
      <c r="AH11" s="2112">
        <v>0</v>
      </c>
      <c r="AI11" s="2083"/>
      <c r="AJ11" s="2104"/>
      <c r="AK11" s="2104"/>
      <c r="AL11" s="2104"/>
      <c r="AM11" s="1279"/>
      <c r="AN11" s="1281"/>
      <c r="AO11" s="2117"/>
      <c r="AP11" s="2110"/>
    </row>
    <row r="12" spans="1:42" s="13" customFormat="1" ht="14.25" customHeight="1" thickBot="1" x14ac:dyDescent="0.25">
      <c r="B12" s="2089"/>
      <c r="C12" s="2093"/>
      <c r="D12" s="2094"/>
      <c r="E12" s="2081"/>
      <c r="F12" s="2081"/>
      <c r="G12" s="2081"/>
      <c r="H12" s="2081"/>
      <c r="I12" s="1034"/>
      <c r="J12" s="1034"/>
      <c r="K12" s="2081"/>
      <c r="L12" s="2081"/>
      <c r="M12" s="1023"/>
      <c r="N12" s="1023"/>
      <c r="O12" s="1023"/>
      <c r="P12" s="1023"/>
      <c r="Q12" s="1023"/>
      <c r="R12" s="1023"/>
      <c r="S12" s="1023"/>
      <c r="T12" s="1023"/>
      <c r="U12" s="1031"/>
      <c r="V12" s="1031"/>
      <c r="W12" s="1031"/>
      <c r="X12" s="1031"/>
      <c r="Y12" s="1031"/>
      <c r="Z12" s="1031"/>
      <c r="AA12" s="1031"/>
      <c r="AB12" s="1031"/>
      <c r="AC12" s="2098"/>
      <c r="AD12" s="2098"/>
      <c r="AE12" s="2098"/>
      <c r="AF12" s="2113"/>
      <c r="AG12" s="2113"/>
      <c r="AH12" s="2113"/>
      <c r="AI12" s="2084"/>
      <c r="AJ12" s="2105"/>
      <c r="AK12" s="2105"/>
      <c r="AL12" s="2105"/>
      <c r="AM12" s="1060"/>
      <c r="AN12" s="1060"/>
      <c r="AO12" s="2117"/>
      <c r="AP12" s="2110"/>
    </row>
    <row r="13" spans="1:42" ht="15.75" hidden="1" customHeight="1" thickBot="1" x14ac:dyDescent="0.25">
      <c r="A13" s="14" t="str">
        <f>PROTA!I4</f>
        <v>X MIPA 1</v>
      </c>
      <c r="B13" s="2090"/>
      <c r="C13" s="2095"/>
      <c r="D13" s="2096"/>
      <c r="E13" s="15">
        <f>IF(E11="",0,1)</f>
        <v>1</v>
      </c>
      <c r="F13" s="15">
        <f t="shared" ref="F13:L13" si="1">IF(F11="",0,1)</f>
        <v>0</v>
      </c>
      <c r="G13" s="15">
        <f t="shared" si="1"/>
        <v>0</v>
      </c>
      <c r="H13" s="15">
        <f t="shared" si="1"/>
        <v>0</v>
      </c>
      <c r="I13" s="15">
        <f t="shared" si="1"/>
        <v>0</v>
      </c>
      <c r="J13" s="15">
        <f t="shared" si="1"/>
        <v>0</v>
      </c>
      <c r="K13" s="15">
        <f t="shared" si="1"/>
        <v>0</v>
      </c>
      <c r="L13" s="15">
        <f t="shared" si="1"/>
        <v>0</v>
      </c>
      <c r="M13" s="1024"/>
      <c r="N13" s="1024"/>
      <c r="O13" s="1024"/>
      <c r="P13" s="1024"/>
      <c r="Q13" s="1024"/>
      <c r="R13" s="1024"/>
      <c r="S13" s="1024"/>
      <c r="T13" s="1024"/>
      <c r="U13" s="1018"/>
      <c r="V13" s="1018"/>
      <c r="W13" s="1018"/>
      <c r="X13" s="1018"/>
      <c r="Y13" s="1018"/>
      <c r="Z13" s="1018"/>
      <c r="AA13" s="1018"/>
      <c r="AB13" s="1018"/>
      <c r="AC13" s="2099"/>
      <c r="AD13" s="2099"/>
      <c r="AE13" s="2099"/>
      <c r="AF13" s="850">
        <f>AF11/100</f>
        <v>0.6</v>
      </c>
      <c r="AG13" s="850">
        <f>AG11/100</f>
        <v>0.4</v>
      </c>
      <c r="AH13" s="850">
        <f>AH11/100</f>
        <v>0</v>
      </c>
      <c r="AI13" s="329" t="s">
        <v>428</v>
      </c>
      <c r="AJ13" s="831">
        <f>AF13</f>
        <v>0.6</v>
      </c>
      <c r="AK13" s="831">
        <f>AG13</f>
        <v>0.4</v>
      </c>
      <c r="AL13" s="831">
        <f>AH13</f>
        <v>0</v>
      </c>
      <c r="AM13" s="832" t="s">
        <v>428</v>
      </c>
      <c r="AN13" s="845"/>
      <c r="AO13" s="1041"/>
      <c r="AP13" s="2111"/>
    </row>
    <row r="14" spans="1:42" ht="3" customHeight="1" thickTop="1" thickBot="1" x14ac:dyDescent="0.25">
      <c r="A14" s="14"/>
      <c r="B14" s="1048"/>
      <c r="C14" s="1049"/>
      <c r="D14" s="1050"/>
      <c r="E14" s="1051"/>
      <c r="F14" s="1051"/>
      <c r="G14" s="1051"/>
      <c r="H14" s="1051"/>
      <c r="I14" s="1051"/>
      <c r="J14" s="1051"/>
      <c r="K14" s="1051"/>
      <c r="L14" s="1051"/>
      <c r="M14" s="1025"/>
      <c r="N14" s="1025"/>
      <c r="O14" s="1025"/>
      <c r="P14" s="1025"/>
      <c r="Q14" s="1025"/>
      <c r="R14" s="1025"/>
      <c r="S14" s="1025"/>
      <c r="T14" s="1025"/>
      <c r="U14" s="857"/>
      <c r="V14" s="857"/>
      <c r="W14" s="857"/>
      <c r="X14" s="857"/>
      <c r="Y14" s="857"/>
      <c r="Z14" s="857"/>
      <c r="AA14" s="857"/>
      <c r="AB14" s="857"/>
      <c r="AC14" s="1052"/>
      <c r="AD14" s="1053"/>
      <c r="AE14" s="1053"/>
      <c r="AF14" s="1054"/>
      <c r="AG14" s="1054"/>
      <c r="AH14" s="1054"/>
      <c r="AI14" s="1055"/>
      <c r="AJ14" s="1056"/>
      <c r="AK14" s="1056"/>
      <c r="AL14" s="1056"/>
      <c r="AM14" s="1057"/>
      <c r="AN14" s="1058"/>
      <c r="AO14" s="1059"/>
      <c r="AP14" s="1106"/>
    </row>
    <row r="15" spans="1:42" s="20" customFormat="1" ht="13.5" thickTop="1" x14ac:dyDescent="0.2">
      <c r="A15" s="14" t="str">
        <f>PROTA!I5</f>
        <v>X MIPA 2</v>
      </c>
      <c r="B15" s="16">
        <v>1</v>
      </c>
      <c r="C15" s="17" t="str">
        <f>CONCATENATE(B15,AL7)</f>
        <v>1X MIPA 1</v>
      </c>
      <c r="D15" s="18" t="str">
        <f>ABSEN!E11</f>
        <v/>
      </c>
      <c r="E15" s="19">
        <v>80</v>
      </c>
      <c r="F15" s="19"/>
      <c r="G15" s="19"/>
      <c r="H15" s="19"/>
      <c r="I15" s="19"/>
      <c r="J15" s="19"/>
      <c r="K15" s="19"/>
      <c r="L15" s="19"/>
      <c r="M15" s="1026" t="str">
        <f>IF(E15=0,"",IF((E15/25)&gt;=2.67,E$10,""))</f>
        <v>memahat kayu</v>
      </c>
      <c r="N15" s="1026" t="str">
        <f t="shared" ref="N15:T15" si="2">IF(F15=0,"",IF((F15/25)&gt;=2.67,F$10,""))</f>
        <v/>
      </c>
      <c r="O15" s="1026" t="str">
        <f t="shared" si="2"/>
        <v/>
      </c>
      <c r="P15" s="1026" t="str">
        <f t="shared" si="2"/>
        <v/>
      </c>
      <c r="Q15" s="1026" t="str">
        <f t="shared" si="2"/>
        <v/>
      </c>
      <c r="R15" s="1026" t="str">
        <f t="shared" si="2"/>
        <v/>
      </c>
      <c r="S15" s="1026" t="str">
        <f t="shared" si="2"/>
        <v/>
      </c>
      <c r="T15" s="1026" t="str">
        <f t="shared" si="2"/>
        <v/>
      </c>
      <c r="U15" s="1026" t="str">
        <f>IF(E15=0,"",IF((E15/25)&lt;2.67,E$10,""))</f>
        <v/>
      </c>
      <c r="V15" s="1026" t="str">
        <f t="shared" ref="V15:AB15" si="3">IF(F15=0,"",IF((F15/25)&lt;2.67,F$10,""))</f>
        <v/>
      </c>
      <c r="W15" s="1026" t="str">
        <f t="shared" si="3"/>
        <v/>
      </c>
      <c r="X15" s="1026" t="str">
        <f t="shared" si="3"/>
        <v/>
      </c>
      <c r="Y15" s="1026" t="str">
        <f t="shared" si="3"/>
        <v/>
      </c>
      <c r="Z15" s="1026" t="str">
        <f t="shared" si="3"/>
        <v/>
      </c>
      <c r="AA15" s="1026" t="str">
        <f t="shared" si="3"/>
        <v/>
      </c>
      <c r="AB15" s="1026" t="str">
        <f t="shared" si="3"/>
        <v/>
      </c>
      <c r="AC15" s="822">
        <f t="shared" ref="AC15:AC61" si="4">(SUM(E15:L15))/$AC$8</f>
        <v>80</v>
      </c>
      <c r="AD15" s="822">
        <f>NTM!J13</f>
        <v>100</v>
      </c>
      <c r="AE15" s="822">
        <f>NTA!J13</f>
        <v>100</v>
      </c>
      <c r="AF15" s="824">
        <f>AC15*$AF$13</f>
        <v>48</v>
      </c>
      <c r="AG15" s="824">
        <f>AD15*$AG$13</f>
        <v>40</v>
      </c>
      <c r="AH15" s="824">
        <f>AE15*$AH$13</f>
        <v>0</v>
      </c>
      <c r="AI15" s="825">
        <f t="shared" ref="AI15:AI40" si="5">SUM(AF15:AH15)</f>
        <v>88</v>
      </c>
      <c r="AJ15" s="1045">
        <f>IF(ISERROR(AF15/25),"",(AF15/25))</f>
        <v>1.92</v>
      </c>
      <c r="AK15" s="1045">
        <f>IF(ISERROR(AG15/25),"",(AG15/25))</f>
        <v>1.6</v>
      </c>
      <c r="AL15" s="1045">
        <f>IF(ISERROR(AH15/25),"",(AH15/25))</f>
        <v>0</v>
      </c>
      <c r="AM15" s="847">
        <f t="shared" ref="AM15:AM61" si="6">SUM(AJ15:AL15)</f>
        <v>3.52</v>
      </c>
      <c r="AN15" s="835" t="str">
        <f t="shared" ref="AN15:AN61" si="7">IF(ISBLANK(AK15)," ",IF(AND((AM15&lt;=4),(AM15&gt;3.67)),"A",IF(AND((AM15&lt;=3.67),(AM15&gt;3.33)),"A-",IF(AND((AM15&lt;=3.33),(AM15&gt;3)),"B+",IF(AND((AM15&lt;=3),(AM15&gt;2.67)),"B",IF(AND((AM15&lt;=2.67),(AM15&gt;2.33)),"B-",IF(AND((AM15&lt;=2.33),(AM15&gt;2)),"C+",IF(AND((AM15&lt;=2),(AM15&gt;1.67)),"C",IF(AND((AM15&lt;=1.67),(AM15&gt;1.33)),"C-",IF(AND((AM15&lt;=1.33),(AM15&gt;1)),"D+",IF(AND((AM15&lt;=1),(AM15&gt;0)),"D","Remidi ")))))))))))</f>
        <v>A-</v>
      </c>
      <c r="AO15" s="1046" t="str">
        <f t="shared" ref="AO15:AO61" si="8">IF(D15=""," ",IF(AND((AI15&lt;=100),(AI15&gt;95)),4,IF(AND((AI15&lt;=95),(AI15&gt;90)),3.66,IF(AND((AI15&lt;=90),(AI15&gt;84)),3.33,IF(AND((AI15&lt;=84),(AI15&gt;79)),3,IF(AND((AI15&lt;=79),(AI15&gt;74)),2.66,IF(AND((AI15&lt;=74),(AI15&gt;69)),2.33,IF(AND((AI15&lt;=69),(AI15&gt;64)),2,IF(AND((AI15&lt;=64),(AI15&gt;59)),1.66,IF(AND((AI15&lt;=59),(AI15&gt;54)),1.33,1))))))))))</f>
        <v xml:space="preserve"> </v>
      </c>
      <c r="AP15" s="1047" t="str">
        <f t="shared" ref="AP15:AP61" si="9">IF(ISBLANK(B15)," ",IF(AND((AO15&lt;=4),(AO15&gt;3.67)),"A",IF(AND((AO15&lt;=3.67),(AO15&gt;3.33)),"A-",IF(AND((AO15&lt;=3.33),(AO15&gt;3)),"B+",IF(AND((AO15&lt;=3),(AO15&gt;2.67)),"B",IF(AND((AO15&lt;=2.67),(AO15&gt;2.33)),"B-",IF(AND((AO15&lt;=2.33),(AO15&gt;2)),"C+",IF(AND((AO15&lt;=2),(AO15&gt;1.67)),"C",IF(AND((AO15&lt;=1.67),(AO15&gt;1.33)),"C-",IF(AND((AO15&lt;=1.33),(AO15&gt;1)),"D+",IF(AND((AO15&lt;=1),(AO15&gt;0)),"D"," ")))))))))))</f>
        <v xml:space="preserve"> </v>
      </c>
    </row>
    <row r="16" spans="1:42" s="20" customFormat="1" ht="12.75" x14ac:dyDescent="0.2">
      <c r="A16" s="14" t="str">
        <f>PROTA!I6</f>
        <v>X IPS 1</v>
      </c>
      <c r="B16" s="21">
        <v>2</v>
      </c>
      <c r="C16" s="17" t="str">
        <f>CONCATENATE(B16,AD8)</f>
        <v>2</v>
      </c>
      <c r="D16" s="18" t="str">
        <f>ABSEN!E12</f>
        <v/>
      </c>
      <c r="E16" s="19">
        <v>70</v>
      </c>
      <c r="F16" s="22"/>
      <c r="G16" s="19"/>
      <c r="H16" s="19"/>
      <c r="I16" s="19"/>
      <c r="J16" s="19"/>
      <c r="K16" s="19"/>
      <c r="L16" s="19"/>
      <c r="M16" s="1026" t="str">
        <f t="shared" ref="M16:M52" si="10">IF(E16=0,"",IF((E16/25)&gt;=2.67,E$10,""))</f>
        <v>memahat kayu</v>
      </c>
      <c r="N16" s="1026" t="str">
        <f t="shared" ref="N16:N52" si="11">IF(F16=0,"",IF((F16/25)&gt;=2.67,F$10,""))</f>
        <v/>
      </c>
      <c r="O16" s="1026" t="str">
        <f t="shared" ref="O16:O52" si="12">IF(G16=0,"",IF((G16/25)&gt;=2.67,G$10,""))</f>
        <v/>
      </c>
      <c r="P16" s="1026" t="str">
        <f t="shared" ref="P16:P52" si="13">IF(H16=0,"",IF((H16/25)&gt;=2.67,H$10,""))</f>
        <v/>
      </c>
      <c r="Q16" s="1026" t="str">
        <f t="shared" ref="Q16:Q52" si="14">IF(I16=0,"",IF((I16/25)&gt;=2.67,I$10,""))</f>
        <v/>
      </c>
      <c r="R16" s="1026" t="str">
        <f t="shared" ref="R16:R52" si="15">IF(J16=0,"",IF((J16/25)&gt;=2.67,J$10,""))</f>
        <v/>
      </c>
      <c r="S16" s="1026" t="str">
        <f t="shared" ref="S16:S52" si="16">IF(K16=0,"",IF((K16/25)&gt;=2.67,K$10,""))</f>
        <v/>
      </c>
      <c r="T16" s="1026" t="str">
        <f t="shared" ref="T16:T52" si="17">IF(L16=0,"",IF((L16/25)&gt;=2.67,L$10,""))</f>
        <v/>
      </c>
      <c r="U16" s="1026" t="str">
        <f t="shared" ref="U16:U52" si="18">IF(E16=0,"",IF((E16/25)&lt;2.67,E$10,""))</f>
        <v/>
      </c>
      <c r="V16" s="1026" t="str">
        <f t="shared" ref="V16:V52" si="19">IF(F16=0,"",IF((F16/25)&lt;2.67,F$10,""))</f>
        <v/>
      </c>
      <c r="W16" s="1026" t="str">
        <f t="shared" ref="W16:W52" si="20">IF(G16=0,"",IF((G16/25)&lt;2.67,G$10,""))</f>
        <v/>
      </c>
      <c r="X16" s="1026" t="str">
        <f t="shared" ref="X16:X52" si="21">IF(H16=0,"",IF((H16/25)&lt;2.67,H$10,""))</f>
        <v/>
      </c>
      <c r="Y16" s="1026" t="str">
        <f t="shared" ref="Y16:Y52" si="22">IF(I16=0,"",IF((I16/25)&lt;2.67,I$10,""))</f>
        <v/>
      </c>
      <c r="Z16" s="1026" t="str">
        <f t="shared" ref="Z16:Z52" si="23">IF(J16=0,"",IF((J16/25)&lt;2.67,J$10,""))</f>
        <v/>
      </c>
      <c r="AA16" s="1026" t="str">
        <f t="shared" ref="AA16:AA52" si="24">IF(K16=0,"",IF((K16/25)&lt;2.67,K$10,""))</f>
        <v/>
      </c>
      <c r="AB16" s="1026" t="str">
        <f t="shared" ref="AB16:AB52" si="25">IF(L16=0,"",IF((L16/25)&lt;2.67,L$10,""))</f>
        <v/>
      </c>
      <c r="AC16" s="822">
        <f t="shared" si="4"/>
        <v>70</v>
      </c>
      <c r="AD16" s="822">
        <f>NTM!J14</f>
        <v>80</v>
      </c>
      <c r="AE16" s="822">
        <f>NTA!J14</f>
        <v>80</v>
      </c>
      <c r="AF16" s="824">
        <f t="shared" ref="AF16:AF61" si="26">AC16*$AF$13</f>
        <v>42</v>
      </c>
      <c r="AG16" s="824">
        <f t="shared" ref="AG16:AG61" si="27">AD16*$AG$13</f>
        <v>32</v>
      </c>
      <c r="AH16" s="824">
        <f t="shared" ref="AH16:AH61" si="28">AE16*$AH$13</f>
        <v>0</v>
      </c>
      <c r="AI16" s="827">
        <f t="shared" si="5"/>
        <v>74</v>
      </c>
      <c r="AJ16" s="846">
        <f t="shared" ref="AJ16:AJ61" si="29">IF(ISERROR(AF16/25),"",(AF16/25))</f>
        <v>1.68</v>
      </c>
      <c r="AK16" s="846">
        <f t="shared" ref="AK16:AK61" si="30">IF(ISERROR(AG16/25),"",(AG16/25))</f>
        <v>1.28</v>
      </c>
      <c r="AL16" s="846">
        <f t="shared" ref="AL16:AL61" si="31">IF(ISERROR(AH16/25),"",(AH16/25))</f>
        <v>0</v>
      </c>
      <c r="AM16" s="847">
        <f t="shared" si="6"/>
        <v>2.96</v>
      </c>
      <c r="AN16" s="835" t="str">
        <f t="shared" si="7"/>
        <v>B</v>
      </c>
      <c r="AO16" s="836" t="str">
        <f t="shared" si="8"/>
        <v xml:space="preserve"> </v>
      </c>
      <c r="AP16" s="837" t="str">
        <f t="shared" si="9"/>
        <v xml:space="preserve"> </v>
      </c>
    </row>
    <row r="17" spans="1:42" s="20" customFormat="1" ht="12.75" x14ac:dyDescent="0.2">
      <c r="A17" s="14" t="str">
        <f>PROTA!I7</f>
        <v>X IPS 2</v>
      </c>
      <c r="B17" s="21">
        <v>3</v>
      </c>
      <c r="C17" s="17" t="e">
        <f>CONCATENATE(B17,#REF!)</f>
        <v>#REF!</v>
      </c>
      <c r="D17" s="18" t="str">
        <f>ABSEN!E13</f>
        <v/>
      </c>
      <c r="E17" s="19"/>
      <c r="F17" s="22"/>
      <c r="G17" s="19"/>
      <c r="H17" s="19"/>
      <c r="I17" s="19"/>
      <c r="J17" s="19"/>
      <c r="K17" s="19"/>
      <c r="L17" s="19"/>
      <c r="M17" s="1026" t="str">
        <f t="shared" si="10"/>
        <v/>
      </c>
      <c r="N17" s="1026" t="str">
        <f t="shared" si="11"/>
        <v/>
      </c>
      <c r="O17" s="1026" t="str">
        <f t="shared" si="12"/>
        <v/>
      </c>
      <c r="P17" s="1026" t="str">
        <f t="shared" si="13"/>
        <v/>
      </c>
      <c r="Q17" s="1026" t="str">
        <f t="shared" si="14"/>
        <v/>
      </c>
      <c r="R17" s="1026" t="str">
        <f t="shared" si="15"/>
        <v/>
      </c>
      <c r="S17" s="1026" t="str">
        <f t="shared" si="16"/>
        <v/>
      </c>
      <c r="T17" s="1026" t="str">
        <f t="shared" si="17"/>
        <v/>
      </c>
      <c r="U17" s="1026" t="str">
        <f t="shared" si="18"/>
        <v/>
      </c>
      <c r="V17" s="1026" t="str">
        <f t="shared" si="19"/>
        <v/>
      </c>
      <c r="W17" s="1026" t="str">
        <f t="shared" si="20"/>
        <v/>
      </c>
      <c r="X17" s="1026" t="str">
        <f t="shared" si="21"/>
        <v/>
      </c>
      <c r="Y17" s="1026" t="str">
        <f t="shared" si="22"/>
        <v/>
      </c>
      <c r="Z17" s="1026" t="str">
        <f t="shared" si="23"/>
        <v/>
      </c>
      <c r="AA17" s="1026" t="str">
        <f t="shared" si="24"/>
        <v/>
      </c>
      <c r="AB17" s="1026" t="str">
        <f t="shared" si="25"/>
        <v/>
      </c>
      <c r="AC17" s="822">
        <f t="shared" si="4"/>
        <v>0</v>
      </c>
      <c r="AD17" s="822">
        <f>NTM!J15</f>
        <v>60</v>
      </c>
      <c r="AE17" s="822">
        <f>NTA!J15</f>
        <v>60</v>
      </c>
      <c r="AF17" s="824">
        <f t="shared" si="26"/>
        <v>0</v>
      </c>
      <c r="AG17" s="824">
        <f t="shared" si="27"/>
        <v>24</v>
      </c>
      <c r="AH17" s="824">
        <f t="shared" si="28"/>
        <v>0</v>
      </c>
      <c r="AI17" s="828">
        <f t="shared" si="5"/>
        <v>24</v>
      </c>
      <c r="AJ17" s="846">
        <f t="shared" si="29"/>
        <v>0</v>
      </c>
      <c r="AK17" s="846">
        <f t="shared" si="30"/>
        <v>0.96</v>
      </c>
      <c r="AL17" s="846">
        <f t="shared" si="31"/>
        <v>0</v>
      </c>
      <c r="AM17" s="847">
        <f t="shared" si="6"/>
        <v>0.96</v>
      </c>
      <c r="AN17" s="835" t="str">
        <f t="shared" si="7"/>
        <v>D</v>
      </c>
      <c r="AO17" s="836" t="str">
        <f t="shared" si="8"/>
        <v xml:space="preserve"> </v>
      </c>
      <c r="AP17" s="837" t="str">
        <f t="shared" si="9"/>
        <v xml:space="preserve"> </v>
      </c>
    </row>
    <row r="18" spans="1:42" s="20" customFormat="1" ht="12.75" x14ac:dyDescent="0.2">
      <c r="A18" s="14" t="str">
        <f>PROTA!I8</f>
        <v>X IPS 3</v>
      </c>
      <c r="B18" s="21">
        <v>4</v>
      </c>
      <c r="C18" s="17" t="e">
        <f>CONCATENATE(B18,#REF!)</f>
        <v>#REF!</v>
      </c>
      <c r="D18" s="18" t="str">
        <f>ABSEN!E14</f>
        <v/>
      </c>
      <c r="E18" s="19"/>
      <c r="F18" s="22"/>
      <c r="G18" s="19"/>
      <c r="H18" s="19"/>
      <c r="I18" s="19"/>
      <c r="J18" s="19"/>
      <c r="K18" s="19"/>
      <c r="L18" s="19"/>
      <c r="M18" s="1026" t="str">
        <f t="shared" si="10"/>
        <v/>
      </c>
      <c r="N18" s="1026" t="str">
        <f t="shared" si="11"/>
        <v/>
      </c>
      <c r="O18" s="1026" t="str">
        <f t="shared" si="12"/>
        <v/>
      </c>
      <c r="P18" s="1026" t="str">
        <f t="shared" si="13"/>
        <v/>
      </c>
      <c r="Q18" s="1026" t="str">
        <f t="shared" si="14"/>
        <v/>
      </c>
      <c r="R18" s="1026" t="str">
        <f t="shared" si="15"/>
        <v/>
      </c>
      <c r="S18" s="1026" t="str">
        <f t="shared" si="16"/>
        <v/>
      </c>
      <c r="T18" s="1026" t="str">
        <f t="shared" si="17"/>
        <v/>
      </c>
      <c r="U18" s="1026" t="str">
        <f t="shared" si="18"/>
        <v/>
      </c>
      <c r="V18" s="1026" t="str">
        <f t="shared" si="19"/>
        <v/>
      </c>
      <c r="W18" s="1026" t="str">
        <f t="shared" si="20"/>
        <v/>
      </c>
      <c r="X18" s="1026" t="str">
        <f t="shared" si="21"/>
        <v/>
      </c>
      <c r="Y18" s="1026" t="str">
        <f t="shared" si="22"/>
        <v/>
      </c>
      <c r="Z18" s="1026" t="str">
        <f t="shared" si="23"/>
        <v/>
      </c>
      <c r="AA18" s="1026" t="str">
        <f t="shared" si="24"/>
        <v/>
      </c>
      <c r="AB18" s="1026" t="str">
        <f t="shared" si="25"/>
        <v/>
      </c>
      <c r="AC18" s="822">
        <f t="shared" si="4"/>
        <v>0</v>
      </c>
      <c r="AD18" s="822">
        <f>NTM!J16</f>
        <v>40</v>
      </c>
      <c r="AE18" s="822">
        <f>NTA!J16</f>
        <v>40</v>
      </c>
      <c r="AF18" s="824">
        <f t="shared" si="26"/>
        <v>0</v>
      </c>
      <c r="AG18" s="824">
        <f t="shared" si="27"/>
        <v>16</v>
      </c>
      <c r="AH18" s="824">
        <f t="shared" si="28"/>
        <v>0</v>
      </c>
      <c r="AI18" s="828">
        <f t="shared" si="5"/>
        <v>16</v>
      </c>
      <c r="AJ18" s="846">
        <f t="shared" si="29"/>
        <v>0</v>
      </c>
      <c r="AK18" s="846">
        <f t="shared" si="30"/>
        <v>0.64</v>
      </c>
      <c r="AL18" s="846">
        <f t="shared" si="31"/>
        <v>0</v>
      </c>
      <c r="AM18" s="847">
        <f t="shared" si="6"/>
        <v>0.64</v>
      </c>
      <c r="AN18" s="835" t="str">
        <f t="shared" si="7"/>
        <v>D</v>
      </c>
      <c r="AO18" s="836" t="str">
        <f t="shared" si="8"/>
        <v xml:space="preserve"> </v>
      </c>
      <c r="AP18" s="837" t="str">
        <f t="shared" si="9"/>
        <v xml:space="preserve"> </v>
      </c>
    </row>
    <row r="19" spans="1:42" s="20" customFormat="1" ht="12.75" x14ac:dyDescent="0.2">
      <c r="A19" s="14">
        <f>PROTA!I9</f>
        <v>0</v>
      </c>
      <c r="B19" s="21">
        <v>5</v>
      </c>
      <c r="C19" s="17" t="str">
        <f>CONCATENATE(B19,AD9)</f>
        <v>5Nilai Tugas Mandiri</v>
      </c>
      <c r="D19" s="18" t="str">
        <f>ABSEN!E15</f>
        <v/>
      </c>
      <c r="E19" s="19"/>
      <c r="F19" s="22"/>
      <c r="G19" s="19"/>
      <c r="H19" s="19"/>
      <c r="I19" s="19"/>
      <c r="J19" s="19"/>
      <c r="K19" s="19"/>
      <c r="L19" s="19"/>
      <c r="M19" s="1026" t="str">
        <f t="shared" si="10"/>
        <v/>
      </c>
      <c r="N19" s="1026" t="str">
        <f t="shared" si="11"/>
        <v/>
      </c>
      <c r="O19" s="1026" t="str">
        <f t="shared" si="12"/>
        <v/>
      </c>
      <c r="P19" s="1026" t="str">
        <f t="shared" si="13"/>
        <v/>
      </c>
      <c r="Q19" s="1026" t="str">
        <f t="shared" si="14"/>
        <v/>
      </c>
      <c r="R19" s="1026" t="str">
        <f t="shared" si="15"/>
        <v/>
      </c>
      <c r="S19" s="1026" t="str">
        <f t="shared" si="16"/>
        <v/>
      </c>
      <c r="T19" s="1026" t="str">
        <f t="shared" si="17"/>
        <v/>
      </c>
      <c r="U19" s="1026" t="str">
        <f t="shared" si="18"/>
        <v/>
      </c>
      <c r="V19" s="1026" t="str">
        <f t="shared" si="19"/>
        <v/>
      </c>
      <c r="W19" s="1026" t="str">
        <f t="shared" si="20"/>
        <v/>
      </c>
      <c r="X19" s="1026" t="str">
        <f t="shared" si="21"/>
        <v/>
      </c>
      <c r="Y19" s="1026" t="str">
        <f t="shared" si="22"/>
        <v/>
      </c>
      <c r="Z19" s="1026" t="str">
        <f t="shared" si="23"/>
        <v/>
      </c>
      <c r="AA19" s="1026" t="str">
        <f t="shared" si="24"/>
        <v/>
      </c>
      <c r="AB19" s="1026" t="str">
        <f t="shared" si="25"/>
        <v/>
      </c>
      <c r="AC19" s="822">
        <f t="shared" si="4"/>
        <v>0</v>
      </c>
      <c r="AD19" s="822">
        <f>NTM!J17</f>
        <v>0</v>
      </c>
      <c r="AE19" s="822">
        <f>NTA!J17</f>
        <v>0</v>
      </c>
      <c r="AF19" s="824">
        <f t="shared" si="26"/>
        <v>0</v>
      </c>
      <c r="AG19" s="824">
        <f t="shared" si="27"/>
        <v>0</v>
      </c>
      <c r="AH19" s="824">
        <f t="shared" si="28"/>
        <v>0</v>
      </c>
      <c r="AI19" s="828">
        <f t="shared" si="5"/>
        <v>0</v>
      </c>
      <c r="AJ19" s="846">
        <f t="shared" si="29"/>
        <v>0</v>
      </c>
      <c r="AK19" s="846">
        <f t="shared" si="30"/>
        <v>0</v>
      </c>
      <c r="AL19" s="846">
        <f t="shared" si="31"/>
        <v>0</v>
      </c>
      <c r="AM19" s="847">
        <f t="shared" si="6"/>
        <v>0</v>
      </c>
      <c r="AN19" s="835" t="str">
        <f t="shared" si="7"/>
        <v xml:space="preserve">Remidi </v>
      </c>
      <c r="AO19" s="836" t="str">
        <f t="shared" si="8"/>
        <v xml:space="preserve"> </v>
      </c>
      <c r="AP19" s="837" t="str">
        <f t="shared" si="9"/>
        <v xml:space="preserve"> </v>
      </c>
    </row>
    <row r="20" spans="1:42" s="20" customFormat="1" ht="12.75" x14ac:dyDescent="0.2">
      <c r="A20" s="14">
        <f>PROTA!I10</f>
        <v>0</v>
      </c>
      <c r="B20" s="21">
        <v>6</v>
      </c>
      <c r="C20" s="17" t="e">
        <f>CONCATENATE(B20,#REF!)</f>
        <v>#REF!</v>
      </c>
      <c r="D20" s="18" t="str">
        <f>ABSEN!E16</f>
        <v/>
      </c>
      <c r="E20" s="19"/>
      <c r="F20" s="22"/>
      <c r="G20" s="19"/>
      <c r="H20" s="19"/>
      <c r="I20" s="19"/>
      <c r="J20" s="19"/>
      <c r="K20" s="19"/>
      <c r="L20" s="19"/>
      <c r="M20" s="1026" t="str">
        <f t="shared" si="10"/>
        <v/>
      </c>
      <c r="N20" s="1026" t="str">
        <f t="shared" si="11"/>
        <v/>
      </c>
      <c r="O20" s="1026" t="str">
        <f t="shared" si="12"/>
        <v/>
      </c>
      <c r="P20" s="1026" t="str">
        <f t="shared" si="13"/>
        <v/>
      </c>
      <c r="Q20" s="1026" t="str">
        <f t="shared" si="14"/>
        <v/>
      </c>
      <c r="R20" s="1026" t="str">
        <f t="shared" si="15"/>
        <v/>
      </c>
      <c r="S20" s="1026" t="str">
        <f t="shared" si="16"/>
        <v/>
      </c>
      <c r="T20" s="1026" t="str">
        <f t="shared" si="17"/>
        <v/>
      </c>
      <c r="U20" s="1026" t="str">
        <f t="shared" si="18"/>
        <v/>
      </c>
      <c r="V20" s="1026" t="str">
        <f t="shared" si="19"/>
        <v/>
      </c>
      <c r="W20" s="1026" t="str">
        <f t="shared" si="20"/>
        <v/>
      </c>
      <c r="X20" s="1026" t="str">
        <f t="shared" si="21"/>
        <v/>
      </c>
      <c r="Y20" s="1026" t="str">
        <f t="shared" si="22"/>
        <v/>
      </c>
      <c r="Z20" s="1026" t="str">
        <f t="shared" si="23"/>
        <v/>
      </c>
      <c r="AA20" s="1026" t="str">
        <f t="shared" si="24"/>
        <v/>
      </c>
      <c r="AB20" s="1026" t="str">
        <f t="shared" si="25"/>
        <v/>
      </c>
      <c r="AC20" s="822">
        <f t="shared" si="4"/>
        <v>0</v>
      </c>
      <c r="AD20" s="822">
        <f>NTM!J18</f>
        <v>0</v>
      </c>
      <c r="AE20" s="822">
        <f>NTA!J18</f>
        <v>0</v>
      </c>
      <c r="AF20" s="824">
        <f t="shared" si="26"/>
        <v>0</v>
      </c>
      <c r="AG20" s="824">
        <f t="shared" si="27"/>
        <v>0</v>
      </c>
      <c r="AH20" s="824">
        <f t="shared" si="28"/>
        <v>0</v>
      </c>
      <c r="AI20" s="828">
        <f t="shared" si="5"/>
        <v>0</v>
      </c>
      <c r="AJ20" s="846">
        <f t="shared" si="29"/>
        <v>0</v>
      </c>
      <c r="AK20" s="846">
        <f t="shared" si="30"/>
        <v>0</v>
      </c>
      <c r="AL20" s="846">
        <f t="shared" si="31"/>
        <v>0</v>
      </c>
      <c r="AM20" s="847">
        <f t="shared" si="6"/>
        <v>0</v>
      </c>
      <c r="AN20" s="835" t="str">
        <f t="shared" si="7"/>
        <v xml:space="preserve">Remidi </v>
      </c>
      <c r="AO20" s="836" t="str">
        <f t="shared" si="8"/>
        <v xml:space="preserve"> </v>
      </c>
      <c r="AP20" s="837" t="str">
        <f t="shared" si="9"/>
        <v xml:space="preserve"> </v>
      </c>
    </row>
    <row r="21" spans="1:42" s="20" customFormat="1" ht="12.75" x14ac:dyDescent="0.2">
      <c r="A21" s="14">
        <f>PROTA!I11</f>
        <v>0</v>
      </c>
      <c r="B21" s="21">
        <v>7</v>
      </c>
      <c r="C21" s="17" t="str">
        <f>CONCATENATE(B21,AD13)</f>
        <v>7</v>
      </c>
      <c r="D21" s="18" t="str">
        <f>ABSEN!E17</f>
        <v/>
      </c>
      <c r="E21" s="19"/>
      <c r="F21" s="22"/>
      <c r="G21" s="19"/>
      <c r="H21" s="19"/>
      <c r="I21" s="19"/>
      <c r="J21" s="19"/>
      <c r="K21" s="19"/>
      <c r="L21" s="19"/>
      <c r="M21" s="1026" t="str">
        <f t="shared" si="10"/>
        <v/>
      </c>
      <c r="N21" s="1026" t="str">
        <f t="shared" si="11"/>
        <v/>
      </c>
      <c r="O21" s="1026" t="str">
        <f t="shared" si="12"/>
        <v/>
      </c>
      <c r="P21" s="1026" t="str">
        <f t="shared" si="13"/>
        <v/>
      </c>
      <c r="Q21" s="1026" t="str">
        <f t="shared" si="14"/>
        <v/>
      </c>
      <c r="R21" s="1026" t="str">
        <f t="shared" si="15"/>
        <v/>
      </c>
      <c r="S21" s="1026" t="str">
        <f t="shared" si="16"/>
        <v/>
      </c>
      <c r="T21" s="1026" t="str">
        <f t="shared" si="17"/>
        <v/>
      </c>
      <c r="U21" s="1026" t="str">
        <f t="shared" si="18"/>
        <v/>
      </c>
      <c r="V21" s="1026" t="str">
        <f t="shared" si="19"/>
        <v/>
      </c>
      <c r="W21" s="1026" t="str">
        <f t="shared" si="20"/>
        <v/>
      </c>
      <c r="X21" s="1026" t="str">
        <f t="shared" si="21"/>
        <v/>
      </c>
      <c r="Y21" s="1026" t="str">
        <f t="shared" si="22"/>
        <v/>
      </c>
      <c r="Z21" s="1026" t="str">
        <f t="shared" si="23"/>
        <v/>
      </c>
      <c r="AA21" s="1026" t="str">
        <f t="shared" si="24"/>
        <v/>
      </c>
      <c r="AB21" s="1026" t="str">
        <f t="shared" si="25"/>
        <v/>
      </c>
      <c r="AC21" s="822">
        <f t="shared" si="4"/>
        <v>0</v>
      </c>
      <c r="AD21" s="822">
        <f>NTM!J19</f>
        <v>0</v>
      </c>
      <c r="AE21" s="822">
        <f>NTA!J19</f>
        <v>0</v>
      </c>
      <c r="AF21" s="824">
        <f t="shared" si="26"/>
        <v>0</v>
      </c>
      <c r="AG21" s="824">
        <f t="shared" si="27"/>
        <v>0</v>
      </c>
      <c r="AH21" s="824">
        <f t="shared" si="28"/>
        <v>0</v>
      </c>
      <c r="AI21" s="828">
        <f t="shared" si="5"/>
        <v>0</v>
      </c>
      <c r="AJ21" s="846">
        <f t="shared" si="29"/>
        <v>0</v>
      </c>
      <c r="AK21" s="846">
        <f t="shared" si="30"/>
        <v>0</v>
      </c>
      <c r="AL21" s="846">
        <f t="shared" si="31"/>
        <v>0</v>
      </c>
      <c r="AM21" s="847">
        <f t="shared" si="6"/>
        <v>0</v>
      </c>
      <c r="AN21" s="835" t="str">
        <f t="shared" si="7"/>
        <v xml:space="preserve">Remidi </v>
      </c>
      <c r="AO21" s="836" t="str">
        <f t="shared" si="8"/>
        <v xml:space="preserve"> </v>
      </c>
      <c r="AP21" s="837" t="str">
        <f t="shared" si="9"/>
        <v xml:space="preserve"> </v>
      </c>
    </row>
    <row r="22" spans="1:42" s="20" customFormat="1" ht="12.75" x14ac:dyDescent="0.2">
      <c r="A22" s="14">
        <f>PROTA!I12</f>
        <v>0</v>
      </c>
      <c r="B22" s="21">
        <v>8</v>
      </c>
      <c r="C22" s="17" t="str">
        <f t="shared" ref="C22:C61" si="32">CONCATENATE(B22,AD15)</f>
        <v>8100</v>
      </c>
      <c r="D22" s="18" t="str">
        <f>ABSEN!E18</f>
        <v/>
      </c>
      <c r="E22" s="19"/>
      <c r="F22" s="22"/>
      <c r="G22" s="19"/>
      <c r="H22" s="19"/>
      <c r="I22" s="19"/>
      <c r="J22" s="19"/>
      <c r="K22" s="19"/>
      <c r="L22" s="19"/>
      <c r="M22" s="1026" t="str">
        <f t="shared" si="10"/>
        <v/>
      </c>
      <c r="N22" s="1026" t="str">
        <f t="shared" si="11"/>
        <v/>
      </c>
      <c r="O22" s="1026" t="str">
        <f t="shared" si="12"/>
        <v/>
      </c>
      <c r="P22" s="1026" t="str">
        <f t="shared" si="13"/>
        <v/>
      </c>
      <c r="Q22" s="1026" t="str">
        <f t="shared" si="14"/>
        <v/>
      </c>
      <c r="R22" s="1026" t="str">
        <f t="shared" si="15"/>
        <v/>
      </c>
      <c r="S22" s="1026" t="str">
        <f t="shared" si="16"/>
        <v/>
      </c>
      <c r="T22" s="1026" t="str">
        <f t="shared" si="17"/>
        <v/>
      </c>
      <c r="U22" s="1026" t="str">
        <f t="shared" si="18"/>
        <v/>
      </c>
      <c r="V22" s="1026" t="str">
        <f t="shared" si="19"/>
        <v/>
      </c>
      <c r="W22" s="1026" t="str">
        <f t="shared" si="20"/>
        <v/>
      </c>
      <c r="X22" s="1026" t="str">
        <f t="shared" si="21"/>
        <v/>
      </c>
      <c r="Y22" s="1026" t="str">
        <f t="shared" si="22"/>
        <v/>
      </c>
      <c r="Z22" s="1026" t="str">
        <f t="shared" si="23"/>
        <v/>
      </c>
      <c r="AA22" s="1026" t="str">
        <f t="shared" si="24"/>
        <v/>
      </c>
      <c r="AB22" s="1026" t="str">
        <f t="shared" si="25"/>
        <v/>
      </c>
      <c r="AC22" s="822">
        <f t="shared" si="4"/>
        <v>0</v>
      </c>
      <c r="AD22" s="822">
        <f>NTM!J20</f>
        <v>0</v>
      </c>
      <c r="AE22" s="822">
        <f>NTA!J20</f>
        <v>0</v>
      </c>
      <c r="AF22" s="824">
        <f t="shared" si="26"/>
        <v>0</v>
      </c>
      <c r="AG22" s="824">
        <f t="shared" si="27"/>
        <v>0</v>
      </c>
      <c r="AH22" s="824">
        <f t="shared" si="28"/>
        <v>0</v>
      </c>
      <c r="AI22" s="828">
        <f t="shared" si="5"/>
        <v>0</v>
      </c>
      <c r="AJ22" s="846">
        <f t="shared" si="29"/>
        <v>0</v>
      </c>
      <c r="AK22" s="846">
        <f t="shared" si="30"/>
        <v>0</v>
      </c>
      <c r="AL22" s="846">
        <f t="shared" si="31"/>
        <v>0</v>
      </c>
      <c r="AM22" s="847">
        <f t="shared" si="6"/>
        <v>0</v>
      </c>
      <c r="AN22" s="835" t="str">
        <f t="shared" si="7"/>
        <v xml:space="preserve">Remidi </v>
      </c>
      <c r="AO22" s="836" t="str">
        <f t="shared" si="8"/>
        <v xml:space="preserve"> </v>
      </c>
      <c r="AP22" s="837" t="str">
        <f t="shared" si="9"/>
        <v xml:space="preserve"> </v>
      </c>
    </row>
    <row r="23" spans="1:42" s="20" customFormat="1" ht="12.75" x14ac:dyDescent="0.2">
      <c r="A23" s="14">
        <f>PROTA!I13</f>
        <v>0</v>
      </c>
      <c r="B23" s="21">
        <v>9</v>
      </c>
      <c r="C23" s="17" t="str">
        <f t="shared" si="32"/>
        <v>980</v>
      </c>
      <c r="D23" s="18" t="str">
        <f>ABSEN!E19</f>
        <v/>
      </c>
      <c r="E23" s="19"/>
      <c r="F23" s="22"/>
      <c r="G23" s="19"/>
      <c r="H23" s="19"/>
      <c r="I23" s="19"/>
      <c r="J23" s="19"/>
      <c r="K23" s="19"/>
      <c r="L23" s="19"/>
      <c r="M23" s="1026" t="str">
        <f t="shared" si="10"/>
        <v/>
      </c>
      <c r="N23" s="1026" t="str">
        <f t="shared" si="11"/>
        <v/>
      </c>
      <c r="O23" s="1026" t="str">
        <f t="shared" si="12"/>
        <v/>
      </c>
      <c r="P23" s="1026" t="str">
        <f t="shared" si="13"/>
        <v/>
      </c>
      <c r="Q23" s="1026" t="str">
        <f t="shared" si="14"/>
        <v/>
      </c>
      <c r="R23" s="1026" t="str">
        <f t="shared" si="15"/>
        <v/>
      </c>
      <c r="S23" s="1026" t="str">
        <f t="shared" si="16"/>
        <v/>
      </c>
      <c r="T23" s="1026" t="str">
        <f t="shared" si="17"/>
        <v/>
      </c>
      <c r="U23" s="1026" t="str">
        <f t="shared" si="18"/>
        <v/>
      </c>
      <c r="V23" s="1026" t="str">
        <f t="shared" si="19"/>
        <v/>
      </c>
      <c r="W23" s="1026" t="str">
        <f t="shared" si="20"/>
        <v/>
      </c>
      <c r="X23" s="1026" t="str">
        <f t="shared" si="21"/>
        <v/>
      </c>
      <c r="Y23" s="1026" t="str">
        <f t="shared" si="22"/>
        <v/>
      </c>
      <c r="Z23" s="1026" t="str">
        <f t="shared" si="23"/>
        <v/>
      </c>
      <c r="AA23" s="1026" t="str">
        <f t="shared" si="24"/>
        <v/>
      </c>
      <c r="AB23" s="1026" t="str">
        <f t="shared" si="25"/>
        <v/>
      </c>
      <c r="AC23" s="822">
        <f t="shared" si="4"/>
        <v>0</v>
      </c>
      <c r="AD23" s="822">
        <f>NTM!J21</f>
        <v>0</v>
      </c>
      <c r="AE23" s="822">
        <f>NTA!J21</f>
        <v>0</v>
      </c>
      <c r="AF23" s="824">
        <f t="shared" si="26"/>
        <v>0</v>
      </c>
      <c r="AG23" s="824">
        <f t="shared" si="27"/>
        <v>0</v>
      </c>
      <c r="AH23" s="824">
        <f t="shared" si="28"/>
        <v>0</v>
      </c>
      <c r="AI23" s="828">
        <f t="shared" si="5"/>
        <v>0</v>
      </c>
      <c r="AJ23" s="846">
        <f t="shared" si="29"/>
        <v>0</v>
      </c>
      <c r="AK23" s="846">
        <f t="shared" si="30"/>
        <v>0</v>
      </c>
      <c r="AL23" s="846">
        <f t="shared" si="31"/>
        <v>0</v>
      </c>
      <c r="AM23" s="847">
        <f t="shared" si="6"/>
        <v>0</v>
      </c>
      <c r="AN23" s="835" t="str">
        <f t="shared" si="7"/>
        <v xml:space="preserve">Remidi </v>
      </c>
      <c r="AO23" s="836" t="str">
        <f t="shared" si="8"/>
        <v xml:space="preserve"> </v>
      </c>
      <c r="AP23" s="837" t="str">
        <f t="shared" si="9"/>
        <v xml:space="preserve"> </v>
      </c>
    </row>
    <row r="24" spans="1:42" s="20" customFormat="1" ht="12.75" x14ac:dyDescent="0.2">
      <c r="A24" s="14">
        <f>PROTA!I14</f>
        <v>0</v>
      </c>
      <c r="B24" s="21">
        <v>10</v>
      </c>
      <c r="C24" s="17" t="str">
        <f t="shared" si="32"/>
        <v>1060</v>
      </c>
      <c r="D24" s="18" t="str">
        <f>ABSEN!E20</f>
        <v/>
      </c>
      <c r="E24" s="19"/>
      <c r="F24" s="22"/>
      <c r="G24" s="19"/>
      <c r="H24" s="19"/>
      <c r="I24" s="19"/>
      <c r="J24" s="19"/>
      <c r="K24" s="19"/>
      <c r="L24" s="19"/>
      <c r="M24" s="1026" t="str">
        <f t="shared" si="10"/>
        <v/>
      </c>
      <c r="N24" s="1026" t="str">
        <f t="shared" si="11"/>
        <v/>
      </c>
      <c r="O24" s="1026" t="str">
        <f t="shared" si="12"/>
        <v/>
      </c>
      <c r="P24" s="1026" t="str">
        <f t="shared" si="13"/>
        <v/>
      </c>
      <c r="Q24" s="1026" t="str">
        <f t="shared" si="14"/>
        <v/>
      </c>
      <c r="R24" s="1026" t="str">
        <f t="shared" si="15"/>
        <v/>
      </c>
      <c r="S24" s="1026" t="str">
        <f t="shared" si="16"/>
        <v/>
      </c>
      <c r="T24" s="1026" t="str">
        <f t="shared" si="17"/>
        <v/>
      </c>
      <c r="U24" s="1026" t="str">
        <f t="shared" si="18"/>
        <v/>
      </c>
      <c r="V24" s="1026" t="str">
        <f t="shared" si="19"/>
        <v/>
      </c>
      <c r="W24" s="1026" t="str">
        <f t="shared" si="20"/>
        <v/>
      </c>
      <c r="X24" s="1026" t="str">
        <f t="shared" si="21"/>
        <v/>
      </c>
      <c r="Y24" s="1026" t="str">
        <f t="shared" si="22"/>
        <v/>
      </c>
      <c r="Z24" s="1026" t="str">
        <f t="shared" si="23"/>
        <v/>
      </c>
      <c r="AA24" s="1026" t="str">
        <f t="shared" si="24"/>
        <v/>
      </c>
      <c r="AB24" s="1026" t="str">
        <f t="shared" si="25"/>
        <v/>
      </c>
      <c r="AC24" s="822">
        <f t="shared" si="4"/>
        <v>0</v>
      </c>
      <c r="AD24" s="822">
        <f>NTM!J22</f>
        <v>0</v>
      </c>
      <c r="AE24" s="822">
        <f>NTA!J22</f>
        <v>0</v>
      </c>
      <c r="AF24" s="824">
        <f t="shared" si="26"/>
        <v>0</v>
      </c>
      <c r="AG24" s="824">
        <f t="shared" si="27"/>
        <v>0</v>
      </c>
      <c r="AH24" s="824">
        <f t="shared" si="28"/>
        <v>0</v>
      </c>
      <c r="AI24" s="828">
        <f t="shared" si="5"/>
        <v>0</v>
      </c>
      <c r="AJ24" s="846">
        <f t="shared" si="29"/>
        <v>0</v>
      </c>
      <c r="AK24" s="846">
        <f t="shared" si="30"/>
        <v>0</v>
      </c>
      <c r="AL24" s="846">
        <f t="shared" si="31"/>
        <v>0</v>
      </c>
      <c r="AM24" s="847">
        <f t="shared" si="6"/>
        <v>0</v>
      </c>
      <c r="AN24" s="835" t="str">
        <f t="shared" si="7"/>
        <v xml:space="preserve">Remidi </v>
      </c>
      <c r="AO24" s="836" t="str">
        <f t="shared" si="8"/>
        <v xml:space="preserve"> </v>
      </c>
      <c r="AP24" s="837" t="str">
        <f t="shared" si="9"/>
        <v xml:space="preserve"> </v>
      </c>
    </row>
    <row r="25" spans="1:42" s="20" customFormat="1" ht="12.75" x14ac:dyDescent="0.2">
      <c r="A25" s="14">
        <f>PROTA!I15</f>
        <v>0</v>
      </c>
      <c r="B25" s="21">
        <v>11</v>
      </c>
      <c r="C25" s="17" t="str">
        <f t="shared" si="32"/>
        <v>1140</v>
      </c>
      <c r="D25" s="18" t="str">
        <f>ABSEN!E21</f>
        <v/>
      </c>
      <c r="E25" s="19"/>
      <c r="F25" s="22"/>
      <c r="G25" s="19"/>
      <c r="H25" s="19"/>
      <c r="I25" s="19"/>
      <c r="J25" s="19"/>
      <c r="K25" s="19"/>
      <c r="L25" s="19"/>
      <c r="M25" s="1026" t="str">
        <f t="shared" si="10"/>
        <v/>
      </c>
      <c r="N25" s="1026" t="str">
        <f t="shared" si="11"/>
        <v/>
      </c>
      <c r="O25" s="1026" t="str">
        <f t="shared" si="12"/>
        <v/>
      </c>
      <c r="P25" s="1026" t="str">
        <f t="shared" si="13"/>
        <v/>
      </c>
      <c r="Q25" s="1026" t="str">
        <f t="shared" si="14"/>
        <v/>
      </c>
      <c r="R25" s="1026" t="str">
        <f t="shared" si="15"/>
        <v/>
      </c>
      <c r="S25" s="1026" t="str">
        <f t="shared" si="16"/>
        <v/>
      </c>
      <c r="T25" s="1026" t="str">
        <f t="shared" si="17"/>
        <v/>
      </c>
      <c r="U25" s="1026" t="str">
        <f t="shared" si="18"/>
        <v/>
      </c>
      <c r="V25" s="1026" t="str">
        <f t="shared" si="19"/>
        <v/>
      </c>
      <c r="W25" s="1026" t="str">
        <f t="shared" si="20"/>
        <v/>
      </c>
      <c r="X25" s="1026" t="str">
        <f t="shared" si="21"/>
        <v/>
      </c>
      <c r="Y25" s="1026" t="str">
        <f t="shared" si="22"/>
        <v/>
      </c>
      <c r="Z25" s="1026" t="str">
        <f t="shared" si="23"/>
        <v/>
      </c>
      <c r="AA25" s="1026" t="str">
        <f t="shared" si="24"/>
        <v/>
      </c>
      <c r="AB25" s="1026" t="str">
        <f t="shared" si="25"/>
        <v/>
      </c>
      <c r="AC25" s="822">
        <f t="shared" si="4"/>
        <v>0</v>
      </c>
      <c r="AD25" s="822">
        <f>NTM!J23</f>
        <v>0</v>
      </c>
      <c r="AE25" s="822">
        <f>NTA!J23</f>
        <v>0</v>
      </c>
      <c r="AF25" s="824">
        <f t="shared" si="26"/>
        <v>0</v>
      </c>
      <c r="AG25" s="824">
        <f t="shared" si="27"/>
        <v>0</v>
      </c>
      <c r="AH25" s="824">
        <f t="shared" si="28"/>
        <v>0</v>
      </c>
      <c r="AI25" s="828">
        <f t="shared" si="5"/>
        <v>0</v>
      </c>
      <c r="AJ25" s="846">
        <f t="shared" si="29"/>
        <v>0</v>
      </c>
      <c r="AK25" s="846">
        <f t="shared" si="30"/>
        <v>0</v>
      </c>
      <c r="AL25" s="846">
        <f t="shared" si="31"/>
        <v>0</v>
      </c>
      <c r="AM25" s="847">
        <f t="shared" si="6"/>
        <v>0</v>
      </c>
      <c r="AN25" s="835" t="str">
        <f t="shared" si="7"/>
        <v xml:space="preserve">Remidi </v>
      </c>
      <c r="AO25" s="836" t="str">
        <f t="shared" si="8"/>
        <v xml:space="preserve"> </v>
      </c>
      <c r="AP25" s="837" t="str">
        <f t="shared" si="9"/>
        <v xml:space="preserve"> </v>
      </c>
    </row>
    <row r="26" spans="1:42" s="20" customFormat="1" ht="12.75" x14ac:dyDescent="0.2">
      <c r="A26" s="14">
        <f>PROTA!I16</f>
        <v>0</v>
      </c>
      <c r="B26" s="21">
        <v>12</v>
      </c>
      <c r="C26" s="17" t="str">
        <f t="shared" si="32"/>
        <v>120</v>
      </c>
      <c r="D26" s="18" t="str">
        <f>ABSEN!E22</f>
        <v/>
      </c>
      <c r="E26" s="19"/>
      <c r="F26" s="22"/>
      <c r="G26" s="19"/>
      <c r="H26" s="19"/>
      <c r="I26" s="19"/>
      <c r="J26" s="19"/>
      <c r="K26" s="19"/>
      <c r="L26" s="19"/>
      <c r="M26" s="1026" t="str">
        <f t="shared" si="10"/>
        <v/>
      </c>
      <c r="N26" s="1026" t="str">
        <f t="shared" si="11"/>
        <v/>
      </c>
      <c r="O26" s="1026" t="str">
        <f t="shared" si="12"/>
        <v/>
      </c>
      <c r="P26" s="1026" t="str">
        <f t="shared" si="13"/>
        <v/>
      </c>
      <c r="Q26" s="1026" t="str">
        <f t="shared" si="14"/>
        <v/>
      </c>
      <c r="R26" s="1026" t="str">
        <f t="shared" si="15"/>
        <v/>
      </c>
      <c r="S26" s="1026" t="str">
        <f t="shared" si="16"/>
        <v/>
      </c>
      <c r="T26" s="1026" t="str">
        <f t="shared" si="17"/>
        <v/>
      </c>
      <c r="U26" s="1026" t="str">
        <f t="shared" si="18"/>
        <v/>
      </c>
      <c r="V26" s="1026" t="str">
        <f t="shared" si="19"/>
        <v/>
      </c>
      <c r="W26" s="1026" t="str">
        <f t="shared" si="20"/>
        <v/>
      </c>
      <c r="X26" s="1026" t="str">
        <f t="shared" si="21"/>
        <v/>
      </c>
      <c r="Y26" s="1026" t="str">
        <f t="shared" si="22"/>
        <v/>
      </c>
      <c r="Z26" s="1026" t="str">
        <f t="shared" si="23"/>
        <v/>
      </c>
      <c r="AA26" s="1026" t="str">
        <f t="shared" si="24"/>
        <v/>
      </c>
      <c r="AB26" s="1026" t="str">
        <f t="shared" si="25"/>
        <v/>
      </c>
      <c r="AC26" s="822">
        <f t="shared" si="4"/>
        <v>0</v>
      </c>
      <c r="AD26" s="822">
        <f>NTM!J24</f>
        <v>0</v>
      </c>
      <c r="AE26" s="822">
        <f>NTA!J24</f>
        <v>0</v>
      </c>
      <c r="AF26" s="824">
        <f t="shared" si="26"/>
        <v>0</v>
      </c>
      <c r="AG26" s="824">
        <f t="shared" si="27"/>
        <v>0</v>
      </c>
      <c r="AH26" s="824">
        <f t="shared" si="28"/>
        <v>0</v>
      </c>
      <c r="AI26" s="828">
        <f t="shared" si="5"/>
        <v>0</v>
      </c>
      <c r="AJ26" s="846">
        <f t="shared" si="29"/>
        <v>0</v>
      </c>
      <c r="AK26" s="846">
        <f t="shared" si="30"/>
        <v>0</v>
      </c>
      <c r="AL26" s="846">
        <f t="shared" si="31"/>
        <v>0</v>
      </c>
      <c r="AM26" s="847">
        <f t="shared" si="6"/>
        <v>0</v>
      </c>
      <c r="AN26" s="835" t="str">
        <f t="shared" si="7"/>
        <v xml:space="preserve">Remidi </v>
      </c>
      <c r="AO26" s="836" t="str">
        <f t="shared" si="8"/>
        <v xml:space="preserve"> </v>
      </c>
      <c r="AP26" s="837" t="str">
        <f t="shared" si="9"/>
        <v xml:space="preserve"> </v>
      </c>
    </row>
    <row r="27" spans="1:42" s="20" customFormat="1" ht="12.75" x14ac:dyDescent="0.2">
      <c r="A27" s="14">
        <f>PROTA!I17</f>
        <v>0</v>
      </c>
      <c r="B27" s="21">
        <v>13</v>
      </c>
      <c r="C27" s="17" t="str">
        <f t="shared" si="32"/>
        <v>130</v>
      </c>
      <c r="D27" s="18" t="str">
        <f>ABSEN!E23</f>
        <v/>
      </c>
      <c r="E27" s="19"/>
      <c r="F27" s="22"/>
      <c r="G27" s="19"/>
      <c r="H27" s="19"/>
      <c r="I27" s="19"/>
      <c r="J27" s="19"/>
      <c r="K27" s="19"/>
      <c r="L27" s="19"/>
      <c r="M27" s="1026" t="str">
        <f t="shared" si="10"/>
        <v/>
      </c>
      <c r="N27" s="1026" t="str">
        <f t="shared" si="11"/>
        <v/>
      </c>
      <c r="O27" s="1026" t="str">
        <f t="shared" si="12"/>
        <v/>
      </c>
      <c r="P27" s="1026" t="str">
        <f t="shared" si="13"/>
        <v/>
      </c>
      <c r="Q27" s="1026" t="str">
        <f t="shared" si="14"/>
        <v/>
      </c>
      <c r="R27" s="1026" t="str">
        <f t="shared" si="15"/>
        <v/>
      </c>
      <c r="S27" s="1026" t="str">
        <f t="shared" si="16"/>
        <v/>
      </c>
      <c r="T27" s="1026" t="str">
        <f t="shared" si="17"/>
        <v/>
      </c>
      <c r="U27" s="1026" t="str">
        <f t="shared" si="18"/>
        <v/>
      </c>
      <c r="V27" s="1026" t="str">
        <f t="shared" si="19"/>
        <v/>
      </c>
      <c r="W27" s="1026" t="str">
        <f t="shared" si="20"/>
        <v/>
      </c>
      <c r="X27" s="1026" t="str">
        <f t="shared" si="21"/>
        <v/>
      </c>
      <c r="Y27" s="1026" t="str">
        <f t="shared" si="22"/>
        <v/>
      </c>
      <c r="Z27" s="1026" t="str">
        <f t="shared" si="23"/>
        <v/>
      </c>
      <c r="AA27" s="1026" t="str">
        <f t="shared" si="24"/>
        <v/>
      </c>
      <c r="AB27" s="1026" t="str">
        <f t="shared" si="25"/>
        <v/>
      </c>
      <c r="AC27" s="822">
        <f t="shared" si="4"/>
        <v>0</v>
      </c>
      <c r="AD27" s="822">
        <f>NTM!J25</f>
        <v>0</v>
      </c>
      <c r="AE27" s="822">
        <f>NTA!J25</f>
        <v>0</v>
      </c>
      <c r="AF27" s="824">
        <f t="shared" si="26"/>
        <v>0</v>
      </c>
      <c r="AG27" s="824">
        <f t="shared" si="27"/>
        <v>0</v>
      </c>
      <c r="AH27" s="824">
        <f t="shared" si="28"/>
        <v>0</v>
      </c>
      <c r="AI27" s="828">
        <f t="shared" si="5"/>
        <v>0</v>
      </c>
      <c r="AJ27" s="846">
        <f t="shared" si="29"/>
        <v>0</v>
      </c>
      <c r="AK27" s="846">
        <f t="shared" si="30"/>
        <v>0</v>
      </c>
      <c r="AL27" s="846">
        <f t="shared" si="31"/>
        <v>0</v>
      </c>
      <c r="AM27" s="847">
        <f t="shared" si="6"/>
        <v>0</v>
      </c>
      <c r="AN27" s="835" t="str">
        <f t="shared" si="7"/>
        <v xml:space="preserve">Remidi </v>
      </c>
      <c r="AO27" s="836" t="str">
        <f t="shared" si="8"/>
        <v xml:space="preserve"> </v>
      </c>
      <c r="AP27" s="837" t="str">
        <f t="shared" si="9"/>
        <v xml:space="preserve"> </v>
      </c>
    </row>
    <row r="28" spans="1:42" s="20" customFormat="1" ht="12.75" x14ac:dyDescent="0.2">
      <c r="A28" s="14" t="str">
        <f>PROTA!I18</f>
        <v>XI MIPA 1</v>
      </c>
      <c r="B28" s="21">
        <v>14</v>
      </c>
      <c r="C28" s="17" t="str">
        <f t="shared" si="32"/>
        <v>140</v>
      </c>
      <c r="D28" s="18" t="str">
        <f>ABSEN!E24</f>
        <v/>
      </c>
      <c r="E28" s="19"/>
      <c r="F28" s="22"/>
      <c r="G28" s="19"/>
      <c r="H28" s="19"/>
      <c r="I28" s="19"/>
      <c r="J28" s="19"/>
      <c r="K28" s="19"/>
      <c r="L28" s="19"/>
      <c r="M28" s="1026" t="str">
        <f t="shared" si="10"/>
        <v/>
      </c>
      <c r="N28" s="1026" t="str">
        <f t="shared" si="11"/>
        <v/>
      </c>
      <c r="O28" s="1026" t="str">
        <f t="shared" si="12"/>
        <v/>
      </c>
      <c r="P28" s="1026" t="str">
        <f t="shared" si="13"/>
        <v/>
      </c>
      <c r="Q28" s="1026" t="str">
        <f t="shared" si="14"/>
        <v/>
      </c>
      <c r="R28" s="1026" t="str">
        <f t="shared" si="15"/>
        <v/>
      </c>
      <c r="S28" s="1026" t="str">
        <f t="shared" si="16"/>
        <v/>
      </c>
      <c r="T28" s="1026" t="str">
        <f t="shared" si="17"/>
        <v/>
      </c>
      <c r="U28" s="1026" t="str">
        <f t="shared" si="18"/>
        <v/>
      </c>
      <c r="V28" s="1026" t="str">
        <f t="shared" si="19"/>
        <v/>
      </c>
      <c r="W28" s="1026" t="str">
        <f t="shared" si="20"/>
        <v/>
      </c>
      <c r="X28" s="1026" t="str">
        <f t="shared" si="21"/>
        <v/>
      </c>
      <c r="Y28" s="1026" t="str">
        <f t="shared" si="22"/>
        <v/>
      </c>
      <c r="Z28" s="1026" t="str">
        <f t="shared" si="23"/>
        <v/>
      </c>
      <c r="AA28" s="1026" t="str">
        <f t="shared" si="24"/>
        <v/>
      </c>
      <c r="AB28" s="1026" t="str">
        <f t="shared" si="25"/>
        <v/>
      </c>
      <c r="AC28" s="822">
        <f t="shared" si="4"/>
        <v>0</v>
      </c>
      <c r="AD28" s="822">
        <f>NTM!J26</f>
        <v>0</v>
      </c>
      <c r="AE28" s="822">
        <f>NTA!J26</f>
        <v>0</v>
      </c>
      <c r="AF28" s="824">
        <f t="shared" si="26"/>
        <v>0</v>
      </c>
      <c r="AG28" s="824">
        <f t="shared" si="27"/>
        <v>0</v>
      </c>
      <c r="AH28" s="824">
        <f t="shared" si="28"/>
        <v>0</v>
      </c>
      <c r="AI28" s="828">
        <f t="shared" si="5"/>
        <v>0</v>
      </c>
      <c r="AJ28" s="846">
        <f t="shared" si="29"/>
        <v>0</v>
      </c>
      <c r="AK28" s="846">
        <f t="shared" si="30"/>
        <v>0</v>
      </c>
      <c r="AL28" s="846">
        <f t="shared" si="31"/>
        <v>0</v>
      </c>
      <c r="AM28" s="847">
        <f t="shared" si="6"/>
        <v>0</v>
      </c>
      <c r="AN28" s="835" t="str">
        <f t="shared" si="7"/>
        <v xml:space="preserve">Remidi </v>
      </c>
      <c r="AO28" s="836" t="str">
        <f t="shared" si="8"/>
        <v xml:space="preserve"> </v>
      </c>
      <c r="AP28" s="837" t="str">
        <f t="shared" si="9"/>
        <v xml:space="preserve"> </v>
      </c>
    </row>
    <row r="29" spans="1:42" s="20" customFormat="1" ht="12.75" x14ac:dyDescent="0.2">
      <c r="A29" s="14" t="str">
        <f>PROTA!I19</f>
        <v>XI MIPA 2</v>
      </c>
      <c r="B29" s="21">
        <v>15</v>
      </c>
      <c r="C29" s="17" t="str">
        <f t="shared" si="32"/>
        <v>150</v>
      </c>
      <c r="D29" s="18" t="str">
        <f>ABSEN!E25</f>
        <v/>
      </c>
      <c r="E29" s="19"/>
      <c r="F29" s="22"/>
      <c r="G29" s="19"/>
      <c r="H29" s="19"/>
      <c r="I29" s="19"/>
      <c r="J29" s="19"/>
      <c r="K29" s="19"/>
      <c r="L29" s="19"/>
      <c r="M29" s="1026" t="str">
        <f t="shared" si="10"/>
        <v/>
      </c>
      <c r="N29" s="1026" t="str">
        <f t="shared" si="11"/>
        <v/>
      </c>
      <c r="O29" s="1026" t="str">
        <f t="shared" si="12"/>
        <v/>
      </c>
      <c r="P29" s="1026" t="str">
        <f t="shared" si="13"/>
        <v/>
      </c>
      <c r="Q29" s="1026" t="str">
        <f t="shared" si="14"/>
        <v/>
      </c>
      <c r="R29" s="1026" t="str">
        <f t="shared" si="15"/>
        <v/>
      </c>
      <c r="S29" s="1026" t="str">
        <f t="shared" si="16"/>
        <v/>
      </c>
      <c r="T29" s="1026" t="str">
        <f t="shared" si="17"/>
        <v/>
      </c>
      <c r="U29" s="1026" t="str">
        <f t="shared" si="18"/>
        <v/>
      </c>
      <c r="V29" s="1026" t="str">
        <f t="shared" si="19"/>
        <v/>
      </c>
      <c r="W29" s="1026" t="str">
        <f t="shared" si="20"/>
        <v/>
      </c>
      <c r="X29" s="1026" t="str">
        <f t="shared" si="21"/>
        <v/>
      </c>
      <c r="Y29" s="1026" t="str">
        <f t="shared" si="22"/>
        <v/>
      </c>
      <c r="Z29" s="1026" t="str">
        <f t="shared" si="23"/>
        <v/>
      </c>
      <c r="AA29" s="1026" t="str">
        <f t="shared" si="24"/>
        <v/>
      </c>
      <c r="AB29" s="1026" t="str">
        <f t="shared" si="25"/>
        <v/>
      </c>
      <c r="AC29" s="822">
        <f t="shared" si="4"/>
        <v>0</v>
      </c>
      <c r="AD29" s="822">
        <f>NTM!J27</f>
        <v>0</v>
      </c>
      <c r="AE29" s="822">
        <f>NTA!J27</f>
        <v>0</v>
      </c>
      <c r="AF29" s="824">
        <f t="shared" si="26"/>
        <v>0</v>
      </c>
      <c r="AG29" s="824">
        <f t="shared" si="27"/>
        <v>0</v>
      </c>
      <c r="AH29" s="824">
        <f t="shared" si="28"/>
        <v>0</v>
      </c>
      <c r="AI29" s="828">
        <f t="shared" si="5"/>
        <v>0</v>
      </c>
      <c r="AJ29" s="846">
        <f t="shared" si="29"/>
        <v>0</v>
      </c>
      <c r="AK29" s="846">
        <f t="shared" si="30"/>
        <v>0</v>
      </c>
      <c r="AL29" s="846">
        <f t="shared" si="31"/>
        <v>0</v>
      </c>
      <c r="AM29" s="847">
        <f t="shared" si="6"/>
        <v>0</v>
      </c>
      <c r="AN29" s="835" t="str">
        <f t="shared" si="7"/>
        <v xml:space="preserve">Remidi </v>
      </c>
      <c r="AO29" s="836" t="str">
        <f t="shared" si="8"/>
        <v xml:space="preserve"> </v>
      </c>
      <c r="AP29" s="837" t="str">
        <f t="shared" si="9"/>
        <v xml:space="preserve"> </v>
      </c>
    </row>
    <row r="30" spans="1:42" s="20" customFormat="1" ht="12.75" x14ac:dyDescent="0.2">
      <c r="A30" s="14" t="str">
        <f>PROTA!I20</f>
        <v>XI IPS 1</v>
      </c>
      <c r="B30" s="21">
        <v>16</v>
      </c>
      <c r="C30" s="17" t="str">
        <f t="shared" si="32"/>
        <v>160</v>
      </c>
      <c r="D30" s="18" t="str">
        <f>ABSEN!E26</f>
        <v/>
      </c>
      <c r="E30" s="19"/>
      <c r="F30" s="22"/>
      <c r="G30" s="19"/>
      <c r="H30" s="19"/>
      <c r="I30" s="19"/>
      <c r="J30" s="19"/>
      <c r="K30" s="19"/>
      <c r="L30" s="19"/>
      <c r="M30" s="1026" t="str">
        <f t="shared" si="10"/>
        <v/>
      </c>
      <c r="N30" s="1026" t="str">
        <f t="shared" si="11"/>
        <v/>
      </c>
      <c r="O30" s="1026" t="str">
        <f t="shared" si="12"/>
        <v/>
      </c>
      <c r="P30" s="1026" t="str">
        <f t="shared" si="13"/>
        <v/>
      </c>
      <c r="Q30" s="1026" t="str">
        <f t="shared" si="14"/>
        <v/>
      </c>
      <c r="R30" s="1026" t="str">
        <f t="shared" si="15"/>
        <v/>
      </c>
      <c r="S30" s="1026" t="str">
        <f t="shared" si="16"/>
        <v/>
      </c>
      <c r="T30" s="1026" t="str">
        <f t="shared" si="17"/>
        <v/>
      </c>
      <c r="U30" s="1026" t="str">
        <f t="shared" si="18"/>
        <v/>
      </c>
      <c r="V30" s="1026" t="str">
        <f t="shared" si="19"/>
        <v/>
      </c>
      <c r="W30" s="1026" t="str">
        <f t="shared" si="20"/>
        <v/>
      </c>
      <c r="X30" s="1026" t="str">
        <f t="shared" si="21"/>
        <v/>
      </c>
      <c r="Y30" s="1026" t="str">
        <f t="shared" si="22"/>
        <v/>
      </c>
      <c r="Z30" s="1026" t="str">
        <f t="shared" si="23"/>
        <v/>
      </c>
      <c r="AA30" s="1026" t="str">
        <f t="shared" si="24"/>
        <v/>
      </c>
      <c r="AB30" s="1026" t="str">
        <f t="shared" si="25"/>
        <v/>
      </c>
      <c r="AC30" s="822">
        <f t="shared" si="4"/>
        <v>0</v>
      </c>
      <c r="AD30" s="822">
        <f>NTM!J28</f>
        <v>0</v>
      </c>
      <c r="AE30" s="822">
        <f>NTA!J28</f>
        <v>0</v>
      </c>
      <c r="AF30" s="824">
        <f t="shared" si="26"/>
        <v>0</v>
      </c>
      <c r="AG30" s="824">
        <f t="shared" si="27"/>
        <v>0</v>
      </c>
      <c r="AH30" s="824">
        <f t="shared" si="28"/>
        <v>0</v>
      </c>
      <c r="AI30" s="828">
        <f t="shared" si="5"/>
        <v>0</v>
      </c>
      <c r="AJ30" s="846">
        <f t="shared" si="29"/>
        <v>0</v>
      </c>
      <c r="AK30" s="846">
        <f t="shared" si="30"/>
        <v>0</v>
      </c>
      <c r="AL30" s="846">
        <f t="shared" si="31"/>
        <v>0</v>
      </c>
      <c r="AM30" s="847">
        <f t="shared" si="6"/>
        <v>0</v>
      </c>
      <c r="AN30" s="835" t="str">
        <f t="shared" si="7"/>
        <v xml:space="preserve">Remidi </v>
      </c>
      <c r="AO30" s="836" t="str">
        <f t="shared" si="8"/>
        <v xml:space="preserve"> </v>
      </c>
      <c r="AP30" s="837" t="str">
        <f t="shared" si="9"/>
        <v xml:space="preserve"> </v>
      </c>
    </row>
    <row r="31" spans="1:42" s="20" customFormat="1" ht="12.75" x14ac:dyDescent="0.2">
      <c r="A31" s="14" t="str">
        <f>PROTA!I21</f>
        <v>XI IPS 2</v>
      </c>
      <c r="B31" s="21">
        <v>17</v>
      </c>
      <c r="C31" s="17" t="str">
        <f t="shared" si="32"/>
        <v>170</v>
      </c>
      <c r="D31" s="18" t="str">
        <f>ABSEN!E27</f>
        <v/>
      </c>
      <c r="E31" s="19"/>
      <c r="F31" s="22"/>
      <c r="G31" s="19"/>
      <c r="H31" s="19"/>
      <c r="I31" s="19"/>
      <c r="J31" s="19"/>
      <c r="K31" s="19"/>
      <c r="L31" s="19"/>
      <c r="M31" s="1026" t="str">
        <f t="shared" si="10"/>
        <v/>
      </c>
      <c r="N31" s="1026" t="str">
        <f t="shared" si="11"/>
        <v/>
      </c>
      <c r="O31" s="1026" t="str">
        <f t="shared" si="12"/>
        <v/>
      </c>
      <c r="P31" s="1026" t="str">
        <f t="shared" si="13"/>
        <v/>
      </c>
      <c r="Q31" s="1026" t="str">
        <f t="shared" si="14"/>
        <v/>
      </c>
      <c r="R31" s="1026" t="str">
        <f t="shared" si="15"/>
        <v/>
      </c>
      <c r="S31" s="1026" t="str">
        <f t="shared" si="16"/>
        <v/>
      </c>
      <c r="T31" s="1026" t="str">
        <f t="shared" si="17"/>
        <v/>
      </c>
      <c r="U31" s="1026" t="str">
        <f t="shared" si="18"/>
        <v/>
      </c>
      <c r="V31" s="1026" t="str">
        <f t="shared" si="19"/>
        <v/>
      </c>
      <c r="W31" s="1026" t="str">
        <f t="shared" si="20"/>
        <v/>
      </c>
      <c r="X31" s="1026" t="str">
        <f t="shared" si="21"/>
        <v/>
      </c>
      <c r="Y31" s="1026" t="str">
        <f t="shared" si="22"/>
        <v/>
      </c>
      <c r="Z31" s="1026" t="str">
        <f t="shared" si="23"/>
        <v/>
      </c>
      <c r="AA31" s="1026" t="str">
        <f t="shared" si="24"/>
        <v/>
      </c>
      <c r="AB31" s="1026" t="str">
        <f t="shared" si="25"/>
        <v/>
      </c>
      <c r="AC31" s="822">
        <f t="shared" si="4"/>
        <v>0</v>
      </c>
      <c r="AD31" s="822">
        <f>NTM!J29</f>
        <v>0</v>
      </c>
      <c r="AE31" s="822">
        <f>NTA!J29</f>
        <v>0</v>
      </c>
      <c r="AF31" s="824">
        <f t="shared" si="26"/>
        <v>0</v>
      </c>
      <c r="AG31" s="824">
        <f t="shared" si="27"/>
        <v>0</v>
      </c>
      <c r="AH31" s="824">
        <f t="shared" si="28"/>
        <v>0</v>
      </c>
      <c r="AI31" s="828">
        <f t="shared" si="5"/>
        <v>0</v>
      </c>
      <c r="AJ31" s="846">
        <f t="shared" si="29"/>
        <v>0</v>
      </c>
      <c r="AK31" s="846">
        <f t="shared" si="30"/>
        <v>0</v>
      </c>
      <c r="AL31" s="846">
        <f t="shared" si="31"/>
        <v>0</v>
      </c>
      <c r="AM31" s="847">
        <f t="shared" si="6"/>
        <v>0</v>
      </c>
      <c r="AN31" s="835" t="str">
        <f t="shared" si="7"/>
        <v xml:space="preserve">Remidi </v>
      </c>
      <c r="AO31" s="836" t="str">
        <f t="shared" si="8"/>
        <v xml:space="preserve"> </v>
      </c>
      <c r="AP31" s="837" t="str">
        <f t="shared" si="9"/>
        <v xml:space="preserve"> </v>
      </c>
    </row>
    <row r="32" spans="1:42" s="20" customFormat="1" ht="12.75" x14ac:dyDescent="0.2">
      <c r="A32" s="14" t="str">
        <f>PROTA!I22</f>
        <v>XI IPS 3</v>
      </c>
      <c r="B32" s="21">
        <v>18</v>
      </c>
      <c r="C32" s="17" t="str">
        <f t="shared" si="32"/>
        <v>180</v>
      </c>
      <c r="D32" s="18" t="str">
        <f>ABSEN!E28</f>
        <v/>
      </c>
      <c r="E32" s="19"/>
      <c r="F32" s="22"/>
      <c r="G32" s="19"/>
      <c r="H32" s="19"/>
      <c r="I32" s="19"/>
      <c r="J32" s="19"/>
      <c r="K32" s="19"/>
      <c r="L32" s="19"/>
      <c r="M32" s="1026" t="str">
        <f t="shared" si="10"/>
        <v/>
      </c>
      <c r="N32" s="1026" t="str">
        <f t="shared" si="11"/>
        <v/>
      </c>
      <c r="O32" s="1026" t="str">
        <f t="shared" si="12"/>
        <v/>
      </c>
      <c r="P32" s="1026" t="str">
        <f t="shared" si="13"/>
        <v/>
      </c>
      <c r="Q32" s="1026" t="str">
        <f t="shared" si="14"/>
        <v/>
      </c>
      <c r="R32" s="1026" t="str">
        <f t="shared" si="15"/>
        <v/>
      </c>
      <c r="S32" s="1026" t="str">
        <f t="shared" si="16"/>
        <v/>
      </c>
      <c r="T32" s="1026" t="str">
        <f t="shared" si="17"/>
        <v/>
      </c>
      <c r="U32" s="1026" t="str">
        <f t="shared" si="18"/>
        <v/>
      </c>
      <c r="V32" s="1026" t="str">
        <f t="shared" si="19"/>
        <v/>
      </c>
      <c r="W32" s="1026" t="str">
        <f t="shared" si="20"/>
        <v/>
      </c>
      <c r="X32" s="1026" t="str">
        <f t="shared" si="21"/>
        <v/>
      </c>
      <c r="Y32" s="1026" t="str">
        <f t="shared" si="22"/>
        <v/>
      </c>
      <c r="Z32" s="1026" t="str">
        <f t="shared" si="23"/>
        <v/>
      </c>
      <c r="AA32" s="1026" t="str">
        <f t="shared" si="24"/>
        <v/>
      </c>
      <c r="AB32" s="1026" t="str">
        <f t="shared" si="25"/>
        <v/>
      </c>
      <c r="AC32" s="822">
        <f t="shared" si="4"/>
        <v>0</v>
      </c>
      <c r="AD32" s="822">
        <f>NTM!J30</f>
        <v>0</v>
      </c>
      <c r="AE32" s="822">
        <f>NTA!J30</f>
        <v>0</v>
      </c>
      <c r="AF32" s="824">
        <f t="shared" si="26"/>
        <v>0</v>
      </c>
      <c r="AG32" s="824">
        <f t="shared" si="27"/>
        <v>0</v>
      </c>
      <c r="AH32" s="824">
        <f t="shared" si="28"/>
        <v>0</v>
      </c>
      <c r="AI32" s="828">
        <f t="shared" si="5"/>
        <v>0</v>
      </c>
      <c r="AJ32" s="846">
        <f t="shared" si="29"/>
        <v>0</v>
      </c>
      <c r="AK32" s="846">
        <f t="shared" si="30"/>
        <v>0</v>
      </c>
      <c r="AL32" s="846">
        <f t="shared" si="31"/>
        <v>0</v>
      </c>
      <c r="AM32" s="847">
        <f t="shared" si="6"/>
        <v>0</v>
      </c>
      <c r="AN32" s="835" t="str">
        <f t="shared" si="7"/>
        <v xml:space="preserve">Remidi </v>
      </c>
      <c r="AO32" s="836" t="str">
        <f t="shared" si="8"/>
        <v xml:space="preserve"> </v>
      </c>
      <c r="AP32" s="837" t="str">
        <f t="shared" si="9"/>
        <v xml:space="preserve"> </v>
      </c>
    </row>
    <row r="33" spans="1:42" s="20" customFormat="1" ht="12.75" x14ac:dyDescent="0.2">
      <c r="A33" s="14">
        <f>PROTA!I23</f>
        <v>0</v>
      </c>
      <c r="B33" s="21">
        <v>19</v>
      </c>
      <c r="C33" s="17" t="str">
        <f t="shared" si="32"/>
        <v>190</v>
      </c>
      <c r="D33" s="18" t="str">
        <f>ABSEN!E29</f>
        <v/>
      </c>
      <c r="E33" s="19"/>
      <c r="F33" s="22"/>
      <c r="G33" s="19"/>
      <c r="H33" s="19"/>
      <c r="I33" s="19"/>
      <c r="J33" s="19"/>
      <c r="K33" s="19"/>
      <c r="L33" s="19"/>
      <c r="M33" s="1026" t="str">
        <f t="shared" si="10"/>
        <v/>
      </c>
      <c r="N33" s="1026" t="str">
        <f t="shared" si="11"/>
        <v/>
      </c>
      <c r="O33" s="1026" t="str">
        <f t="shared" si="12"/>
        <v/>
      </c>
      <c r="P33" s="1026" t="str">
        <f t="shared" si="13"/>
        <v/>
      </c>
      <c r="Q33" s="1026" t="str">
        <f t="shared" si="14"/>
        <v/>
      </c>
      <c r="R33" s="1026" t="str">
        <f t="shared" si="15"/>
        <v/>
      </c>
      <c r="S33" s="1026" t="str">
        <f t="shared" si="16"/>
        <v/>
      </c>
      <c r="T33" s="1026" t="str">
        <f t="shared" si="17"/>
        <v/>
      </c>
      <c r="U33" s="1026" t="str">
        <f t="shared" si="18"/>
        <v/>
      </c>
      <c r="V33" s="1026" t="str">
        <f t="shared" si="19"/>
        <v/>
      </c>
      <c r="W33" s="1026" t="str">
        <f t="shared" si="20"/>
        <v/>
      </c>
      <c r="X33" s="1026" t="str">
        <f t="shared" si="21"/>
        <v/>
      </c>
      <c r="Y33" s="1026" t="str">
        <f t="shared" si="22"/>
        <v/>
      </c>
      <c r="Z33" s="1026" t="str">
        <f t="shared" si="23"/>
        <v/>
      </c>
      <c r="AA33" s="1026" t="str">
        <f t="shared" si="24"/>
        <v/>
      </c>
      <c r="AB33" s="1026" t="str">
        <f t="shared" si="25"/>
        <v/>
      </c>
      <c r="AC33" s="822">
        <f t="shared" si="4"/>
        <v>0</v>
      </c>
      <c r="AD33" s="822">
        <f>NTM!J31</f>
        <v>0</v>
      </c>
      <c r="AE33" s="822">
        <f>NTA!J31</f>
        <v>0</v>
      </c>
      <c r="AF33" s="824">
        <f t="shared" si="26"/>
        <v>0</v>
      </c>
      <c r="AG33" s="824">
        <f t="shared" si="27"/>
        <v>0</v>
      </c>
      <c r="AH33" s="824">
        <f t="shared" si="28"/>
        <v>0</v>
      </c>
      <c r="AI33" s="828">
        <f t="shared" si="5"/>
        <v>0</v>
      </c>
      <c r="AJ33" s="846">
        <f t="shared" si="29"/>
        <v>0</v>
      </c>
      <c r="AK33" s="846">
        <f t="shared" si="30"/>
        <v>0</v>
      </c>
      <c r="AL33" s="846">
        <f t="shared" si="31"/>
        <v>0</v>
      </c>
      <c r="AM33" s="847">
        <f t="shared" si="6"/>
        <v>0</v>
      </c>
      <c r="AN33" s="835" t="str">
        <f t="shared" si="7"/>
        <v xml:space="preserve">Remidi </v>
      </c>
      <c r="AO33" s="836" t="str">
        <f t="shared" si="8"/>
        <v xml:space="preserve"> </v>
      </c>
      <c r="AP33" s="837" t="str">
        <f t="shared" si="9"/>
        <v xml:space="preserve"> </v>
      </c>
    </row>
    <row r="34" spans="1:42" s="20" customFormat="1" ht="12.75" x14ac:dyDescent="0.2">
      <c r="A34" s="14">
        <f>PROTA!I24</f>
        <v>0</v>
      </c>
      <c r="B34" s="21">
        <v>20</v>
      </c>
      <c r="C34" s="17" t="str">
        <f t="shared" si="32"/>
        <v>200</v>
      </c>
      <c r="D34" s="18" t="str">
        <f>ABSEN!E30</f>
        <v/>
      </c>
      <c r="E34" s="19"/>
      <c r="F34" s="22"/>
      <c r="G34" s="19"/>
      <c r="H34" s="19"/>
      <c r="I34" s="19"/>
      <c r="J34" s="19"/>
      <c r="K34" s="19"/>
      <c r="L34" s="19"/>
      <c r="M34" s="1026" t="str">
        <f t="shared" si="10"/>
        <v/>
      </c>
      <c r="N34" s="1026" t="str">
        <f t="shared" si="11"/>
        <v/>
      </c>
      <c r="O34" s="1026" t="str">
        <f t="shared" si="12"/>
        <v/>
      </c>
      <c r="P34" s="1026" t="str">
        <f t="shared" si="13"/>
        <v/>
      </c>
      <c r="Q34" s="1026" t="str">
        <f t="shared" si="14"/>
        <v/>
      </c>
      <c r="R34" s="1026" t="str">
        <f t="shared" si="15"/>
        <v/>
      </c>
      <c r="S34" s="1026" t="str">
        <f t="shared" si="16"/>
        <v/>
      </c>
      <c r="T34" s="1026" t="str">
        <f t="shared" si="17"/>
        <v/>
      </c>
      <c r="U34" s="1026" t="str">
        <f t="shared" si="18"/>
        <v/>
      </c>
      <c r="V34" s="1026" t="str">
        <f t="shared" si="19"/>
        <v/>
      </c>
      <c r="W34" s="1026" t="str">
        <f t="shared" si="20"/>
        <v/>
      </c>
      <c r="X34" s="1026" t="str">
        <f t="shared" si="21"/>
        <v/>
      </c>
      <c r="Y34" s="1026" t="str">
        <f t="shared" si="22"/>
        <v/>
      </c>
      <c r="Z34" s="1026" t="str">
        <f t="shared" si="23"/>
        <v/>
      </c>
      <c r="AA34" s="1026" t="str">
        <f t="shared" si="24"/>
        <v/>
      </c>
      <c r="AB34" s="1026" t="str">
        <f t="shared" si="25"/>
        <v/>
      </c>
      <c r="AC34" s="822">
        <f t="shared" si="4"/>
        <v>0</v>
      </c>
      <c r="AD34" s="822">
        <f>NTM!J32</f>
        <v>0</v>
      </c>
      <c r="AE34" s="822">
        <f>NTA!J32</f>
        <v>0</v>
      </c>
      <c r="AF34" s="824">
        <f t="shared" si="26"/>
        <v>0</v>
      </c>
      <c r="AG34" s="824">
        <f t="shared" si="27"/>
        <v>0</v>
      </c>
      <c r="AH34" s="824">
        <f t="shared" si="28"/>
        <v>0</v>
      </c>
      <c r="AI34" s="828">
        <f t="shared" si="5"/>
        <v>0</v>
      </c>
      <c r="AJ34" s="846">
        <f t="shared" si="29"/>
        <v>0</v>
      </c>
      <c r="AK34" s="846">
        <f t="shared" si="30"/>
        <v>0</v>
      </c>
      <c r="AL34" s="846">
        <f t="shared" si="31"/>
        <v>0</v>
      </c>
      <c r="AM34" s="847">
        <f t="shared" si="6"/>
        <v>0</v>
      </c>
      <c r="AN34" s="835" t="str">
        <f t="shared" si="7"/>
        <v xml:space="preserve">Remidi </v>
      </c>
      <c r="AO34" s="836" t="str">
        <f t="shared" si="8"/>
        <v xml:space="preserve"> </v>
      </c>
      <c r="AP34" s="837" t="str">
        <f t="shared" si="9"/>
        <v xml:space="preserve"> </v>
      </c>
    </row>
    <row r="35" spans="1:42" s="20" customFormat="1" ht="12.75" x14ac:dyDescent="0.2">
      <c r="A35" s="14">
        <f>PROTA!I25</f>
        <v>0</v>
      </c>
      <c r="B35" s="21">
        <v>21</v>
      </c>
      <c r="C35" s="17" t="str">
        <f t="shared" si="32"/>
        <v>210</v>
      </c>
      <c r="D35" s="18" t="str">
        <f>ABSEN!E31</f>
        <v/>
      </c>
      <c r="E35" s="19"/>
      <c r="F35" s="22"/>
      <c r="G35" s="19"/>
      <c r="H35" s="19"/>
      <c r="I35" s="19"/>
      <c r="J35" s="19"/>
      <c r="K35" s="19"/>
      <c r="L35" s="19"/>
      <c r="M35" s="1026" t="str">
        <f t="shared" si="10"/>
        <v/>
      </c>
      <c r="N35" s="1026" t="str">
        <f t="shared" si="11"/>
        <v/>
      </c>
      <c r="O35" s="1026" t="str">
        <f t="shared" si="12"/>
        <v/>
      </c>
      <c r="P35" s="1026" t="str">
        <f t="shared" si="13"/>
        <v/>
      </c>
      <c r="Q35" s="1026" t="str">
        <f t="shared" si="14"/>
        <v/>
      </c>
      <c r="R35" s="1026" t="str">
        <f t="shared" si="15"/>
        <v/>
      </c>
      <c r="S35" s="1026" t="str">
        <f t="shared" si="16"/>
        <v/>
      </c>
      <c r="T35" s="1026" t="str">
        <f t="shared" si="17"/>
        <v/>
      </c>
      <c r="U35" s="1026" t="str">
        <f t="shared" si="18"/>
        <v/>
      </c>
      <c r="V35" s="1026" t="str">
        <f t="shared" si="19"/>
        <v/>
      </c>
      <c r="W35" s="1026" t="str">
        <f t="shared" si="20"/>
        <v/>
      </c>
      <c r="X35" s="1026" t="str">
        <f t="shared" si="21"/>
        <v/>
      </c>
      <c r="Y35" s="1026" t="str">
        <f t="shared" si="22"/>
        <v/>
      </c>
      <c r="Z35" s="1026" t="str">
        <f t="shared" si="23"/>
        <v/>
      </c>
      <c r="AA35" s="1026" t="str">
        <f t="shared" si="24"/>
        <v/>
      </c>
      <c r="AB35" s="1026" t="str">
        <f t="shared" si="25"/>
        <v/>
      </c>
      <c r="AC35" s="822">
        <f t="shared" si="4"/>
        <v>0</v>
      </c>
      <c r="AD35" s="822">
        <f>NTM!J33</f>
        <v>0</v>
      </c>
      <c r="AE35" s="822">
        <f>NTA!J33</f>
        <v>0</v>
      </c>
      <c r="AF35" s="824">
        <f t="shared" si="26"/>
        <v>0</v>
      </c>
      <c r="AG35" s="824">
        <f t="shared" si="27"/>
        <v>0</v>
      </c>
      <c r="AH35" s="824">
        <f t="shared" si="28"/>
        <v>0</v>
      </c>
      <c r="AI35" s="828">
        <f t="shared" si="5"/>
        <v>0</v>
      </c>
      <c r="AJ35" s="846">
        <f t="shared" si="29"/>
        <v>0</v>
      </c>
      <c r="AK35" s="846">
        <f t="shared" si="30"/>
        <v>0</v>
      </c>
      <c r="AL35" s="846">
        <f t="shared" si="31"/>
        <v>0</v>
      </c>
      <c r="AM35" s="847">
        <f t="shared" si="6"/>
        <v>0</v>
      </c>
      <c r="AN35" s="835" t="str">
        <f t="shared" si="7"/>
        <v xml:space="preserve">Remidi </v>
      </c>
      <c r="AO35" s="836" t="str">
        <f t="shared" si="8"/>
        <v xml:space="preserve"> </v>
      </c>
      <c r="AP35" s="837" t="str">
        <f t="shared" si="9"/>
        <v xml:space="preserve"> </v>
      </c>
    </row>
    <row r="36" spans="1:42" s="20" customFormat="1" ht="12.75" x14ac:dyDescent="0.2">
      <c r="A36" s="14">
        <f>PROTA!I26</f>
        <v>0</v>
      </c>
      <c r="B36" s="21">
        <v>22</v>
      </c>
      <c r="C36" s="17" t="str">
        <f t="shared" si="32"/>
        <v>220</v>
      </c>
      <c r="D36" s="18" t="str">
        <f>ABSEN!E32</f>
        <v/>
      </c>
      <c r="E36" s="19"/>
      <c r="F36" s="22"/>
      <c r="G36" s="19"/>
      <c r="H36" s="19"/>
      <c r="I36" s="19"/>
      <c r="J36" s="19"/>
      <c r="K36" s="19"/>
      <c r="L36" s="19"/>
      <c r="M36" s="1026" t="str">
        <f t="shared" si="10"/>
        <v/>
      </c>
      <c r="N36" s="1026" t="str">
        <f t="shared" si="11"/>
        <v/>
      </c>
      <c r="O36" s="1026" t="str">
        <f t="shared" si="12"/>
        <v/>
      </c>
      <c r="P36" s="1026" t="str">
        <f t="shared" si="13"/>
        <v/>
      </c>
      <c r="Q36" s="1026" t="str">
        <f t="shared" si="14"/>
        <v/>
      </c>
      <c r="R36" s="1026" t="str">
        <f t="shared" si="15"/>
        <v/>
      </c>
      <c r="S36" s="1026" t="str">
        <f t="shared" si="16"/>
        <v/>
      </c>
      <c r="T36" s="1026" t="str">
        <f t="shared" si="17"/>
        <v/>
      </c>
      <c r="U36" s="1026" t="str">
        <f t="shared" si="18"/>
        <v/>
      </c>
      <c r="V36" s="1026" t="str">
        <f t="shared" si="19"/>
        <v/>
      </c>
      <c r="W36" s="1026" t="str">
        <f t="shared" si="20"/>
        <v/>
      </c>
      <c r="X36" s="1026" t="str">
        <f t="shared" si="21"/>
        <v/>
      </c>
      <c r="Y36" s="1026" t="str">
        <f t="shared" si="22"/>
        <v/>
      </c>
      <c r="Z36" s="1026" t="str">
        <f t="shared" si="23"/>
        <v/>
      </c>
      <c r="AA36" s="1026" t="str">
        <f t="shared" si="24"/>
        <v/>
      </c>
      <c r="AB36" s="1026" t="str">
        <f t="shared" si="25"/>
        <v/>
      </c>
      <c r="AC36" s="822">
        <f t="shared" si="4"/>
        <v>0</v>
      </c>
      <c r="AD36" s="822">
        <f>NTM!J34</f>
        <v>0</v>
      </c>
      <c r="AE36" s="822">
        <f>NTA!J34</f>
        <v>0</v>
      </c>
      <c r="AF36" s="824">
        <f t="shared" si="26"/>
        <v>0</v>
      </c>
      <c r="AG36" s="824">
        <f t="shared" si="27"/>
        <v>0</v>
      </c>
      <c r="AH36" s="824">
        <f t="shared" si="28"/>
        <v>0</v>
      </c>
      <c r="AI36" s="828">
        <f t="shared" si="5"/>
        <v>0</v>
      </c>
      <c r="AJ36" s="846">
        <f t="shared" si="29"/>
        <v>0</v>
      </c>
      <c r="AK36" s="846">
        <f t="shared" si="30"/>
        <v>0</v>
      </c>
      <c r="AL36" s="846">
        <f t="shared" si="31"/>
        <v>0</v>
      </c>
      <c r="AM36" s="847">
        <f t="shared" si="6"/>
        <v>0</v>
      </c>
      <c r="AN36" s="835" t="str">
        <f t="shared" si="7"/>
        <v xml:space="preserve">Remidi </v>
      </c>
      <c r="AO36" s="836" t="str">
        <f t="shared" si="8"/>
        <v xml:space="preserve"> </v>
      </c>
      <c r="AP36" s="837" t="str">
        <f t="shared" si="9"/>
        <v xml:space="preserve"> </v>
      </c>
    </row>
    <row r="37" spans="1:42" s="20" customFormat="1" ht="12.75" x14ac:dyDescent="0.2">
      <c r="A37" s="14">
        <f>PROTA!I27</f>
        <v>0</v>
      </c>
      <c r="B37" s="21">
        <v>23</v>
      </c>
      <c r="C37" s="17" t="str">
        <f t="shared" si="32"/>
        <v>230</v>
      </c>
      <c r="D37" s="18" t="str">
        <f>ABSEN!E33</f>
        <v/>
      </c>
      <c r="E37" s="19"/>
      <c r="F37" s="22"/>
      <c r="G37" s="19"/>
      <c r="H37" s="19"/>
      <c r="I37" s="19"/>
      <c r="J37" s="19"/>
      <c r="K37" s="19"/>
      <c r="L37" s="19"/>
      <c r="M37" s="1026" t="str">
        <f t="shared" si="10"/>
        <v/>
      </c>
      <c r="N37" s="1026" t="str">
        <f t="shared" si="11"/>
        <v/>
      </c>
      <c r="O37" s="1026" t="str">
        <f t="shared" si="12"/>
        <v/>
      </c>
      <c r="P37" s="1026" t="str">
        <f t="shared" si="13"/>
        <v/>
      </c>
      <c r="Q37" s="1026" t="str">
        <f t="shared" si="14"/>
        <v/>
      </c>
      <c r="R37" s="1026" t="str">
        <f t="shared" si="15"/>
        <v/>
      </c>
      <c r="S37" s="1026" t="str">
        <f t="shared" si="16"/>
        <v/>
      </c>
      <c r="T37" s="1026" t="str">
        <f t="shared" si="17"/>
        <v/>
      </c>
      <c r="U37" s="1026" t="str">
        <f t="shared" si="18"/>
        <v/>
      </c>
      <c r="V37" s="1026" t="str">
        <f t="shared" si="19"/>
        <v/>
      </c>
      <c r="W37" s="1026" t="str">
        <f t="shared" si="20"/>
        <v/>
      </c>
      <c r="X37" s="1026" t="str">
        <f t="shared" si="21"/>
        <v/>
      </c>
      <c r="Y37" s="1026" t="str">
        <f t="shared" si="22"/>
        <v/>
      </c>
      <c r="Z37" s="1026" t="str">
        <f t="shared" si="23"/>
        <v/>
      </c>
      <c r="AA37" s="1026" t="str">
        <f t="shared" si="24"/>
        <v/>
      </c>
      <c r="AB37" s="1026" t="str">
        <f t="shared" si="25"/>
        <v/>
      </c>
      <c r="AC37" s="822">
        <f t="shared" si="4"/>
        <v>0</v>
      </c>
      <c r="AD37" s="822">
        <f>NTM!J35</f>
        <v>0</v>
      </c>
      <c r="AE37" s="822">
        <f>NTA!J35</f>
        <v>0</v>
      </c>
      <c r="AF37" s="824">
        <f t="shared" si="26"/>
        <v>0</v>
      </c>
      <c r="AG37" s="824">
        <f t="shared" si="27"/>
        <v>0</v>
      </c>
      <c r="AH37" s="824">
        <f t="shared" si="28"/>
        <v>0</v>
      </c>
      <c r="AI37" s="828">
        <f t="shared" si="5"/>
        <v>0</v>
      </c>
      <c r="AJ37" s="846">
        <f t="shared" si="29"/>
        <v>0</v>
      </c>
      <c r="AK37" s="846">
        <f t="shared" si="30"/>
        <v>0</v>
      </c>
      <c r="AL37" s="846">
        <f t="shared" si="31"/>
        <v>0</v>
      </c>
      <c r="AM37" s="847">
        <f t="shared" si="6"/>
        <v>0</v>
      </c>
      <c r="AN37" s="835" t="str">
        <f t="shared" si="7"/>
        <v xml:space="preserve">Remidi </v>
      </c>
      <c r="AO37" s="836" t="str">
        <f t="shared" si="8"/>
        <v xml:space="preserve"> </v>
      </c>
      <c r="AP37" s="837" t="str">
        <f t="shared" si="9"/>
        <v xml:space="preserve"> </v>
      </c>
    </row>
    <row r="38" spans="1:42" s="20" customFormat="1" ht="12.75" x14ac:dyDescent="0.2">
      <c r="A38" s="14">
        <f>PROTA!I28</f>
        <v>0</v>
      </c>
      <c r="B38" s="21">
        <v>24</v>
      </c>
      <c r="C38" s="17" t="str">
        <f t="shared" si="32"/>
        <v>240</v>
      </c>
      <c r="D38" s="18" t="str">
        <f>ABSEN!E34</f>
        <v/>
      </c>
      <c r="E38" s="19"/>
      <c r="F38" s="22"/>
      <c r="G38" s="19"/>
      <c r="H38" s="19"/>
      <c r="I38" s="19"/>
      <c r="J38" s="19"/>
      <c r="K38" s="19"/>
      <c r="L38" s="19"/>
      <c r="M38" s="1026" t="str">
        <f t="shared" si="10"/>
        <v/>
      </c>
      <c r="N38" s="1026" t="str">
        <f t="shared" si="11"/>
        <v/>
      </c>
      <c r="O38" s="1026" t="str">
        <f t="shared" si="12"/>
        <v/>
      </c>
      <c r="P38" s="1026" t="str">
        <f t="shared" si="13"/>
        <v/>
      </c>
      <c r="Q38" s="1026" t="str">
        <f t="shared" si="14"/>
        <v/>
      </c>
      <c r="R38" s="1026" t="str">
        <f t="shared" si="15"/>
        <v/>
      </c>
      <c r="S38" s="1026" t="str">
        <f t="shared" si="16"/>
        <v/>
      </c>
      <c r="T38" s="1026" t="str">
        <f t="shared" si="17"/>
        <v/>
      </c>
      <c r="U38" s="1026" t="str">
        <f t="shared" si="18"/>
        <v/>
      </c>
      <c r="V38" s="1026" t="str">
        <f t="shared" si="19"/>
        <v/>
      </c>
      <c r="W38" s="1026" t="str">
        <f t="shared" si="20"/>
        <v/>
      </c>
      <c r="X38" s="1026" t="str">
        <f t="shared" si="21"/>
        <v/>
      </c>
      <c r="Y38" s="1026" t="str">
        <f t="shared" si="22"/>
        <v/>
      </c>
      <c r="Z38" s="1026" t="str">
        <f t="shared" si="23"/>
        <v/>
      </c>
      <c r="AA38" s="1026" t="str">
        <f t="shared" si="24"/>
        <v/>
      </c>
      <c r="AB38" s="1026" t="str">
        <f t="shared" si="25"/>
        <v/>
      </c>
      <c r="AC38" s="822">
        <f t="shared" si="4"/>
        <v>0</v>
      </c>
      <c r="AD38" s="822">
        <f>NTM!J36</f>
        <v>0</v>
      </c>
      <c r="AE38" s="822">
        <f>NTA!J36</f>
        <v>0</v>
      </c>
      <c r="AF38" s="824">
        <f t="shared" si="26"/>
        <v>0</v>
      </c>
      <c r="AG38" s="824">
        <f t="shared" si="27"/>
        <v>0</v>
      </c>
      <c r="AH38" s="824">
        <f t="shared" si="28"/>
        <v>0</v>
      </c>
      <c r="AI38" s="828">
        <f t="shared" si="5"/>
        <v>0</v>
      </c>
      <c r="AJ38" s="846">
        <f t="shared" si="29"/>
        <v>0</v>
      </c>
      <c r="AK38" s="846">
        <f t="shared" si="30"/>
        <v>0</v>
      </c>
      <c r="AL38" s="846">
        <f t="shared" si="31"/>
        <v>0</v>
      </c>
      <c r="AM38" s="847">
        <f t="shared" si="6"/>
        <v>0</v>
      </c>
      <c r="AN38" s="835" t="str">
        <f t="shared" si="7"/>
        <v xml:space="preserve">Remidi </v>
      </c>
      <c r="AO38" s="836" t="str">
        <f t="shared" si="8"/>
        <v xml:space="preserve"> </v>
      </c>
      <c r="AP38" s="837" t="str">
        <f t="shared" si="9"/>
        <v xml:space="preserve"> </v>
      </c>
    </row>
    <row r="39" spans="1:42" s="20" customFormat="1" ht="12.75" x14ac:dyDescent="0.2">
      <c r="A39" s="14">
        <f>PROTA!I29</f>
        <v>0</v>
      </c>
      <c r="B39" s="21">
        <v>25</v>
      </c>
      <c r="C39" s="17" t="str">
        <f t="shared" si="32"/>
        <v>250</v>
      </c>
      <c r="D39" s="18" t="str">
        <f>ABSEN!E35</f>
        <v/>
      </c>
      <c r="E39" s="19"/>
      <c r="F39" s="22"/>
      <c r="G39" s="19"/>
      <c r="H39" s="19"/>
      <c r="I39" s="19"/>
      <c r="J39" s="19"/>
      <c r="K39" s="19"/>
      <c r="L39" s="19"/>
      <c r="M39" s="1026" t="str">
        <f t="shared" si="10"/>
        <v/>
      </c>
      <c r="N39" s="1026" t="str">
        <f t="shared" si="11"/>
        <v/>
      </c>
      <c r="O39" s="1026" t="str">
        <f t="shared" si="12"/>
        <v/>
      </c>
      <c r="P39" s="1026" t="str">
        <f t="shared" si="13"/>
        <v/>
      </c>
      <c r="Q39" s="1026" t="str">
        <f t="shared" si="14"/>
        <v/>
      </c>
      <c r="R39" s="1026" t="str">
        <f t="shared" si="15"/>
        <v/>
      </c>
      <c r="S39" s="1026" t="str">
        <f t="shared" si="16"/>
        <v/>
      </c>
      <c r="T39" s="1026" t="str">
        <f t="shared" si="17"/>
        <v/>
      </c>
      <c r="U39" s="1026" t="str">
        <f t="shared" si="18"/>
        <v/>
      </c>
      <c r="V39" s="1026" t="str">
        <f t="shared" si="19"/>
        <v/>
      </c>
      <c r="W39" s="1026" t="str">
        <f t="shared" si="20"/>
        <v/>
      </c>
      <c r="X39" s="1026" t="str">
        <f t="shared" si="21"/>
        <v/>
      </c>
      <c r="Y39" s="1026" t="str">
        <f t="shared" si="22"/>
        <v/>
      </c>
      <c r="Z39" s="1026" t="str">
        <f t="shared" si="23"/>
        <v/>
      </c>
      <c r="AA39" s="1026" t="str">
        <f t="shared" si="24"/>
        <v/>
      </c>
      <c r="AB39" s="1026" t="str">
        <f t="shared" si="25"/>
        <v/>
      </c>
      <c r="AC39" s="822">
        <f t="shared" si="4"/>
        <v>0</v>
      </c>
      <c r="AD39" s="822">
        <f>NTM!J37</f>
        <v>0</v>
      </c>
      <c r="AE39" s="822">
        <f>NTA!J37</f>
        <v>0</v>
      </c>
      <c r="AF39" s="824">
        <f t="shared" si="26"/>
        <v>0</v>
      </c>
      <c r="AG39" s="824">
        <f t="shared" si="27"/>
        <v>0</v>
      </c>
      <c r="AH39" s="824">
        <f t="shared" si="28"/>
        <v>0</v>
      </c>
      <c r="AI39" s="828">
        <f t="shared" si="5"/>
        <v>0</v>
      </c>
      <c r="AJ39" s="846">
        <f t="shared" si="29"/>
        <v>0</v>
      </c>
      <c r="AK39" s="846">
        <f t="shared" si="30"/>
        <v>0</v>
      </c>
      <c r="AL39" s="846">
        <f t="shared" si="31"/>
        <v>0</v>
      </c>
      <c r="AM39" s="847">
        <f t="shared" si="6"/>
        <v>0</v>
      </c>
      <c r="AN39" s="835" t="str">
        <f t="shared" si="7"/>
        <v xml:space="preserve">Remidi </v>
      </c>
      <c r="AO39" s="836" t="str">
        <f t="shared" si="8"/>
        <v xml:space="preserve"> </v>
      </c>
      <c r="AP39" s="837" t="str">
        <f t="shared" si="9"/>
        <v xml:space="preserve"> </v>
      </c>
    </row>
    <row r="40" spans="1:42" s="20" customFormat="1" ht="12.75" x14ac:dyDescent="0.2">
      <c r="A40" s="14">
        <f>PROTA!I30</f>
        <v>0</v>
      </c>
      <c r="B40" s="21">
        <v>26</v>
      </c>
      <c r="C40" s="17" t="str">
        <f t="shared" si="32"/>
        <v>260</v>
      </c>
      <c r="D40" s="18" t="str">
        <f>ABSEN!E36</f>
        <v/>
      </c>
      <c r="E40" s="19"/>
      <c r="F40" s="22"/>
      <c r="G40" s="19"/>
      <c r="H40" s="19"/>
      <c r="I40" s="19"/>
      <c r="J40" s="19"/>
      <c r="K40" s="19"/>
      <c r="L40" s="19"/>
      <c r="M40" s="1026" t="str">
        <f t="shared" si="10"/>
        <v/>
      </c>
      <c r="N40" s="1026" t="str">
        <f t="shared" si="11"/>
        <v/>
      </c>
      <c r="O40" s="1026" t="str">
        <f t="shared" si="12"/>
        <v/>
      </c>
      <c r="P40" s="1026" t="str">
        <f t="shared" si="13"/>
        <v/>
      </c>
      <c r="Q40" s="1026" t="str">
        <f t="shared" si="14"/>
        <v/>
      </c>
      <c r="R40" s="1026" t="str">
        <f t="shared" si="15"/>
        <v/>
      </c>
      <c r="S40" s="1026" t="str">
        <f t="shared" si="16"/>
        <v/>
      </c>
      <c r="T40" s="1026" t="str">
        <f t="shared" si="17"/>
        <v/>
      </c>
      <c r="U40" s="1026" t="str">
        <f t="shared" si="18"/>
        <v/>
      </c>
      <c r="V40" s="1026" t="str">
        <f t="shared" si="19"/>
        <v/>
      </c>
      <c r="W40" s="1026" t="str">
        <f t="shared" si="20"/>
        <v/>
      </c>
      <c r="X40" s="1026" t="str">
        <f t="shared" si="21"/>
        <v/>
      </c>
      <c r="Y40" s="1026" t="str">
        <f t="shared" si="22"/>
        <v/>
      </c>
      <c r="Z40" s="1026" t="str">
        <f t="shared" si="23"/>
        <v/>
      </c>
      <c r="AA40" s="1026" t="str">
        <f t="shared" si="24"/>
        <v/>
      </c>
      <c r="AB40" s="1026" t="str">
        <f t="shared" si="25"/>
        <v/>
      </c>
      <c r="AC40" s="822">
        <f t="shared" si="4"/>
        <v>0</v>
      </c>
      <c r="AD40" s="822">
        <f>NTM!J38</f>
        <v>0</v>
      </c>
      <c r="AE40" s="822">
        <f>NTA!J38</f>
        <v>0</v>
      </c>
      <c r="AF40" s="824">
        <f t="shared" si="26"/>
        <v>0</v>
      </c>
      <c r="AG40" s="824">
        <f t="shared" si="27"/>
        <v>0</v>
      </c>
      <c r="AH40" s="824">
        <f t="shared" si="28"/>
        <v>0</v>
      </c>
      <c r="AI40" s="828">
        <f t="shared" si="5"/>
        <v>0</v>
      </c>
      <c r="AJ40" s="846">
        <f t="shared" si="29"/>
        <v>0</v>
      </c>
      <c r="AK40" s="846">
        <f t="shared" si="30"/>
        <v>0</v>
      </c>
      <c r="AL40" s="846">
        <f t="shared" si="31"/>
        <v>0</v>
      </c>
      <c r="AM40" s="847">
        <f t="shared" si="6"/>
        <v>0</v>
      </c>
      <c r="AN40" s="835" t="str">
        <f t="shared" si="7"/>
        <v xml:space="preserve">Remidi </v>
      </c>
      <c r="AO40" s="836" t="str">
        <f t="shared" si="8"/>
        <v xml:space="preserve"> </v>
      </c>
      <c r="AP40" s="837" t="str">
        <f t="shared" si="9"/>
        <v xml:space="preserve"> </v>
      </c>
    </row>
    <row r="41" spans="1:42" s="20" customFormat="1" ht="12.75" x14ac:dyDescent="0.2">
      <c r="A41" s="14">
        <f>PROTA!I31</f>
        <v>0</v>
      </c>
      <c r="B41" s="21">
        <v>27</v>
      </c>
      <c r="C41" s="17" t="str">
        <f t="shared" si="32"/>
        <v>270</v>
      </c>
      <c r="D41" s="18" t="str">
        <f>ABSEN!E37</f>
        <v/>
      </c>
      <c r="E41" s="19"/>
      <c r="F41" s="22"/>
      <c r="G41" s="19"/>
      <c r="H41" s="19"/>
      <c r="I41" s="19"/>
      <c r="J41" s="19"/>
      <c r="K41" s="19"/>
      <c r="L41" s="19"/>
      <c r="M41" s="1026" t="str">
        <f t="shared" si="10"/>
        <v/>
      </c>
      <c r="N41" s="1026" t="str">
        <f t="shared" si="11"/>
        <v/>
      </c>
      <c r="O41" s="1026" t="str">
        <f t="shared" si="12"/>
        <v/>
      </c>
      <c r="P41" s="1026" t="str">
        <f t="shared" si="13"/>
        <v/>
      </c>
      <c r="Q41" s="1026" t="str">
        <f t="shared" si="14"/>
        <v/>
      </c>
      <c r="R41" s="1026" t="str">
        <f t="shared" si="15"/>
        <v/>
      </c>
      <c r="S41" s="1026" t="str">
        <f t="shared" si="16"/>
        <v/>
      </c>
      <c r="T41" s="1026" t="str">
        <f t="shared" si="17"/>
        <v/>
      </c>
      <c r="U41" s="1026" t="str">
        <f t="shared" si="18"/>
        <v/>
      </c>
      <c r="V41" s="1026" t="str">
        <f t="shared" si="19"/>
        <v/>
      </c>
      <c r="W41" s="1026" t="str">
        <f t="shared" si="20"/>
        <v/>
      </c>
      <c r="X41" s="1026" t="str">
        <f t="shared" si="21"/>
        <v/>
      </c>
      <c r="Y41" s="1026" t="str">
        <f t="shared" si="22"/>
        <v/>
      </c>
      <c r="Z41" s="1026" t="str">
        <f t="shared" si="23"/>
        <v/>
      </c>
      <c r="AA41" s="1026" t="str">
        <f t="shared" si="24"/>
        <v/>
      </c>
      <c r="AB41" s="1026" t="str">
        <f t="shared" si="25"/>
        <v/>
      </c>
      <c r="AC41" s="822">
        <f t="shared" si="4"/>
        <v>0</v>
      </c>
      <c r="AD41" s="822">
        <f>NTM!J39</f>
        <v>0</v>
      </c>
      <c r="AE41" s="822">
        <f>NTA!J39</f>
        <v>0</v>
      </c>
      <c r="AF41" s="824">
        <f t="shared" si="26"/>
        <v>0</v>
      </c>
      <c r="AG41" s="824">
        <f t="shared" si="27"/>
        <v>0</v>
      </c>
      <c r="AH41" s="824">
        <f t="shared" si="28"/>
        <v>0</v>
      </c>
      <c r="AI41" s="828">
        <f t="shared" ref="AI41:AI48" si="33">SUM(AF41:AH41)</f>
        <v>0</v>
      </c>
      <c r="AJ41" s="846">
        <f t="shared" si="29"/>
        <v>0</v>
      </c>
      <c r="AK41" s="846">
        <f t="shared" si="30"/>
        <v>0</v>
      </c>
      <c r="AL41" s="846">
        <f t="shared" si="31"/>
        <v>0</v>
      </c>
      <c r="AM41" s="847">
        <f t="shared" si="6"/>
        <v>0</v>
      </c>
      <c r="AN41" s="835" t="str">
        <f t="shared" si="7"/>
        <v xml:space="preserve">Remidi </v>
      </c>
      <c r="AO41" s="836" t="str">
        <f t="shared" si="8"/>
        <v xml:space="preserve"> </v>
      </c>
      <c r="AP41" s="837" t="str">
        <f t="shared" si="9"/>
        <v xml:space="preserve"> </v>
      </c>
    </row>
    <row r="42" spans="1:42" s="20" customFormat="1" ht="12.75" x14ac:dyDescent="0.2">
      <c r="A42" s="14" t="str">
        <f>PROTA!I32</f>
        <v>XII MIPA 1</v>
      </c>
      <c r="B42" s="21">
        <v>28</v>
      </c>
      <c r="C42" s="17" t="str">
        <f t="shared" si="32"/>
        <v>280</v>
      </c>
      <c r="D42" s="18" t="str">
        <f>ABSEN!E38</f>
        <v/>
      </c>
      <c r="E42" s="19"/>
      <c r="F42" s="22"/>
      <c r="G42" s="19"/>
      <c r="H42" s="19"/>
      <c r="I42" s="19"/>
      <c r="J42" s="19"/>
      <c r="K42" s="19"/>
      <c r="L42" s="19"/>
      <c r="M42" s="1026" t="str">
        <f t="shared" si="10"/>
        <v/>
      </c>
      <c r="N42" s="1026" t="str">
        <f t="shared" si="11"/>
        <v/>
      </c>
      <c r="O42" s="1026" t="str">
        <f t="shared" si="12"/>
        <v/>
      </c>
      <c r="P42" s="1026" t="str">
        <f t="shared" si="13"/>
        <v/>
      </c>
      <c r="Q42" s="1026" t="str">
        <f t="shared" si="14"/>
        <v/>
      </c>
      <c r="R42" s="1026" t="str">
        <f t="shared" si="15"/>
        <v/>
      </c>
      <c r="S42" s="1026" t="str">
        <f t="shared" si="16"/>
        <v/>
      </c>
      <c r="T42" s="1026" t="str">
        <f t="shared" si="17"/>
        <v/>
      </c>
      <c r="U42" s="1026" t="str">
        <f t="shared" si="18"/>
        <v/>
      </c>
      <c r="V42" s="1026" t="str">
        <f t="shared" si="19"/>
        <v/>
      </c>
      <c r="W42" s="1026" t="str">
        <f t="shared" si="20"/>
        <v/>
      </c>
      <c r="X42" s="1026" t="str">
        <f t="shared" si="21"/>
        <v/>
      </c>
      <c r="Y42" s="1026" t="str">
        <f t="shared" si="22"/>
        <v/>
      </c>
      <c r="Z42" s="1026" t="str">
        <f t="shared" si="23"/>
        <v/>
      </c>
      <c r="AA42" s="1026" t="str">
        <f t="shared" si="24"/>
        <v/>
      </c>
      <c r="AB42" s="1026" t="str">
        <f t="shared" si="25"/>
        <v/>
      </c>
      <c r="AC42" s="822">
        <f t="shared" si="4"/>
        <v>0</v>
      </c>
      <c r="AD42" s="822">
        <f>NTM!J40</f>
        <v>0</v>
      </c>
      <c r="AE42" s="822">
        <f>NTA!J40</f>
        <v>0</v>
      </c>
      <c r="AF42" s="824">
        <f t="shared" si="26"/>
        <v>0</v>
      </c>
      <c r="AG42" s="824">
        <f t="shared" si="27"/>
        <v>0</v>
      </c>
      <c r="AH42" s="824">
        <f t="shared" si="28"/>
        <v>0</v>
      </c>
      <c r="AI42" s="828">
        <f t="shared" si="33"/>
        <v>0</v>
      </c>
      <c r="AJ42" s="846">
        <f t="shared" si="29"/>
        <v>0</v>
      </c>
      <c r="AK42" s="846">
        <f t="shared" si="30"/>
        <v>0</v>
      </c>
      <c r="AL42" s="846">
        <f t="shared" si="31"/>
        <v>0</v>
      </c>
      <c r="AM42" s="847">
        <f t="shared" si="6"/>
        <v>0</v>
      </c>
      <c r="AN42" s="835" t="str">
        <f t="shared" si="7"/>
        <v xml:space="preserve">Remidi </v>
      </c>
      <c r="AO42" s="836" t="str">
        <f t="shared" si="8"/>
        <v xml:space="preserve"> </v>
      </c>
      <c r="AP42" s="837" t="str">
        <f t="shared" si="9"/>
        <v xml:space="preserve"> </v>
      </c>
    </row>
    <row r="43" spans="1:42" s="20" customFormat="1" ht="12.75" x14ac:dyDescent="0.2">
      <c r="A43" s="14" t="str">
        <f>PROTA!I33</f>
        <v>XII MIPA 2</v>
      </c>
      <c r="B43" s="21">
        <v>29</v>
      </c>
      <c r="C43" s="17" t="str">
        <f t="shared" si="32"/>
        <v>290</v>
      </c>
      <c r="D43" s="18" t="str">
        <f>ABSEN!E39</f>
        <v/>
      </c>
      <c r="E43" s="19"/>
      <c r="F43" s="22"/>
      <c r="G43" s="19"/>
      <c r="H43" s="19"/>
      <c r="I43" s="19"/>
      <c r="J43" s="19"/>
      <c r="K43" s="19"/>
      <c r="L43" s="19"/>
      <c r="M43" s="1026" t="str">
        <f t="shared" si="10"/>
        <v/>
      </c>
      <c r="N43" s="1026" t="str">
        <f t="shared" si="11"/>
        <v/>
      </c>
      <c r="O43" s="1026" t="str">
        <f t="shared" si="12"/>
        <v/>
      </c>
      <c r="P43" s="1026" t="str">
        <f t="shared" si="13"/>
        <v/>
      </c>
      <c r="Q43" s="1026" t="str">
        <f t="shared" si="14"/>
        <v/>
      </c>
      <c r="R43" s="1026" t="str">
        <f t="shared" si="15"/>
        <v/>
      </c>
      <c r="S43" s="1026" t="str">
        <f t="shared" si="16"/>
        <v/>
      </c>
      <c r="T43" s="1026" t="str">
        <f t="shared" si="17"/>
        <v/>
      </c>
      <c r="U43" s="1026" t="str">
        <f t="shared" si="18"/>
        <v/>
      </c>
      <c r="V43" s="1026" t="str">
        <f t="shared" si="19"/>
        <v/>
      </c>
      <c r="W43" s="1026" t="str">
        <f t="shared" si="20"/>
        <v/>
      </c>
      <c r="X43" s="1026" t="str">
        <f t="shared" si="21"/>
        <v/>
      </c>
      <c r="Y43" s="1026" t="str">
        <f t="shared" si="22"/>
        <v/>
      </c>
      <c r="Z43" s="1026" t="str">
        <f t="shared" si="23"/>
        <v/>
      </c>
      <c r="AA43" s="1026" t="str">
        <f t="shared" si="24"/>
        <v/>
      </c>
      <c r="AB43" s="1026" t="str">
        <f t="shared" si="25"/>
        <v/>
      </c>
      <c r="AC43" s="822">
        <f t="shared" si="4"/>
        <v>0</v>
      </c>
      <c r="AD43" s="822">
        <f>NTM!J41</f>
        <v>0</v>
      </c>
      <c r="AE43" s="822">
        <f>NTA!J41</f>
        <v>0</v>
      </c>
      <c r="AF43" s="824">
        <f t="shared" si="26"/>
        <v>0</v>
      </c>
      <c r="AG43" s="824">
        <f t="shared" si="27"/>
        <v>0</v>
      </c>
      <c r="AH43" s="824">
        <f t="shared" si="28"/>
        <v>0</v>
      </c>
      <c r="AI43" s="828">
        <f t="shared" si="33"/>
        <v>0</v>
      </c>
      <c r="AJ43" s="846">
        <f t="shared" si="29"/>
        <v>0</v>
      </c>
      <c r="AK43" s="846">
        <f t="shared" si="30"/>
        <v>0</v>
      </c>
      <c r="AL43" s="846">
        <f t="shared" si="31"/>
        <v>0</v>
      </c>
      <c r="AM43" s="847">
        <f t="shared" si="6"/>
        <v>0</v>
      </c>
      <c r="AN43" s="835" t="str">
        <f t="shared" si="7"/>
        <v xml:space="preserve">Remidi </v>
      </c>
      <c r="AO43" s="836" t="str">
        <f t="shared" si="8"/>
        <v xml:space="preserve"> </v>
      </c>
      <c r="AP43" s="837" t="str">
        <f t="shared" si="9"/>
        <v xml:space="preserve"> </v>
      </c>
    </row>
    <row r="44" spans="1:42" s="20" customFormat="1" ht="12.75" x14ac:dyDescent="0.2">
      <c r="A44" s="14" t="str">
        <f>PROTA!I34</f>
        <v>XII IPS 1</v>
      </c>
      <c r="B44" s="21">
        <v>30</v>
      </c>
      <c r="C44" s="17" t="str">
        <f t="shared" si="32"/>
        <v>300</v>
      </c>
      <c r="D44" s="18" t="str">
        <f>ABSEN!E40</f>
        <v/>
      </c>
      <c r="E44" s="19"/>
      <c r="F44" s="22"/>
      <c r="G44" s="19"/>
      <c r="H44" s="19"/>
      <c r="I44" s="19"/>
      <c r="J44" s="19"/>
      <c r="K44" s="19"/>
      <c r="L44" s="19"/>
      <c r="M44" s="1026" t="str">
        <f t="shared" si="10"/>
        <v/>
      </c>
      <c r="N44" s="1026" t="str">
        <f t="shared" si="11"/>
        <v/>
      </c>
      <c r="O44" s="1026" t="str">
        <f t="shared" si="12"/>
        <v/>
      </c>
      <c r="P44" s="1026" t="str">
        <f t="shared" si="13"/>
        <v/>
      </c>
      <c r="Q44" s="1026" t="str">
        <f t="shared" si="14"/>
        <v/>
      </c>
      <c r="R44" s="1026" t="str">
        <f t="shared" si="15"/>
        <v/>
      </c>
      <c r="S44" s="1026" t="str">
        <f t="shared" si="16"/>
        <v/>
      </c>
      <c r="T44" s="1026" t="str">
        <f t="shared" si="17"/>
        <v/>
      </c>
      <c r="U44" s="1026" t="str">
        <f t="shared" si="18"/>
        <v/>
      </c>
      <c r="V44" s="1026" t="str">
        <f t="shared" si="19"/>
        <v/>
      </c>
      <c r="W44" s="1026" t="str">
        <f t="shared" si="20"/>
        <v/>
      </c>
      <c r="X44" s="1026" t="str">
        <f t="shared" si="21"/>
        <v/>
      </c>
      <c r="Y44" s="1026" t="str">
        <f t="shared" si="22"/>
        <v/>
      </c>
      <c r="Z44" s="1026" t="str">
        <f t="shared" si="23"/>
        <v/>
      </c>
      <c r="AA44" s="1026" t="str">
        <f t="shared" si="24"/>
        <v/>
      </c>
      <c r="AB44" s="1026" t="str">
        <f t="shared" si="25"/>
        <v/>
      </c>
      <c r="AC44" s="822">
        <f t="shared" si="4"/>
        <v>0</v>
      </c>
      <c r="AD44" s="822">
        <f>NTM!J42</f>
        <v>0</v>
      </c>
      <c r="AE44" s="822">
        <f>NTA!J42</f>
        <v>0</v>
      </c>
      <c r="AF44" s="824">
        <f t="shared" si="26"/>
        <v>0</v>
      </c>
      <c r="AG44" s="824">
        <f t="shared" si="27"/>
        <v>0</v>
      </c>
      <c r="AH44" s="824">
        <f t="shared" si="28"/>
        <v>0</v>
      </c>
      <c r="AI44" s="828">
        <f t="shared" si="33"/>
        <v>0</v>
      </c>
      <c r="AJ44" s="846">
        <f t="shared" si="29"/>
        <v>0</v>
      </c>
      <c r="AK44" s="846">
        <f t="shared" si="30"/>
        <v>0</v>
      </c>
      <c r="AL44" s="846">
        <f t="shared" si="31"/>
        <v>0</v>
      </c>
      <c r="AM44" s="847">
        <f t="shared" si="6"/>
        <v>0</v>
      </c>
      <c r="AN44" s="835" t="str">
        <f t="shared" si="7"/>
        <v xml:space="preserve">Remidi </v>
      </c>
      <c r="AO44" s="836" t="str">
        <f t="shared" si="8"/>
        <v xml:space="preserve"> </v>
      </c>
      <c r="AP44" s="837" t="str">
        <f t="shared" si="9"/>
        <v xml:space="preserve"> </v>
      </c>
    </row>
    <row r="45" spans="1:42" s="20" customFormat="1" ht="12.75" x14ac:dyDescent="0.2">
      <c r="A45" s="14">
        <f>PROTA!I39</f>
        <v>0</v>
      </c>
      <c r="B45" s="21">
        <v>31</v>
      </c>
      <c r="C45" s="17" t="str">
        <f t="shared" si="32"/>
        <v>310</v>
      </c>
      <c r="D45" s="18" t="str">
        <f>ABSEN!E41</f>
        <v/>
      </c>
      <c r="E45" s="19"/>
      <c r="F45" s="22"/>
      <c r="G45" s="19"/>
      <c r="H45" s="19"/>
      <c r="I45" s="19"/>
      <c r="J45" s="19"/>
      <c r="K45" s="19"/>
      <c r="L45" s="19"/>
      <c r="M45" s="1026" t="str">
        <f t="shared" si="10"/>
        <v/>
      </c>
      <c r="N45" s="1026" t="str">
        <f t="shared" si="11"/>
        <v/>
      </c>
      <c r="O45" s="1026" t="str">
        <f t="shared" si="12"/>
        <v/>
      </c>
      <c r="P45" s="1026" t="str">
        <f t="shared" si="13"/>
        <v/>
      </c>
      <c r="Q45" s="1026" t="str">
        <f t="shared" si="14"/>
        <v/>
      </c>
      <c r="R45" s="1026" t="str">
        <f t="shared" si="15"/>
        <v/>
      </c>
      <c r="S45" s="1026" t="str">
        <f t="shared" si="16"/>
        <v/>
      </c>
      <c r="T45" s="1026" t="str">
        <f t="shared" si="17"/>
        <v/>
      </c>
      <c r="U45" s="1026" t="str">
        <f t="shared" si="18"/>
        <v/>
      </c>
      <c r="V45" s="1026" t="str">
        <f t="shared" si="19"/>
        <v/>
      </c>
      <c r="W45" s="1026" t="str">
        <f t="shared" si="20"/>
        <v/>
      </c>
      <c r="X45" s="1026" t="str">
        <f t="shared" si="21"/>
        <v/>
      </c>
      <c r="Y45" s="1026" t="str">
        <f t="shared" si="22"/>
        <v/>
      </c>
      <c r="Z45" s="1026" t="str">
        <f t="shared" si="23"/>
        <v/>
      </c>
      <c r="AA45" s="1026" t="str">
        <f t="shared" si="24"/>
        <v/>
      </c>
      <c r="AB45" s="1026" t="str">
        <f t="shared" si="25"/>
        <v/>
      </c>
      <c r="AC45" s="822">
        <f t="shared" si="4"/>
        <v>0</v>
      </c>
      <c r="AD45" s="822">
        <f>NTM!J43</f>
        <v>0</v>
      </c>
      <c r="AE45" s="822">
        <f>NTA!J43</f>
        <v>0</v>
      </c>
      <c r="AF45" s="824">
        <f t="shared" si="26"/>
        <v>0</v>
      </c>
      <c r="AG45" s="824">
        <f t="shared" si="27"/>
        <v>0</v>
      </c>
      <c r="AH45" s="824">
        <f t="shared" si="28"/>
        <v>0</v>
      </c>
      <c r="AI45" s="828">
        <f t="shared" si="33"/>
        <v>0</v>
      </c>
      <c r="AJ45" s="846">
        <f t="shared" si="29"/>
        <v>0</v>
      </c>
      <c r="AK45" s="846">
        <f t="shared" si="30"/>
        <v>0</v>
      </c>
      <c r="AL45" s="846">
        <f t="shared" si="31"/>
        <v>0</v>
      </c>
      <c r="AM45" s="847">
        <f t="shared" si="6"/>
        <v>0</v>
      </c>
      <c r="AN45" s="835" t="str">
        <f t="shared" si="7"/>
        <v xml:space="preserve">Remidi </v>
      </c>
      <c r="AO45" s="836" t="str">
        <f t="shared" si="8"/>
        <v xml:space="preserve"> </v>
      </c>
      <c r="AP45" s="837" t="str">
        <f t="shared" si="9"/>
        <v xml:space="preserve"> </v>
      </c>
    </row>
    <row r="46" spans="1:42" s="20" customFormat="1" ht="12.75" x14ac:dyDescent="0.2">
      <c r="B46" s="21">
        <v>32</v>
      </c>
      <c r="C46" s="17" t="str">
        <f t="shared" si="32"/>
        <v>320</v>
      </c>
      <c r="D46" s="18" t="str">
        <f>ABSEN!E42</f>
        <v/>
      </c>
      <c r="E46" s="19"/>
      <c r="F46" s="22"/>
      <c r="G46" s="19"/>
      <c r="H46" s="19"/>
      <c r="I46" s="19"/>
      <c r="J46" s="19"/>
      <c r="K46" s="19"/>
      <c r="L46" s="19"/>
      <c r="M46" s="1026" t="str">
        <f t="shared" si="10"/>
        <v/>
      </c>
      <c r="N46" s="1026" t="str">
        <f t="shared" si="11"/>
        <v/>
      </c>
      <c r="O46" s="1026" t="str">
        <f t="shared" si="12"/>
        <v/>
      </c>
      <c r="P46" s="1026" t="str">
        <f t="shared" si="13"/>
        <v/>
      </c>
      <c r="Q46" s="1026" t="str">
        <f t="shared" si="14"/>
        <v/>
      </c>
      <c r="R46" s="1026" t="str">
        <f t="shared" si="15"/>
        <v/>
      </c>
      <c r="S46" s="1026" t="str">
        <f t="shared" si="16"/>
        <v/>
      </c>
      <c r="T46" s="1026" t="str">
        <f t="shared" si="17"/>
        <v/>
      </c>
      <c r="U46" s="1026" t="str">
        <f t="shared" si="18"/>
        <v/>
      </c>
      <c r="V46" s="1026" t="str">
        <f t="shared" si="19"/>
        <v/>
      </c>
      <c r="W46" s="1026" t="str">
        <f t="shared" si="20"/>
        <v/>
      </c>
      <c r="X46" s="1026" t="str">
        <f t="shared" si="21"/>
        <v/>
      </c>
      <c r="Y46" s="1026" t="str">
        <f t="shared" si="22"/>
        <v/>
      </c>
      <c r="Z46" s="1026" t="str">
        <f t="shared" si="23"/>
        <v/>
      </c>
      <c r="AA46" s="1026" t="str">
        <f t="shared" si="24"/>
        <v/>
      </c>
      <c r="AB46" s="1026" t="str">
        <f t="shared" si="25"/>
        <v/>
      </c>
      <c r="AC46" s="822">
        <f t="shared" si="4"/>
        <v>0</v>
      </c>
      <c r="AD46" s="822">
        <f>NTM!J44</f>
        <v>0</v>
      </c>
      <c r="AE46" s="822">
        <f>NTA!J44</f>
        <v>0</v>
      </c>
      <c r="AF46" s="824">
        <f t="shared" si="26"/>
        <v>0</v>
      </c>
      <c r="AG46" s="824">
        <f t="shared" si="27"/>
        <v>0</v>
      </c>
      <c r="AH46" s="824">
        <f t="shared" si="28"/>
        <v>0</v>
      </c>
      <c r="AI46" s="828">
        <f t="shared" si="33"/>
        <v>0</v>
      </c>
      <c r="AJ46" s="846">
        <f t="shared" si="29"/>
        <v>0</v>
      </c>
      <c r="AK46" s="846">
        <f t="shared" si="30"/>
        <v>0</v>
      </c>
      <c r="AL46" s="846">
        <f t="shared" si="31"/>
        <v>0</v>
      </c>
      <c r="AM46" s="847">
        <f t="shared" si="6"/>
        <v>0</v>
      </c>
      <c r="AN46" s="835" t="str">
        <f t="shared" si="7"/>
        <v xml:space="preserve">Remidi </v>
      </c>
      <c r="AO46" s="836" t="str">
        <f t="shared" si="8"/>
        <v xml:space="preserve"> </v>
      </c>
      <c r="AP46" s="837" t="str">
        <f t="shared" si="9"/>
        <v xml:space="preserve"> </v>
      </c>
    </row>
    <row r="47" spans="1:42" s="20" customFormat="1" ht="12.75" x14ac:dyDescent="0.2">
      <c r="B47" s="21">
        <v>33</v>
      </c>
      <c r="C47" s="17" t="str">
        <f t="shared" si="32"/>
        <v>330</v>
      </c>
      <c r="D47" s="18" t="str">
        <f>ABSEN!E43</f>
        <v/>
      </c>
      <c r="E47" s="19"/>
      <c r="F47" s="22"/>
      <c r="G47" s="19"/>
      <c r="H47" s="19"/>
      <c r="I47" s="19"/>
      <c r="J47" s="19"/>
      <c r="K47" s="19"/>
      <c r="L47" s="19"/>
      <c r="M47" s="1026" t="str">
        <f t="shared" si="10"/>
        <v/>
      </c>
      <c r="N47" s="1026" t="str">
        <f t="shared" si="11"/>
        <v/>
      </c>
      <c r="O47" s="1026" t="str">
        <f t="shared" si="12"/>
        <v/>
      </c>
      <c r="P47" s="1026" t="str">
        <f t="shared" si="13"/>
        <v/>
      </c>
      <c r="Q47" s="1026" t="str">
        <f t="shared" si="14"/>
        <v/>
      </c>
      <c r="R47" s="1026" t="str">
        <f t="shared" si="15"/>
        <v/>
      </c>
      <c r="S47" s="1026" t="str">
        <f t="shared" si="16"/>
        <v/>
      </c>
      <c r="T47" s="1026" t="str">
        <f t="shared" si="17"/>
        <v/>
      </c>
      <c r="U47" s="1026" t="str">
        <f t="shared" si="18"/>
        <v/>
      </c>
      <c r="V47" s="1026" t="str">
        <f t="shared" si="19"/>
        <v/>
      </c>
      <c r="W47" s="1026" t="str">
        <f t="shared" si="20"/>
        <v/>
      </c>
      <c r="X47" s="1026" t="str">
        <f t="shared" si="21"/>
        <v/>
      </c>
      <c r="Y47" s="1026" t="str">
        <f t="shared" si="22"/>
        <v/>
      </c>
      <c r="Z47" s="1026" t="str">
        <f t="shared" si="23"/>
        <v/>
      </c>
      <c r="AA47" s="1026" t="str">
        <f t="shared" si="24"/>
        <v/>
      </c>
      <c r="AB47" s="1026" t="str">
        <f t="shared" si="25"/>
        <v/>
      </c>
      <c r="AC47" s="822">
        <f t="shared" si="4"/>
        <v>0</v>
      </c>
      <c r="AD47" s="822">
        <f>NTM!J45</f>
        <v>0</v>
      </c>
      <c r="AE47" s="822">
        <f>NTA!J45</f>
        <v>0</v>
      </c>
      <c r="AF47" s="824">
        <f t="shared" si="26"/>
        <v>0</v>
      </c>
      <c r="AG47" s="824">
        <f t="shared" si="27"/>
        <v>0</v>
      </c>
      <c r="AH47" s="824">
        <f t="shared" si="28"/>
        <v>0</v>
      </c>
      <c r="AI47" s="828">
        <f t="shared" si="33"/>
        <v>0</v>
      </c>
      <c r="AJ47" s="846">
        <f t="shared" si="29"/>
        <v>0</v>
      </c>
      <c r="AK47" s="846">
        <f t="shared" si="30"/>
        <v>0</v>
      </c>
      <c r="AL47" s="846">
        <f t="shared" si="31"/>
        <v>0</v>
      </c>
      <c r="AM47" s="847">
        <f t="shared" si="6"/>
        <v>0</v>
      </c>
      <c r="AN47" s="835" t="str">
        <f t="shared" si="7"/>
        <v xml:space="preserve">Remidi </v>
      </c>
      <c r="AO47" s="836" t="str">
        <f t="shared" si="8"/>
        <v xml:space="preserve"> </v>
      </c>
      <c r="AP47" s="837" t="str">
        <f t="shared" si="9"/>
        <v xml:space="preserve"> </v>
      </c>
    </row>
    <row r="48" spans="1:42" s="20" customFormat="1" ht="12.75" x14ac:dyDescent="0.2">
      <c r="B48" s="21">
        <v>34</v>
      </c>
      <c r="C48" s="17" t="str">
        <f t="shared" si="32"/>
        <v>340</v>
      </c>
      <c r="D48" s="18" t="str">
        <f>ABSEN!E44</f>
        <v/>
      </c>
      <c r="E48" s="19"/>
      <c r="F48" s="22"/>
      <c r="G48" s="19"/>
      <c r="H48" s="19"/>
      <c r="I48" s="19"/>
      <c r="J48" s="19"/>
      <c r="K48" s="19"/>
      <c r="L48" s="19"/>
      <c r="M48" s="1026" t="str">
        <f t="shared" si="10"/>
        <v/>
      </c>
      <c r="N48" s="1026" t="str">
        <f t="shared" si="11"/>
        <v/>
      </c>
      <c r="O48" s="1026" t="str">
        <f t="shared" si="12"/>
        <v/>
      </c>
      <c r="P48" s="1026" t="str">
        <f t="shared" si="13"/>
        <v/>
      </c>
      <c r="Q48" s="1026" t="str">
        <f t="shared" si="14"/>
        <v/>
      </c>
      <c r="R48" s="1026" t="str">
        <f t="shared" si="15"/>
        <v/>
      </c>
      <c r="S48" s="1026" t="str">
        <f t="shared" si="16"/>
        <v/>
      </c>
      <c r="T48" s="1026" t="str">
        <f t="shared" si="17"/>
        <v/>
      </c>
      <c r="U48" s="1026" t="str">
        <f t="shared" si="18"/>
        <v/>
      </c>
      <c r="V48" s="1026" t="str">
        <f t="shared" si="19"/>
        <v/>
      </c>
      <c r="W48" s="1026" t="str">
        <f t="shared" si="20"/>
        <v/>
      </c>
      <c r="X48" s="1026" t="str">
        <f t="shared" si="21"/>
        <v/>
      </c>
      <c r="Y48" s="1026" t="str">
        <f t="shared" si="22"/>
        <v/>
      </c>
      <c r="Z48" s="1026" t="str">
        <f t="shared" si="23"/>
        <v/>
      </c>
      <c r="AA48" s="1026" t="str">
        <f t="shared" si="24"/>
        <v/>
      </c>
      <c r="AB48" s="1026" t="str">
        <f t="shared" si="25"/>
        <v/>
      </c>
      <c r="AC48" s="822">
        <f t="shared" si="4"/>
        <v>0</v>
      </c>
      <c r="AD48" s="822">
        <f>NTM!J46</f>
        <v>0</v>
      </c>
      <c r="AE48" s="822">
        <f>NTA!J46</f>
        <v>0</v>
      </c>
      <c r="AF48" s="824">
        <f t="shared" si="26"/>
        <v>0</v>
      </c>
      <c r="AG48" s="824">
        <f t="shared" si="27"/>
        <v>0</v>
      </c>
      <c r="AH48" s="824">
        <f t="shared" si="28"/>
        <v>0</v>
      </c>
      <c r="AI48" s="828">
        <f t="shared" si="33"/>
        <v>0</v>
      </c>
      <c r="AJ48" s="846">
        <f t="shared" si="29"/>
        <v>0</v>
      </c>
      <c r="AK48" s="846">
        <f t="shared" si="30"/>
        <v>0</v>
      </c>
      <c r="AL48" s="846">
        <f t="shared" si="31"/>
        <v>0</v>
      </c>
      <c r="AM48" s="847">
        <f t="shared" si="6"/>
        <v>0</v>
      </c>
      <c r="AN48" s="835" t="str">
        <f t="shared" si="7"/>
        <v xml:space="preserve">Remidi </v>
      </c>
      <c r="AO48" s="836" t="str">
        <f t="shared" si="8"/>
        <v xml:space="preserve"> </v>
      </c>
      <c r="AP48" s="837" t="str">
        <f t="shared" si="9"/>
        <v xml:space="preserve"> </v>
      </c>
    </row>
    <row r="49" spans="2:43" s="20" customFormat="1" ht="12.75" x14ac:dyDescent="0.2">
      <c r="B49" s="21">
        <v>35</v>
      </c>
      <c r="C49" s="17" t="str">
        <f t="shared" si="32"/>
        <v>350</v>
      </c>
      <c r="D49" s="18" t="str">
        <f>ABSEN!E45</f>
        <v/>
      </c>
      <c r="E49" s="19"/>
      <c r="F49" s="22"/>
      <c r="G49" s="19"/>
      <c r="H49" s="19"/>
      <c r="I49" s="19"/>
      <c r="J49" s="19"/>
      <c r="K49" s="19"/>
      <c r="L49" s="19"/>
      <c r="M49" s="1026" t="str">
        <f t="shared" si="10"/>
        <v/>
      </c>
      <c r="N49" s="1026" t="str">
        <f t="shared" si="11"/>
        <v/>
      </c>
      <c r="O49" s="1026" t="str">
        <f t="shared" si="12"/>
        <v/>
      </c>
      <c r="P49" s="1026" t="str">
        <f t="shared" si="13"/>
        <v/>
      </c>
      <c r="Q49" s="1026" t="str">
        <f t="shared" si="14"/>
        <v/>
      </c>
      <c r="R49" s="1026" t="str">
        <f t="shared" si="15"/>
        <v/>
      </c>
      <c r="S49" s="1026" t="str">
        <f t="shared" si="16"/>
        <v/>
      </c>
      <c r="T49" s="1026" t="str">
        <f t="shared" si="17"/>
        <v/>
      </c>
      <c r="U49" s="1026" t="str">
        <f t="shared" si="18"/>
        <v/>
      </c>
      <c r="V49" s="1026" t="str">
        <f t="shared" si="19"/>
        <v/>
      </c>
      <c r="W49" s="1026" t="str">
        <f t="shared" si="20"/>
        <v/>
      </c>
      <c r="X49" s="1026" t="str">
        <f t="shared" si="21"/>
        <v/>
      </c>
      <c r="Y49" s="1026" t="str">
        <f t="shared" si="22"/>
        <v/>
      </c>
      <c r="Z49" s="1026" t="str">
        <f t="shared" si="23"/>
        <v/>
      </c>
      <c r="AA49" s="1026" t="str">
        <f t="shared" si="24"/>
        <v/>
      </c>
      <c r="AB49" s="1026" t="str">
        <f t="shared" si="25"/>
        <v/>
      </c>
      <c r="AC49" s="822">
        <f t="shared" si="4"/>
        <v>0</v>
      </c>
      <c r="AD49" s="822">
        <f>NTM!J47</f>
        <v>0</v>
      </c>
      <c r="AE49" s="822">
        <f>NTA!J47</f>
        <v>0</v>
      </c>
      <c r="AF49" s="824">
        <f t="shared" si="26"/>
        <v>0</v>
      </c>
      <c r="AG49" s="824">
        <f t="shared" si="27"/>
        <v>0</v>
      </c>
      <c r="AH49" s="824">
        <f t="shared" si="28"/>
        <v>0</v>
      </c>
      <c r="AI49" s="828">
        <f t="shared" ref="AI49:AI61" si="34">SUM(AF49:AH49)</f>
        <v>0</v>
      </c>
      <c r="AJ49" s="846">
        <f t="shared" si="29"/>
        <v>0</v>
      </c>
      <c r="AK49" s="846">
        <f t="shared" si="30"/>
        <v>0</v>
      </c>
      <c r="AL49" s="846">
        <f t="shared" si="31"/>
        <v>0</v>
      </c>
      <c r="AM49" s="847">
        <f t="shared" si="6"/>
        <v>0</v>
      </c>
      <c r="AN49" s="835" t="str">
        <f t="shared" si="7"/>
        <v xml:space="preserve">Remidi </v>
      </c>
      <c r="AO49" s="836" t="str">
        <f t="shared" si="8"/>
        <v xml:space="preserve"> </v>
      </c>
      <c r="AP49" s="837" t="str">
        <f t="shared" si="9"/>
        <v xml:space="preserve"> </v>
      </c>
    </row>
    <row r="50" spans="2:43" s="20" customFormat="1" ht="12.75" x14ac:dyDescent="0.2">
      <c r="B50" s="21">
        <v>36</v>
      </c>
      <c r="C50" s="17" t="str">
        <f t="shared" si="32"/>
        <v>360</v>
      </c>
      <c r="D50" s="18" t="str">
        <f>ABSEN!E46</f>
        <v/>
      </c>
      <c r="E50" s="19"/>
      <c r="F50" s="22"/>
      <c r="G50" s="19"/>
      <c r="H50" s="19"/>
      <c r="I50" s="19"/>
      <c r="J50" s="19"/>
      <c r="K50" s="19"/>
      <c r="L50" s="19"/>
      <c r="M50" s="1026" t="str">
        <f t="shared" si="10"/>
        <v/>
      </c>
      <c r="N50" s="1026" t="str">
        <f t="shared" si="11"/>
        <v/>
      </c>
      <c r="O50" s="1026" t="str">
        <f t="shared" si="12"/>
        <v/>
      </c>
      <c r="P50" s="1026" t="str">
        <f t="shared" si="13"/>
        <v/>
      </c>
      <c r="Q50" s="1026" t="str">
        <f t="shared" si="14"/>
        <v/>
      </c>
      <c r="R50" s="1026" t="str">
        <f t="shared" si="15"/>
        <v/>
      </c>
      <c r="S50" s="1026" t="str">
        <f t="shared" si="16"/>
        <v/>
      </c>
      <c r="T50" s="1026" t="str">
        <f t="shared" si="17"/>
        <v/>
      </c>
      <c r="U50" s="1026" t="str">
        <f t="shared" si="18"/>
        <v/>
      </c>
      <c r="V50" s="1026" t="str">
        <f t="shared" si="19"/>
        <v/>
      </c>
      <c r="W50" s="1026" t="str">
        <f t="shared" si="20"/>
        <v/>
      </c>
      <c r="X50" s="1026" t="str">
        <f t="shared" si="21"/>
        <v/>
      </c>
      <c r="Y50" s="1026" t="str">
        <f t="shared" si="22"/>
        <v/>
      </c>
      <c r="Z50" s="1026" t="str">
        <f t="shared" si="23"/>
        <v/>
      </c>
      <c r="AA50" s="1026" t="str">
        <f t="shared" si="24"/>
        <v/>
      </c>
      <c r="AB50" s="1026" t="str">
        <f t="shared" si="25"/>
        <v/>
      </c>
      <c r="AC50" s="822">
        <f t="shared" si="4"/>
        <v>0</v>
      </c>
      <c r="AD50" s="822">
        <f>NTM!J48</f>
        <v>0</v>
      </c>
      <c r="AE50" s="822">
        <f>NTA!J48</f>
        <v>0</v>
      </c>
      <c r="AF50" s="824">
        <f t="shared" si="26"/>
        <v>0</v>
      </c>
      <c r="AG50" s="824">
        <f t="shared" si="27"/>
        <v>0</v>
      </c>
      <c r="AH50" s="824">
        <f t="shared" si="28"/>
        <v>0</v>
      </c>
      <c r="AI50" s="828">
        <f t="shared" si="34"/>
        <v>0</v>
      </c>
      <c r="AJ50" s="846">
        <f t="shared" si="29"/>
        <v>0</v>
      </c>
      <c r="AK50" s="846">
        <f t="shared" si="30"/>
        <v>0</v>
      </c>
      <c r="AL50" s="846">
        <f t="shared" si="31"/>
        <v>0</v>
      </c>
      <c r="AM50" s="847">
        <f t="shared" si="6"/>
        <v>0</v>
      </c>
      <c r="AN50" s="835" t="str">
        <f t="shared" si="7"/>
        <v xml:space="preserve">Remidi </v>
      </c>
      <c r="AO50" s="836" t="str">
        <f t="shared" si="8"/>
        <v xml:space="preserve"> </v>
      </c>
      <c r="AP50" s="837" t="str">
        <f t="shared" si="9"/>
        <v xml:space="preserve"> </v>
      </c>
    </row>
    <row r="51" spans="2:43" s="20" customFormat="1" ht="12.75" x14ac:dyDescent="0.2">
      <c r="B51" s="21">
        <v>37</v>
      </c>
      <c r="C51" s="17" t="str">
        <f t="shared" si="32"/>
        <v>370</v>
      </c>
      <c r="D51" s="18" t="str">
        <f>ABSEN!E47</f>
        <v/>
      </c>
      <c r="E51" s="19"/>
      <c r="F51" s="22"/>
      <c r="G51" s="19"/>
      <c r="H51" s="19"/>
      <c r="I51" s="19"/>
      <c r="J51" s="19"/>
      <c r="K51" s="19"/>
      <c r="L51" s="19"/>
      <c r="M51" s="1026" t="str">
        <f t="shared" si="10"/>
        <v/>
      </c>
      <c r="N51" s="1026" t="str">
        <f t="shared" si="11"/>
        <v/>
      </c>
      <c r="O51" s="1026" t="str">
        <f t="shared" si="12"/>
        <v/>
      </c>
      <c r="P51" s="1026" t="str">
        <f t="shared" si="13"/>
        <v/>
      </c>
      <c r="Q51" s="1026" t="str">
        <f t="shared" si="14"/>
        <v/>
      </c>
      <c r="R51" s="1026" t="str">
        <f t="shared" si="15"/>
        <v/>
      </c>
      <c r="S51" s="1026" t="str">
        <f t="shared" si="16"/>
        <v/>
      </c>
      <c r="T51" s="1026" t="str">
        <f t="shared" si="17"/>
        <v/>
      </c>
      <c r="U51" s="1026" t="str">
        <f t="shared" si="18"/>
        <v/>
      </c>
      <c r="V51" s="1026" t="str">
        <f t="shared" si="19"/>
        <v/>
      </c>
      <c r="W51" s="1026" t="str">
        <f t="shared" si="20"/>
        <v/>
      </c>
      <c r="X51" s="1026" t="str">
        <f t="shared" si="21"/>
        <v/>
      </c>
      <c r="Y51" s="1026" t="str">
        <f t="shared" si="22"/>
        <v/>
      </c>
      <c r="Z51" s="1026" t="str">
        <f t="shared" si="23"/>
        <v/>
      </c>
      <c r="AA51" s="1026" t="str">
        <f t="shared" si="24"/>
        <v/>
      </c>
      <c r="AB51" s="1026" t="str">
        <f t="shared" si="25"/>
        <v/>
      </c>
      <c r="AC51" s="822">
        <f t="shared" si="4"/>
        <v>0</v>
      </c>
      <c r="AD51" s="822">
        <f>NTM!J49</f>
        <v>0</v>
      </c>
      <c r="AE51" s="822">
        <f>NTA!J49</f>
        <v>0</v>
      </c>
      <c r="AF51" s="824">
        <f t="shared" si="26"/>
        <v>0</v>
      </c>
      <c r="AG51" s="824">
        <f t="shared" si="27"/>
        <v>0</v>
      </c>
      <c r="AH51" s="824">
        <f t="shared" si="28"/>
        <v>0</v>
      </c>
      <c r="AI51" s="828">
        <f t="shared" si="34"/>
        <v>0</v>
      </c>
      <c r="AJ51" s="846">
        <f t="shared" si="29"/>
        <v>0</v>
      </c>
      <c r="AK51" s="846">
        <f t="shared" si="30"/>
        <v>0</v>
      </c>
      <c r="AL51" s="846">
        <f t="shared" si="31"/>
        <v>0</v>
      </c>
      <c r="AM51" s="847">
        <f t="shared" si="6"/>
        <v>0</v>
      </c>
      <c r="AN51" s="835" t="str">
        <f t="shared" si="7"/>
        <v xml:space="preserve">Remidi </v>
      </c>
      <c r="AO51" s="836" t="str">
        <f t="shared" si="8"/>
        <v xml:space="preserve"> </v>
      </c>
      <c r="AP51" s="837" t="str">
        <f t="shared" si="9"/>
        <v xml:space="preserve"> </v>
      </c>
    </row>
    <row r="52" spans="2:43" s="20" customFormat="1" ht="12.75" x14ac:dyDescent="0.2">
      <c r="B52" s="1107">
        <v>38</v>
      </c>
      <c r="C52" s="1108" t="str">
        <f t="shared" si="32"/>
        <v>380</v>
      </c>
      <c r="D52" s="1109" t="str">
        <f>ABSEN!E48</f>
        <v/>
      </c>
      <c r="E52" s="114"/>
      <c r="F52" s="46"/>
      <c r="G52" s="114"/>
      <c r="H52" s="114"/>
      <c r="I52" s="114"/>
      <c r="J52" s="114"/>
      <c r="K52" s="114"/>
      <c r="L52" s="114"/>
      <c r="M52" s="1110" t="str">
        <f t="shared" si="10"/>
        <v/>
      </c>
      <c r="N52" s="1110" t="str">
        <f t="shared" si="11"/>
        <v/>
      </c>
      <c r="O52" s="1110" t="str">
        <f t="shared" si="12"/>
        <v/>
      </c>
      <c r="P52" s="1110" t="str">
        <f t="shared" si="13"/>
        <v/>
      </c>
      <c r="Q52" s="1110" t="str">
        <f t="shared" si="14"/>
        <v/>
      </c>
      <c r="R52" s="1110" t="str">
        <f t="shared" si="15"/>
        <v/>
      </c>
      <c r="S52" s="1110" t="str">
        <f t="shared" si="16"/>
        <v/>
      </c>
      <c r="T52" s="1110" t="str">
        <f t="shared" si="17"/>
        <v/>
      </c>
      <c r="U52" s="1110" t="str">
        <f t="shared" si="18"/>
        <v/>
      </c>
      <c r="V52" s="1110" t="str">
        <f t="shared" si="19"/>
        <v/>
      </c>
      <c r="W52" s="1110" t="str">
        <f t="shared" si="20"/>
        <v/>
      </c>
      <c r="X52" s="1110" t="str">
        <f t="shared" si="21"/>
        <v/>
      </c>
      <c r="Y52" s="1110" t="str">
        <f t="shared" si="22"/>
        <v/>
      </c>
      <c r="Z52" s="1110" t="str">
        <f t="shared" si="23"/>
        <v/>
      </c>
      <c r="AA52" s="1110" t="str">
        <f t="shared" si="24"/>
        <v/>
      </c>
      <c r="AB52" s="1110" t="str">
        <f t="shared" si="25"/>
        <v/>
      </c>
      <c r="AC52" s="852">
        <f t="shared" si="4"/>
        <v>0</v>
      </c>
      <c r="AD52" s="852">
        <f>NTM!J50</f>
        <v>0</v>
      </c>
      <c r="AE52" s="852">
        <f>NTA!J50</f>
        <v>0</v>
      </c>
      <c r="AF52" s="851">
        <f t="shared" si="26"/>
        <v>0</v>
      </c>
      <c r="AG52" s="851">
        <f t="shared" si="27"/>
        <v>0</v>
      </c>
      <c r="AH52" s="851">
        <f t="shared" si="28"/>
        <v>0</v>
      </c>
      <c r="AI52" s="830">
        <f t="shared" si="34"/>
        <v>0</v>
      </c>
      <c r="AJ52" s="848">
        <f t="shared" si="29"/>
        <v>0</v>
      </c>
      <c r="AK52" s="848">
        <f t="shared" si="30"/>
        <v>0</v>
      </c>
      <c r="AL52" s="848">
        <f t="shared" si="31"/>
        <v>0</v>
      </c>
      <c r="AM52" s="849">
        <f t="shared" si="6"/>
        <v>0</v>
      </c>
      <c r="AN52" s="840" t="str">
        <f t="shared" si="7"/>
        <v xml:space="preserve">Remidi </v>
      </c>
      <c r="AO52" s="1111" t="str">
        <f t="shared" si="8"/>
        <v xml:space="preserve"> </v>
      </c>
      <c r="AP52" s="844" t="str">
        <f t="shared" si="9"/>
        <v xml:space="preserve"> </v>
      </c>
    </row>
    <row r="53" spans="2:43" s="20" customFormat="1" ht="12.75" hidden="1" x14ac:dyDescent="0.2">
      <c r="B53" s="16">
        <v>39</v>
      </c>
      <c r="C53" s="17" t="str">
        <f t="shared" si="32"/>
        <v>390</v>
      </c>
      <c r="D53" s="18" t="str">
        <f>ABSEN!E49</f>
        <v/>
      </c>
      <c r="E53" s="19"/>
      <c r="F53" s="19"/>
      <c r="G53" s="19"/>
      <c r="H53" s="19"/>
      <c r="I53" s="19"/>
      <c r="J53" s="19"/>
      <c r="K53" s="19"/>
      <c r="L53" s="19"/>
      <c r="M53" s="1026" t="str">
        <f t="shared" ref="M53:T60" si="35">IF(E53=0,"",IF((E53/25)&gt;=2.67,E$11,""))</f>
        <v/>
      </c>
      <c r="N53" s="1026" t="str">
        <f t="shared" si="35"/>
        <v/>
      </c>
      <c r="O53" s="1026" t="str">
        <f t="shared" si="35"/>
        <v/>
      </c>
      <c r="P53" s="1026" t="str">
        <f t="shared" si="35"/>
        <v/>
      </c>
      <c r="Q53" s="1026" t="str">
        <f t="shared" si="35"/>
        <v/>
      </c>
      <c r="R53" s="1026" t="str">
        <f t="shared" si="35"/>
        <v/>
      </c>
      <c r="S53" s="1026" t="str">
        <f t="shared" si="35"/>
        <v/>
      </c>
      <c r="T53" s="1026" t="str">
        <f t="shared" si="35"/>
        <v/>
      </c>
      <c r="U53" s="1026" t="str">
        <f t="shared" ref="U53:AB60" si="36">IF(E53=0,"",IF((E53/25)&lt;2.67,E$11,""))</f>
        <v/>
      </c>
      <c r="V53" s="1026" t="str">
        <f t="shared" si="36"/>
        <v/>
      </c>
      <c r="W53" s="1026" t="str">
        <f t="shared" si="36"/>
        <v/>
      </c>
      <c r="X53" s="1026" t="str">
        <f t="shared" si="36"/>
        <v/>
      </c>
      <c r="Y53" s="1026" t="str">
        <f t="shared" si="36"/>
        <v/>
      </c>
      <c r="Z53" s="1026" t="str">
        <f t="shared" si="36"/>
        <v/>
      </c>
      <c r="AA53" s="1026" t="str">
        <f t="shared" si="36"/>
        <v/>
      </c>
      <c r="AB53" s="1026" t="str">
        <f t="shared" si="36"/>
        <v/>
      </c>
      <c r="AC53" s="822">
        <f t="shared" si="4"/>
        <v>0</v>
      </c>
      <c r="AD53" s="19"/>
      <c r="AE53" s="19"/>
      <c r="AF53" s="824">
        <f t="shared" si="26"/>
        <v>0</v>
      </c>
      <c r="AG53" s="824">
        <f t="shared" si="27"/>
        <v>0</v>
      </c>
      <c r="AH53" s="824">
        <f t="shared" si="28"/>
        <v>0</v>
      </c>
      <c r="AI53" s="828">
        <f t="shared" si="34"/>
        <v>0</v>
      </c>
      <c r="AJ53" s="1045">
        <f t="shared" si="29"/>
        <v>0</v>
      </c>
      <c r="AK53" s="1045">
        <f t="shared" si="30"/>
        <v>0</v>
      </c>
      <c r="AL53" s="1045">
        <f t="shared" si="31"/>
        <v>0</v>
      </c>
      <c r="AM53" s="847">
        <f t="shared" si="6"/>
        <v>0</v>
      </c>
      <c r="AN53" s="835" t="str">
        <f t="shared" si="7"/>
        <v xml:space="preserve">Remidi </v>
      </c>
      <c r="AO53" s="1046" t="str">
        <f t="shared" si="8"/>
        <v xml:space="preserve"> </v>
      </c>
      <c r="AP53" s="1047" t="str">
        <f t="shared" si="9"/>
        <v xml:space="preserve"> </v>
      </c>
    </row>
    <row r="54" spans="2:43" s="20" customFormat="1" ht="12.75" hidden="1" x14ac:dyDescent="0.2">
      <c r="B54" s="21">
        <v>40</v>
      </c>
      <c r="C54" s="17" t="str">
        <f t="shared" si="32"/>
        <v>400</v>
      </c>
      <c r="D54" s="18" t="str">
        <f>ABSEN!E50</f>
        <v/>
      </c>
      <c r="E54" s="19"/>
      <c r="F54" s="22"/>
      <c r="G54" s="19"/>
      <c r="H54" s="19"/>
      <c r="I54" s="19"/>
      <c r="J54" s="19"/>
      <c r="K54" s="19"/>
      <c r="L54" s="19"/>
      <c r="M54" s="1026" t="str">
        <f t="shared" si="35"/>
        <v/>
      </c>
      <c r="N54" s="1026" t="str">
        <f t="shared" si="35"/>
        <v/>
      </c>
      <c r="O54" s="1026" t="str">
        <f t="shared" si="35"/>
        <v/>
      </c>
      <c r="P54" s="1026" t="str">
        <f t="shared" si="35"/>
        <v/>
      </c>
      <c r="Q54" s="1026" t="str">
        <f t="shared" si="35"/>
        <v/>
      </c>
      <c r="R54" s="1026" t="str">
        <f t="shared" si="35"/>
        <v/>
      </c>
      <c r="S54" s="1026" t="str">
        <f t="shared" si="35"/>
        <v/>
      </c>
      <c r="T54" s="1026" t="str">
        <f t="shared" si="35"/>
        <v/>
      </c>
      <c r="U54" s="1026" t="str">
        <f t="shared" si="36"/>
        <v/>
      </c>
      <c r="V54" s="1026" t="str">
        <f t="shared" si="36"/>
        <v/>
      </c>
      <c r="W54" s="1026" t="str">
        <f t="shared" si="36"/>
        <v/>
      </c>
      <c r="X54" s="1026" t="str">
        <f t="shared" si="36"/>
        <v/>
      </c>
      <c r="Y54" s="1026" t="str">
        <f t="shared" si="36"/>
        <v/>
      </c>
      <c r="Z54" s="1026" t="str">
        <f t="shared" si="36"/>
        <v/>
      </c>
      <c r="AA54" s="1026" t="str">
        <f t="shared" si="36"/>
        <v/>
      </c>
      <c r="AB54" s="1026" t="str">
        <f t="shared" si="36"/>
        <v/>
      </c>
      <c r="AC54" s="822">
        <f t="shared" si="4"/>
        <v>0</v>
      </c>
      <c r="AD54" s="19"/>
      <c r="AE54" s="19"/>
      <c r="AF54" s="824">
        <f t="shared" si="26"/>
        <v>0</v>
      </c>
      <c r="AG54" s="824">
        <f t="shared" si="27"/>
        <v>0</v>
      </c>
      <c r="AH54" s="824">
        <f t="shared" si="28"/>
        <v>0</v>
      </c>
      <c r="AI54" s="828">
        <f t="shared" si="34"/>
        <v>0</v>
      </c>
      <c r="AJ54" s="846">
        <f t="shared" si="29"/>
        <v>0</v>
      </c>
      <c r="AK54" s="846">
        <f t="shared" si="30"/>
        <v>0</v>
      </c>
      <c r="AL54" s="846">
        <f t="shared" si="31"/>
        <v>0</v>
      </c>
      <c r="AM54" s="847">
        <f t="shared" si="6"/>
        <v>0</v>
      </c>
      <c r="AN54" s="835" t="str">
        <f t="shared" si="7"/>
        <v xml:space="preserve">Remidi </v>
      </c>
      <c r="AO54" s="836" t="str">
        <f t="shared" si="8"/>
        <v xml:space="preserve"> </v>
      </c>
      <c r="AP54" s="837" t="str">
        <f t="shared" si="9"/>
        <v xml:space="preserve"> </v>
      </c>
    </row>
    <row r="55" spans="2:43" s="20" customFormat="1" ht="12.75" hidden="1" x14ac:dyDescent="0.2">
      <c r="B55" s="21">
        <v>41</v>
      </c>
      <c r="C55" s="17" t="str">
        <f t="shared" si="32"/>
        <v>410</v>
      </c>
      <c r="D55" s="18" t="str">
        <f>ABSEN!E51</f>
        <v/>
      </c>
      <c r="E55" s="19"/>
      <c r="F55" s="22"/>
      <c r="G55" s="19"/>
      <c r="H55" s="19"/>
      <c r="I55" s="19"/>
      <c r="J55" s="19"/>
      <c r="K55" s="19"/>
      <c r="L55" s="19"/>
      <c r="M55" s="1026" t="str">
        <f t="shared" si="35"/>
        <v/>
      </c>
      <c r="N55" s="1026" t="str">
        <f t="shared" si="35"/>
        <v/>
      </c>
      <c r="O55" s="1026" t="str">
        <f t="shared" si="35"/>
        <v/>
      </c>
      <c r="P55" s="1026" t="str">
        <f t="shared" si="35"/>
        <v/>
      </c>
      <c r="Q55" s="1026" t="str">
        <f t="shared" si="35"/>
        <v/>
      </c>
      <c r="R55" s="1026" t="str">
        <f t="shared" si="35"/>
        <v/>
      </c>
      <c r="S55" s="1026" t="str">
        <f t="shared" si="35"/>
        <v/>
      </c>
      <c r="T55" s="1026" t="str">
        <f t="shared" si="35"/>
        <v/>
      </c>
      <c r="U55" s="1026" t="str">
        <f t="shared" si="36"/>
        <v/>
      </c>
      <c r="V55" s="1026" t="str">
        <f t="shared" si="36"/>
        <v/>
      </c>
      <c r="W55" s="1026" t="str">
        <f t="shared" si="36"/>
        <v/>
      </c>
      <c r="X55" s="1026" t="str">
        <f t="shared" si="36"/>
        <v/>
      </c>
      <c r="Y55" s="1026" t="str">
        <f t="shared" si="36"/>
        <v/>
      </c>
      <c r="Z55" s="1026" t="str">
        <f t="shared" si="36"/>
        <v/>
      </c>
      <c r="AA55" s="1026" t="str">
        <f t="shared" si="36"/>
        <v/>
      </c>
      <c r="AB55" s="1026" t="str">
        <f t="shared" si="36"/>
        <v/>
      </c>
      <c r="AC55" s="822">
        <f t="shared" si="4"/>
        <v>0</v>
      </c>
      <c r="AD55" s="19"/>
      <c r="AE55" s="19"/>
      <c r="AF55" s="824">
        <f t="shared" si="26"/>
        <v>0</v>
      </c>
      <c r="AG55" s="824">
        <f t="shared" si="27"/>
        <v>0</v>
      </c>
      <c r="AH55" s="824">
        <f t="shared" si="28"/>
        <v>0</v>
      </c>
      <c r="AI55" s="828">
        <f t="shared" si="34"/>
        <v>0</v>
      </c>
      <c r="AJ55" s="846">
        <f t="shared" si="29"/>
        <v>0</v>
      </c>
      <c r="AK55" s="846">
        <f t="shared" si="30"/>
        <v>0</v>
      </c>
      <c r="AL55" s="846">
        <f t="shared" si="31"/>
        <v>0</v>
      </c>
      <c r="AM55" s="847">
        <f t="shared" si="6"/>
        <v>0</v>
      </c>
      <c r="AN55" s="835" t="str">
        <f t="shared" si="7"/>
        <v xml:space="preserve">Remidi </v>
      </c>
      <c r="AO55" s="836" t="str">
        <f t="shared" si="8"/>
        <v xml:space="preserve"> </v>
      </c>
      <c r="AP55" s="837" t="str">
        <f t="shared" si="9"/>
        <v xml:space="preserve"> </v>
      </c>
    </row>
    <row r="56" spans="2:43" s="20" customFormat="1" ht="12.75" hidden="1" x14ac:dyDescent="0.2">
      <c r="B56" s="21">
        <v>42</v>
      </c>
      <c r="C56" s="17" t="str">
        <f t="shared" si="32"/>
        <v>420</v>
      </c>
      <c r="D56" s="18" t="str">
        <f>ABSEN!E52</f>
        <v/>
      </c>
      <c r="E56" s="19"/>
      <c r="F56" s="22"/>
      <c r="G56" s="19"/>
      <c r="H56" s="19"/>
      <c r="I56" s="19"/>
      <c r="J56" s="19"/>
      <c r="K56" s="19"/>
      <c r="L56" s="19"/>
      <c r="M56" s="1026" t="str">
        <f t="shared" si="35"/>
        <v/>
      </c>
      <c r="N56" s="1026" t="str">
        <f t="shared" si="35"/>
        <v/>
      </c>
      <c r="O56" s="1026" t="str">
        <f t="shared" si="35"/>
        <v/>
      </c>
      <c r="P56" s="1026" t="str">
        <f t="shared" si="35"/>
        <v/>
      </c>
      <c r="Q56" s="1026" t="str">
        <f t="shared" si="35"/>
        <v/>
      </c>
      <c r="R56" s="1026" t="str">
        <f t="shared" si="35"/>
        <v/>
      </c>
      <c r="S56" s="1026" t="str">
        <f t="shared" si="35"/>
        <v/>
      </c>
      <c r="T56" s="1026" t="str">
        <f t="shared" si="35"/>
        <v/>
      </c>
      <c r="U56" s="1026" t="str">
        <f t="shared" si="36"/>
        <v/>
      </c>
      <c r="V56" s="1026" t="str">
        <f t="shared" si="36"/>
        <v/>
      </c>
      <c r="W56" s="1026" t="str">
        <f t="shared" si="36"/>
        <v/>
      </c>
      <c r="X56" s="1026" t="str">
        <f t="shared" si="36"/>
        <v/>
      </c>
      <c r="Y56" s="1026" t="str">
        <f t="shared" si="36"/>
        <v/>
      </c>
      <c r="Z56" s="1026" t="str">
        <f t="shared" si="36"/>
        <v/>
      </c>
      <c r="AA56" s="1026" t="str">
        <f t="shared" si="36"/>
        <v/>
      </c>
      <c r="AB56" s="1026" t="str">
        <f t="shared" si="36"/>
        <v/>
      </c>
      <c r="AC56" s="822">
        <f t="shared" si="4"/>
        <v>0</v>
      </c>
      <c r="AD56" s="19"/>
      <c r="AE56" s="19"/>
      <c r="AF56" s="824">
        <f t="shared" si="26"/>
        <v>0</v>
      </c>
      <c r="AG56" s="824">
        <f t="shared" si="27"/>
        <v>0</v>
      </c>
      <c r="AH56" s="824">
        <f t="shared" si="28"/>
        <v>0</v>
      </c>
      <c r="AI56" s="828">
        <f t="shared" si="34"/>
        <v>0</v>
      </c>
      <c r="AJ56" s="846">
        <f t="shared" si="29"/>
        <v>0</v>
      </c>
      <c r="AK56" s="846">
        <f t="shared" si="30"/>
        <v>0</v>
      </c>
      <c r="AL56" s="846">
        <f t="shared" si="31"/>
        <v>0</v>
      </c>
      <c r="AM56" s="847">
        <f t="shared" si="6"/>
        <v>0</v>
      </c>
      <c r="AN56" s="835" t="str">
        <f t="shared" si="7"/>
        <v xml:space="preserve">Remidi </v>
      </c>
      <c r="AO56" s="836" t="str">
        <f t="shared" si="8"/>
        <v xml:space="preserve"> </v>
      </c>
      <c r="AP56" s="837" t="str">
        <f t="shared" si="9"/>
        <v xml:space="preserve"> </v>
      </c>
    </row>
    <row r="57" spans="2:43" s="20" customFormat="1" ht="12.75" hidden="1" x14ac:dyDescent="0.2">
      <c r="B57" s="21">
        <v>43</v>
      </c>
      <c r="C57" s="17" t="str">
        <f t="shared" si="32"/>
        <v>430</v>
      </c>
      <c r="D57" s="18" t="str">
        <f>ABSEN!E53</f>
        <v/>
      </c>
      <c r="E57" s="19"/>
      <c r="F57" s="22"/>
      <c r="G57" s="19"/>
      <c r="H57" s="19"/>
      <c r="I57" s="19"/>
      <c r="J57" s="19"/>
      <c r="K57" s="19"/>
      <c r="L57" s="19"/>
      <c r="M57" s="1026" t="str">
        <f t="shared" si="35"/>
        <v/>
      </c>
      <c r="N57" s="1026" t="str">
        <f t="shared" si="35"/>
        <v/>
      </c>
      <c r="O57" s="1026" t="str">
        <f t="shared" si="35"/>
        <v/>
      </c>
      <c r="P57" s="1026" t="str">
        <f t="shared" si="35"/>
        <v/>
      </c>
      <c r="Q57" s="1026" t="str">
        <f t="shared" si="35"/>
        <v/>
      </c>
      <c r="R57" s="1026" t="str">
        <f t="shared" si="35"/>
        <v/>
      </c>
      <c r="S57" s="1026" t="str">
        <f t="shared" si="35"/>
        <v/>
      </c>
      <c r="T57" s="1026" t="str">
        <f t="shared" si="35"/>
        <v/>
      </c>
      <c r="U57" s="1026" t="str">
        <f t="shared" si="36"/>
        <v/>
      </c>
      <c r="V57" s="1026" t="str">
        <f t="shared" si="36"/>
        <v/>
      </c>
      <c r="W57" s="1026" t="str">
        <f t="shared" si="36"/>
        <v/>
      </c>
      <c r="X57" s="1026" t="str">
        <f t="shared" si="36"/>
        <v/>
      </c>
      <c r="Y57" s="1026" t="str">
        <f t="shared" si="36"/>
        <v/>
      </c>
      <c r="Z57" s="1026" t="str">
        <f t="shared" si="36"/>
        <v/>
      </c>
      <c r="AA57" s="1026" t="str">
        <f t="shared" si="36"/>
        <v/>
      </c>
      <c r="AB57" s="1026" t="str">
        <f t="shared" si="36"/>
        <v/>
      </c>
      <c r="AC57" s="822">
        <f t="shared" si="4"/>
        <v>0</v>
      </c>
      <c r="AD57" s="19"/>
      <c r="AE57" s="19"/>
      <c r="AF57" s="824">
        <f t="shared" si="26"/>
        <v>0</v>
      </c>
      <c r="AG57" s="824">
        <f t="shared" si="27"/>
        <v>0</v>
      </c>
      <c r="AH57" s="824">
        <f t="shared" si="28"/>
        <v>0</v>
      </c>
      <c r="AI57" s="828">
        <f t="shared" si="34"/>
        <v>0</v>
      </c>
      <c r="AJ57" s="846">
        <f t="shared" si="29"/>
        <v>0</v>
      </c>
      <c r="AK57" s="846">
        <f t="shared" si="30"/>
        <v>0</v>
      </c>
      <c r="AL57" s="846">
        <f t="shared" si="31"/>
        <v>0</v>
      </c>
      <c r="AM57" s="847">
        <f t="shared" si="6"/>
        <v>0</v>
      </c>
      <c r="AN57" s="835" t="str">
        <f t="shared" si="7"/>
        <v xml:space="preserve">Remidi </v>
      </c>
      <c r="AO57" s="836" t="str">
        <f t="shared" si="8"/>
        <v xml:space="preserve"> </v>
      </c>
      <c r="AP57" s="837" t="str">
        <f t="shared" si="9"/>
        <v xml:space="preserve"> </v>
      </c>
    </row>
    <row r="58" spans="2:43" s="20" customFormat="1" ht="12.75" hidden="1" x14ac:dyDescent="0.2">
      <c r="B58" s="21">
        <v>44</v>
      </c>
      <c r="C58" s="17" t="str">
        <f t="shared" si="32"/>
        <v>440</v>
      </c>
      <c r="D58" s="18" t="str">
        <f>ABSEN!E54</f>
        <v/>
      </c>
      <c r="E58" s="19"/>
      <c r="F58" s="22"/>
      <c r="G58" s="19"/>
      <c r="H58" s="19"/>
      <c r="I58" s="19"/>
      <c r="J58" s="19"/>
      <c r="K58" s="19"/>
      <c r="L58" s="19"/>
      <c r="M58" s="1026" t="str">
        <f t="shared" si="35"/>
        <v/>
      </c>
      <c r="N58" s="1026" t="str">
        <f t="shared" si="35"/>
        <v/>
      </c>
      <c r="O58" s="1026" t="str">
        <f t="shared" si="35"/>
        <v/>
      </c>
      <c r="P58" s="1026" t="str">
        <f t="shared" si="35"/>
        <v/>
      </c>
      <c r="Q58" s="1026" t="str">
        <f t="shared" si="35"/>
        <v/>
      </c>
      <c r="R58" s="1026" t="str">
        <f t="shared" si="35"/>
        <v/>
      </c>
      <c r="S58" s="1026" t="str">
        <f t="shared" si="35"/>
        <v/>
      </c>
      <c r="T58" s="1026" t="str">
        <f t="shared" si="35"/>
        <v/>
      </c>
      <c r="U58" s="1026" t="str">
        <f t="shared" si="36"/>
        <v/>
      </c>
      <c r="V58" s="1026" t="str">
        <f t="shared" si="36"/>
        <v/>
      </c>
      <c r="W58" s="1026" t="str">
        <f t="shared" si="36"/>
        <v/>
      </c>
      <c r="X58" s="1026" t="str">
        <f t="shared" si="36"/>
        <v/>
      </c>
      <c r="Y58" s="1026" t="str">
        <f t="shared" si="36"/>
        <v/>
      </c>
      <c r="Z58" s="1026" t="str">
        <f t="shared" si="36"/>
        <v/>
      </c>
      <c r="AA58" s="1026" t="str">
        <f t="shared" si="36"/>
        <v/>
      </c>
      <c r="AB58" s="1026" t="str">
        <f t="shared" si="36"/>
        <v/>
      </c>
      <c r="AC58" s="822">
        <f t="shared" si="4"/>
        <v>0</v>
      </c>
      <c r="AD58" s="19"/>
      <c r="AE58" s="19"/>
      <c r="AF58" s="824">
        <f t="shared" si="26"/>
        <v>0</v>
      </c>
      <c r="AG58" s="824">
        <f t="shared" si="27"/>
        <v>0</v>
      </c>
      <c r="AH58" s="824">
        <f t="shared" si="28"/>
        <v>0</v>
      </c>
      <c r="AI58" s="828">
        <f t="shared" si="34"/>
        <v>0</v>
      </c>
      <c r="AJ58" s="846">
        <f t="shared" si="29"/>
        <v>0</v>
      </c>
      <c r="AK58" s="846">
        <f t="shared" si="30"/>
        <v>0</v>
      </c>
      <c r="AL58" s="846">
        <f t="shared" si="31"/>
        <v>0</v>
      </c>
      <c r="AM58" s="847">
        <f t="shared" si="6"/>
        <v>0</v>
      </c>
      <c r="AN58" s="835" t="str">
        <f t="shared" si="7"/>
        <v xml:space="preserve">Remidi </v>
      </c>
      <c r="AO58" s="836" t="str">
        <f t="shared" si="8"/>
        <v xml:space="preserve"> </v>
      </c>
      <c r="AP58" s="837" t="str">
        <f t="shared" si="9"/>
        <v xml:space="preserve"> </v>
      </c>
    </row>
    <row r="59" spans="2:43" s="20" customFormat="1" ht="12.75" hidden="1" x14ac:dyDescent="0.2">
      <c r="B59" s="21">
        <v>45</v>
      </c>
      <c r="C59" s="17" t="str">
        <f t="shared" si="32"/>
        <v>450</v>
      </c>
      <c r="D59" s="18" t="str">
        <f>ABSEN!E55</f>
        <v/>
      </c>
      <c r="E59" s="19"/>
      <c r="F59" s="22"/>
      <c r="G59" s="19"/>
      <c r="H59" s="19"/>
      <c r="I59" s="19"/>
      <c r="J59" s="19"/>
      <c r="K59" s="19"/>
      <c r="L59" s="19"/>
      <c r="M59" s="1026" t="str">
        <f t="shared" si="35"/>
        <v/>
      </c>
      <c r="N59" s="1026" t="str">
        <f t="shared" si="35"/>
        <v/>
      </c>
      <c r="O59" s="1026" t="str">
        <f t="shared" si="35"/>
        <v/>
      </c>
      <c r="P59" s="1026" t="str">
        <f t="shared" si="35"/>
        <v/>
      </c>
      <c r="Q59" s="1026" t="str">
        <f t="shared" si="35"/>
        <v/>
      </c>
      <c r="R59" s="1026" t="str">
        <f t="shared" si="35"/>
        <v/>
      </c>
      <c r="S59" s="1026" t="str">
        <f t="shared" si="35"/>
        <v/>
      </c>
      <c r="T59" s="1026" t="str">
        <f t="shared" si="35"/>
        <v/>
      </c>
      <c r="U59" s="1026" t="str">
        <f t="shared" si="36"/>
        <v/>
      </c>
      <c r="V59" s="1026" t="str">
        <f t="shared" si="36"/>
        <v/>
      </c>
      <c r="W59" s="1026" t="str">
        <f t="shared" si="36"/>
        <v/>
      </c>
      <c r="X59" s="1026" t="str">
        <f t="shared" si="36"/>
        <v/>
      </c>
      <c r="Y59" s="1026" t="str">
        <f t="shared" si="36"/>
        <v/>
      </c>
      <c r="Z59" s="1026" t="str">
        <f t="shared" si="36"/>
        <v/>
      </c>
      <c r="AA59" s="1026" t="str">
        <f t="shared" si="36"/>
        <v/>
      </c>
      <c r="AB59" s="1026" t="str">
        <f t="shared" si="36"/>
        <v/>
      </c>
      <c r="AC59" s="822">
        <f t="shared" si="4"/>
        <v>0</v>
      </c>
      <c r="AD59" s="19"/>
      <c r="AE59" s="19"/>
      <c r="AF59" s="824">
        <f t="shared" si="26"/>
        <v>0</v>
      </c>
      <c r="AG59" s="824">
        <f t="shared" si="27"/>
        <v>0</v>
      </c>
      <c r="AH59" s="824">
        <f t="shared" si="28"/>
        <v>0</v>
      </c>
      <c r="AI59" s="828">
        <f t="shared" si="34"/>
        <v>0</v>
      </c>
      <c r="AJ59" s="846">
        <f t="shared" si="29"/>
        <v>0</v>
      </c>
      <c r="AK59" s="846">
        <f t="shared" si="30"/>
        <v>0</v>
      </c>
      <c r="AL59" s="846">
        <f t="shared" si="31"/>
        <v>0</v>
      </c>
      <c r="AM59" s="847">
        <f t="shared" si="6"/>
        <v>0</v>
      </c>
      <c r="AN59" s="835" t="str">
        <f t="shared" si="7"/>
        <v xml:space="preserve">Remidi </v>
      </c>
      <c r="AO59" s="836" t="str">
        <f t="shared" si="8"/>
        <v xml:space="preserve"> </v>
      </c>
      <c r="AP59" s="837" t="str">
        <f t="shared" si="9"/>
        <v xml:space="preserve"> </v>
      </c>
    </row>
    <row r="60" spans="2:43" s="20" customFormat="1" ht="12.75" hidden="1" x14ac:dyDescent="0.2">
      <c r="B60" s="21">
        <v>46</v>
      </c>
      <c r="C60" s="17" t="str">
        <f t="shared" si="32"/>
        <v>46</v>
      </c>
      <c r="D60" s="18" t="str">
        <f>ABSEN!E56</f>
        <v/>
      </c>
      <c r="E60" s="19"/>
      <c r="F60" s="22"/>
      <c r="G60" s="19"/>
      <c r="H60" s="19"/>
      <c r="I60" s="19"/>
      <c r="J60" s="19"/>
      <c r="K60" s="19"/>
      <c r="L60" s="19"/>
      <c r="M60" s="1026" t="str">
        <f t="shared" si="35"/>
        <v/>
      </c>
      <c r="N60" s="1026" t="str">
        <f t="shared" si="35"/>
        <v/>
      </c>
      <c r="O60" s="1026" t="str">
        <f t="shared" si="35"/>
        <v/>
      </c>
      <c r="P60" s="1026" t="str">
        <f t="shared" si="35"/>
        <v/>
      </c>
      <c r="Q60" s="1026" t="str">
        <f t="shared" si="35"/>
        <v/>
      </c>
      <c r="R60" s="1026" t="str">
        <f t="shared" si="35"/>
        <v/>
      </c>
      <c r="S60" s="1026" t="str">
        <f t="shared" si="35"/>
        <v/>
      </c>
      <c r="T60" s="1026" t="str">
        <f t="shared" si="35"/>
        <v/>
      </c>
      <c r="U60" s="1026" t="str">
        <f t="shared" si="36"/>
        <v/>
      </c>
      <c r="V60" s="1026" t="str">
        <f t="shared" si="36"/>
        <v/>
      </c>
      <c r="W60" s="1026" t="str">
        <f t="shared" si="36"/>
        <v/>
      </c>
      <c r="X60" s="1026" t="str">
        <f t="shared" si="36"/>
        <v/>
      </c>
      <c r="Y60" s="1026" t="str">
        <f t="shared" si="36"/>
        <v/>
      </c>
      <c r="Z60" s="1026" t="str">
        <f t="shared" si="36"/>
        <v/>
      </c>
      <c r="AA60" s="1026" t="str">
        <f t="shared" si="36"/>
        <v/>
      </c>
      <c r="AB60" s="1026" t="str">
        <f t="shared" si="36"/>
        <v/>
      </c>
      <c r="AC60" s="822">
        <f t="shared" si="4"/>
        <v>0</v>
      </c>
      <c r="AD60" s="19"/>
      <c r="AE60" s="19"/>
      <c r="AF60" s="824">
        <f t="shared" si="26"/>
        <v>0</v>
      </c>
      <c r="AG60" s="824">
        <f t="shared" si="27"/>
        <v>0</v>
      </c>
      <c r="AH60" s="824">
        <f t="shared" si="28"/>
        <v>0</v>
      </c>
      <c r="AI60" s="828">
        <f t="shared" si="34"/>
        <v>0</v>
      </c>
      <c r="AJ60" s="846">
        <f t="shared" si="29"/>
        <v>0</v>
      </c>
      <c r="AK60" s="846">
        <f t="shared" si="30"/>
        <v>0</v>
      </c>
      <c r="AL60" s="846">
        <f t="shared" si="31"/>
        <v>0</v>
      </c>
      <c r="AM60" s="847">
        <f t="shared" si="6"/>
        <v>0</v>
      </c>
      <c r="AN60" s="835" t="str">
        <f t="shared" si="7"/>
        <v xml:space="preserve">Remidi </v>
      </c>
      <c r="AO60" s="836" t="str">
        <f t="shared" si="8"/>
        <v xml:space="preserve"> </v>
      </c>
      <c r="AP60" s="837" t="str">
        <f t="shared" si="9"/>
        <v xml:space="preserve"> </v>
      </c>
    </row>
    <row r="61" spans="2:43" s="20" customFormat="1" ht="12.75" hidden="1" x14ac:dyDescent="0.2">
      <c r="B61" s="23">
        <v>40</v>
      </c>
      <c r="C61" s="24" t="str">
        <f t="shared" si="32"/>
        <v>40</v>
      </c>
      <c r="D61" s="25" t="str">
        <f>ABSEN!E57</f>
        <v/>
      </c>
      <c r="E61" s="114"/>
      <c r="F61" s="46"/>
      <c r="G61" s="114"/>
      <c r="H61" s="114"/>
      <c r="I61" s="114"/>
      <c r="J61" s="114"/>
      <c r="K61" s="114"/>
      <c r="L61" s="114"/>
      <c r="M61" s="1026" t="str">
        <f t="shared" ref="M61:T61" si="37">IF(E61=0,"",IF((E61/25)&gt;=2.67,E$11,""))</f>
        <v/>
      </c>
      <c r="N61" s="1026" t="str">
        <f t="shared" si="37"/>
        <v/>
      </c>
      <c r="O61" s="1026" t="str">
        <f t="shared" si="37"/>
        <v/>
      </c>
      <c r="P61" s="1026" t="str">
        <f t="shared" si="37"/>
        <v/>
      </c>
      <c r="Q61" s="1026" t="str">
        <f t="shared" si="37"/>
        <v/>
      </c>
      <c r="R61" s="1026" t="str">
        <f t="shared" si="37"/>
        <v/>
      </c>
      <c r="S61" s="1026" t="str">
        <f t="shared" si="37"/>
        <v/>
      </c>
      <c r="T61" s="1026" t="str">
        <f t="shared" si="37"/>
        <v/>
      </c>
      <c r="U61" s="1026" t="str">
        <f t="shared" ref="U61:AB61" si="38">IF(E61=0,"",IF((E61/25)&lt;2.67,E$11,""))</f>
        <v/>
      </c>
      <c r="V61" s="1026" t="str">
        <f t="shared" si="38"/>
        <v/>
      </c>
      <c r="W61" s="1026" t="str">
        <f t="shared" si="38"/>
        <v/>
      </c>
      <c r="X61" s="1026" t="str">
        <f t="shared" si="38"/>
        <v/>
      </c>
      <c r="Y61" s="1026" t="str">
        <f t="shared" si="38"/>
        <v/>
      </c>
      <c r="Z61" s="1026" t="str">
        <f t="shared" si="38"/>
        <v/>
      </c>
      <c r="AA61" s="1026" t="str">
        <f t="shared" si="38"/>
        <v/>
      </c>
      <c r="AB61" s="1026" t="str">
        <f t="shared" si="38"/>
        <v/>
      </c>
      <c r="AC61" s="852">
        <f t="shared" si="4"/>
        <v>0</v>
      </c>
      <c r="AD61" s="114"/>
      <c r="AE61" s="114"/>
      <c r="AF61" s="851">
        <f t="shared" si="26"/>
        <v>0</v>
      </c>
      <c r="AG61" s="851">
        <f t="shared" si="27"/>
        <v>0</v>
      </c>
      <c r="AH61" s="851">
        <f t="shared" si="28"/>
        <v>0</v>
      </c>
      <c r="AI61" s="830">
        <f t="shared" si="34"/>
        <v>0</v>
      </c>
      <c r="AJ61" s="848">
        <f t="shared" si="29"/>
        <v>0</v>
      </c>
      <c r="AK61" s="848">
        <f t="shared" si="30"/>
        <v>0</v>
      </c>
      <c r="AL61" s="848">
        <f t="shared" si="31"/>
        <v>0</v>
      </c>
      <c r="AM61" s="849">
        <f t="shared" si="6"/>
        <v>0</v>
      </c>
      <c r="AN61" s="840" t="str">
        <f t="shared" si="7"/>
        <v xml:space="preserve">Remidi </v>
      </c>
      <c r="AO61" s="843" t="str">
        <f t="shared" si="8"/>
        <v xml:space="preserve"> </v>
      </c>
      <c r="AP61" s="844" t="str">
        <f t="shared" si="9"/>
        <v xml:space="preserve"> </v>
      </c>
    </row>
    <row r="62" spans="2:43" s="971" customFormat="1" ht="14.25" x14ac:dyDescent="0.2">
      <c r="B62" s="967"/>
      <c r="C62" s="968"/>
      <c r="D62" s="966">
        <f>47-COUNTBLANK(D15:D61)</f>
        <v>0</v>
      </c>
      <c r="E62" s="969"/>
      <c r="F62" s="969"/>
      <c r="G62" s="969"/>
      <c r="H62" s="969"/>
      <c r="I62" s="969"/>
      <c r="J62" s="969"/>
      <c r="K62" s="969"/>
      <c r="L62" s="969"/>
      <c r="M62" s="1027"/>
      <c r="N62" s="1027"/>
      <c r="O62" s="1027"/>
      <c r="P62" s="1027"/>
      <c r="Q62" s="1027"/>
      <c r="R62" s="1027"/>
      <c r="S62" s="1027"/>
      <c r="T62" s="1027"/>
      <c r="U62" s="965"/>
      <c r="V62" s="965"/>
      <c r="W62" s="965"/>
      <c r="X62" s="965"/>
      <c r="Y62" s="965"/>
      <c r="Z62" s="965"/>
      <c r="AA62" s="965"/>
      <c r="AB62" s="965"/>
      <c r="AC62" s="970"/>
      <c r="AD62" s="970"/>
      <c r="AE62" s="970"/>
      <c r="AF62" s="970"/>
      <c r="AG62" s="970"/>
      <c r="AH62" s="970"/>
      <c r="AI62" s="970" t="e">
        <f>MROUND((SUM(AI15:AI61))/D62,0.001)</f>
        <v>#DIV/0!</v>
      </c>
      <c r="AJ62" s="970" t="e">
        <f>MROUND((SUM(AJ15:AJ61))/E62,0.001)</f>
        <v>#DIV/0!</v>
      </c>
      <c r="AK62" s="970" t="e">
        <f>MROUND((SUM(AK15:AK61))/F62,0.001)</f>
        <v>#DIV/0!</v>
      </c>
      <c r="AL62" s="970" t="e">
        <f>MROUND((SUM(AL15:AL61))/G62,0.001)</f>
        <v>#DIV/0!</v>
      </c>
      <c r="AM62" s="970" t="e">
        <f>MROUND((SUM(AM15:AM61))/H62,0.001)</f>
        <v>#DIV/0!</v>
      </c>
      <c r="AN62" s="970" t="e">
        <f>MROUND((SUM(AN15:AN61))/K62,0.001)</f>
        <v>#DIV/0!</v>
      </c>
      <c r="AO62" s="970" t="e">
        <f>MROUND((SUM(AO15:AO61))/D62,0.001)</f>
        <v>#DIV/0!</v>
      </c>
      <c r="AP62" s="970"/>
    </row>
    <row r="63" spans="2:43" ht="14.25" x14ac:dyDescent="0.2">
      <c r="B63" s="26"/>
      <c r="C63" s="32"/>
      <c r="D63" s="28"/>
      <c r="E63" s="29"/>
      <c r="F63" s="29"/>
      <c r="G63" s="29"/>
      <c r="H63" s="29"/>
      <c r="I63" s="29"/>
      <c r="J63" s="29"/>
      <c r="K63" s="29"/>
      <c r="L63" s="29"/>
      <c r="M63" s="1028"/>
      <c r="N63" s="1028"/>
      <c r="O63" s="1028"/>
      <c r="P63" s="1028"/>
      <c r="Q63" s="1028"/>
      <c r="R63" s="1028"/>
      <c r="S63" s="1028"/>
      <c r="T63" s="1028"/>
      <c r="U63" s="33"/>
      <c r="V63" s="33"/>
      <c r="W63" s="33"/>
      <c r="X63" s="33"/>
      <c r="Y63" s="33"/>
      <c r="Z63" s="33"/>
      <c r="AA63" s="33"/>
      <c r="AB63" s="33"/>
      <c r="AC63" s="30"/>
      <c r="AD63" s="30"/>
      <c r="AE63" s="30"/>
      <c r="AF63" s="30"/>
      <c r="AG63" s="30"/>
      <c r="AH63" s="30"/>
      <c r="AI63" s="31"/>
      <c r="AJ63" s="30"/>
      <c r="AK63" s="30"/>
      <c r="AL63" s="30"/>
      <c r="AM63" s="30"/>
      <c r="AN63" s="31"/>
      <c r="AO63" s="30"/>
    </row>
    <row r="64" spans="2:43" ht="14.25" x14ac:dyDescent="0.2">
      <c r="B64" s="33"/>
      <c r="C64" s="1124"/>
      <c r="D64" s="33"/>
      <c r="E64" s="1124" t="s">
        <v>21</v>
      </c>
      <c r="F64" s="33"/>
      <c r="G64" s="33"/>
      <c r="H64" s="33"/>
      <c r="I64" s="33"/>
      <c r="J64" s="33"/>
      <c r="K64" s="33"/>
      <c r="L64" s="33"/>
      <c r="M64" s="33"/>
      <c r="N64" s="1028"/>
      <c r="O64" s="1028"/>
      <c r="P64" s="1028"/>
      <c r="Q64" s="1028"/>
      <c r="R64" s="1028"/>
      <c r="S64" s="1028"/>
      <c r="T64" s="1028"/>
      <c r="U64" s="1028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1898"/>
      <c r="AJ64" s="1898"/>
      <c r="AK64" s="1898"/>
      <c r="AL64" s="1898"/>
      <c r="AM64" s="1898"/>
      <c r="AN64" s="1898"/>
      <c r="AO64" s="1898"/>
      <c r="AP64" s="1124"/>
      <c r="AQ64" s="1124"/>
    </row>
    <row r="65" spans="2:43" ht="14.25" x14ac:dyDescent="0.2">
      <c r="B65" s="33"/>
      <c r="C65" s="1124"/>
      <c r="D65" s="33"/>
      <c r="E65" s="1124" t="s">
        <v>25</v>
      </c>
      <c r="F65" s="33"/>
      <c r="G65" s="33"/>
      <c r="H65" s="33"/>
      <c r="I65" s="33"/>
      <c r="J65" s="33"/>
      <c r="K65" s="33"/>
      <c r="L65" s="33"/>
      <c r="M65" s="33"/>
      <c r="N65" s="1028"/>
      <c r="O65" s="1028"/>
      <c r="P65" s="1028"/>
      <c r="Q65" s="1028"/>
      <c r="R65" s="1028"/>
      <c r="S65" s="1028"/>
      <c r="T65" s="1028"/>
      <c r="U65" s="1028"/>
      <c r="V65" s="33"/>
      <c r="W65" s="33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3"/>
      <c r="AI65" s="1898" t="s">
        <v>30</v>
      </c>
      <c r="AJ65" s="1898"/>
      <c r="AK65" s="1898"/>
      <c r="AL65" s="1898"/>
      <c r="AM65" s="1898"/>
      <c r="AN65" s="1898"/>
      <c r="AO65" s="1898"/>
      <c r="AP65" s="1124"/>
      <c r="AQ65" s="1124"/>
    </row>
    <row r="66" spans="2:43" ht="14.25" x14ac:dyDescent="0.2">
      <c r="B66" s="33"/>
      <c r="C66" s="1124"/>
      <c r="D66" s="33"/>
      <c r="E66" s="1124"/>
      <c r="F66" s="33"/>
      <c r="G66" s="33"/>
      <c r="H66" s="33"/>
      <c r="I66" s="33"/>
      <c r="J66" s="33"/>
      <c r="K66" s="33"/>
      <c r="L66" s="33"/>
      <c r="M66" s="33"/>
      <c r="N66" s="1028"/>
      <c r="O66" s="1028"/>
      <c r="P66" s="1028"/>
      <c r="Q66" s="1028"/>
      <c r="R66" s="1028"/>
      <c r="S66" s="1028"/>
      <c r="T66" s="1028"/>
      <c r="U66" s="1028"/>
      <c r="V66" s="33"/>
      <c r="W66" s="33"/>
      <c r="X66" s="33"/>
      <c r="Y66" s="33"/>
      <c r="Z66" s="33"/>
      <c r="AA66" s="33"/>
      <c r="AB66" s="33"/>
      <c r="AC66" s="33"/>
      <c r="AD66" s="33"/>
      <c r="AE66" s="33"/>
      <c r="AF66" s="33"/>
      <c r="AG66" s="33"/>
      <c r="AH66" s="33"/>
      <c r="AI66" s="1898"/>
      <c r="AJ66" s="1898"/>
      <c r="AK66" s="1898"/>
      <c r="AL66" s="1898"/>
      <c r="AM66" s="1898"/>
      <c r="AN66" s="1898"/>
      <c r="AO66" s="1898"/>
      <c r="AP66" s="1124"/>
      <c r="AQ66" s="1124"/>
    </row>
    <row r="67" spans="2:43" ht="14.25" x14ac:dyDescent="0.2">
      <c r="B67" s="33"/>
      <c r="C67" s="1124"/>
      <c r="D67" s="33"/>
      <c r="E67" s="1124"/>
      <c r="F67" s="33"/>
      <c r="G67" s="33"/>
      <c r="H67" s="33"/>
      <c r="I67" s="33"/>
      <c r="J67" s="33"/>
      <c r="K67" s="33"/>
      <c r="L67" s="33"/>
      <c r="M67" s="33"/>
      <c r="N67" s="1028"/>
      <c r="O67" s="1028"/>
      <c r="P67" s="1028"/>
      <c r="Q67" s="1028"/>
      <c r="R67" s="1028"/>
      <c r="S67" s="1028"/>
      <c r="T67" s="1028"/>
      <c r="U67" s="1028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33"/>
      <c r="AG67" s="33"/>
      <c r="AH67" s="33"/>
      <c r="AI67" s="1898"/>
      <c r="AJ67" s="1898"/>
      <c r="AK67" s="1898"/>
      <c r="AL67" s="1898"/>
      <c r="AM67" s="1898"/>
      <c r="AN67" s="1898"/>
      <c r="AO67" s="1898"/>
      <c r="AP67" s="1124"/>
      <c r="AQ67" s="1124"/>
    </row>
    <row r="68" spans="2:43" s="784" customFormat="1" x14ac:dyDescent="0.25">
      <c r="B68" s="1267"/>
      <c r="C68" s="1267"/>
      <c r="D68" s="1268"/>
      <c r="E68" s="1125" t="str">
        <f>NPENGETAHUAN!E69</f>
        <v>MARLINA, M.Pd</v>
      </c>
      <c r="F68" s="1267"/>
      <c r="G68" s="1267"/>
      <c r="H68" s="1267"/>
      <c r="I68" s="1267"/>
      <c r="J68" s="1267"/>
      <c r="K68" s="1267"/>
      <c r="L68" s="1267"/>
      <c r="M68" s="1267"/>
      <c r="N68" s="1269"/>
      <c r="O68" s="1269"/>
      <c r="P68" s="1269"/>
      <c r="Q68" s="1269"/>
      <c r="R68" s="1269"/>
      <c r="S68" s="1269"/>
      <c r="T68" s="1269"/>
      <c r="U68" s="1269"/>
      <c r="V68" s="1267"/>
      <c r="W68" s="1267"/>
      <c r="X68" s="1267"/>
      <c r="Y68" s="1267"/>
      <c r="Z68" s="1267"/>
      <c r="AA68" s="1267"/>
      <c r="AB68" s="1267"/>
      <c r="AC68" s="1267"/>
      <c r="AD68" s="1267"/>
      <c r="AE68" s="1267"/>
      <c r="AF68" s="1267"/>
      <c r="AG68" s="1267"/>
      <c r="AH68" s="1267"/>
      <c r="AI68" s="1899">
        <f>NPENGETAHUAN!AI69</f>
        <v>0</v>
      </c>
      <c r="AJ68" s="1899"/>
      <c r="AK68" s="1899"/>
      <c r="AL68" s="1899"/>
      <c r="AM68" s="1899"/>
      <c r="AN68" s="1899"/>
      <c r="AO68" s="1899"/>
      <c r="AP68" s="1125"/>
      <c r="AQ68" s="1125"/>
    </row>
    <row r="69" spans="2:43" s="135" customFormat="1" ht="10.5" customHeight="1" x14ac:dyDescent="0.2">
      <c r="B69" s="132"/>
      <c r="C69" s="132"/>
      <c r="D69" s="133"/>
      <c r="E69" s="1126" t="str">
        <f>NPENGETAHUAN!E70</f>
        <v>NIP. -</v>
      </c>
      <c r="F69" s="132"/>
      <c r="G69" s="132"/>
      <c r="H69" s="132"/>
      <c r="I69" s="132"/>
      <c r="J69" s="132"/>
      <c r="K69" s="132"/>
      <c r="L69" s="132"/>
      <c r="M69" s="132"/>
      <c r="N69" s="1029"/>
      <c r="O69" s="1029"/>
      <c r="P69" s="1029"/>
      <c r="Q69" s="1029"/>
      <c r="R69" s="1029"/>
      <c r="S69" s="1029"/>
      <c r="T69" s="1029"/>
      <c r="U69" s="1029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934" t="str">
        <f>NPENGETAHUAN!AI70</f>
        <v>NIP. 0</v>
      </c>
      <c r="AJ69" s="1934"/>
      <c r="AK69" s="1934"/>
      <c r="AL69" s="1934"/>
      <c r="AM69" s="1934"/>
      <c r="AN69" s="1934"/>
      <c r="AO69" s="1934"/>
      <c r="AP69" s="1126"/>
      <c r="AQ69" s="1126"/>
    </row>
    <row r="70" spans="2:43" ht="14.25" x14ac:dyDescent="0.2"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1029"/>
      <c r="N70" s="1029"/>
      <c r="O70" s="1029"/>
      <c r="P70" s="1029"/>
      <c r="Q70" s="1029"/>
      <c r="R70" s="1029"/>
      <c r="S70" s="1029"/>
      <c r="T70" s="1029"/>
      <c r="U70" s="132"/>
      <c r="V70" s="132"/>
      <c r="W70" s="132"/>
      <c r="X70" s="132"/>
      <c r="Y70" s="132"/>
      <c r="Z70" s="132"/>
      <c r="AA70" s="132"/>
      <c r="AB70" s="132"/>
      <c r="AC70" s="3"/>
      <c r="AD70" s="3"/>
      <c r="AE70" s="3"/>
      <c r="AF70" s="3"/>
      <c r="AG70" s="3"/>
      <c r="AH70" s="3"/>
      <c r="AI70" s="319"/>
      <c r="AJ70" s="3"/>
      <c r="AK70" s="3"/>
      <c r="AL70" s="3"/>
      <c r="AM70" s="3"/>
      <c r="AN70" s="317"/>
      <c r="AO70" s="36"/>
    </row>
    <row r="71" spans="2:43" ht="14.25" x14ac:dyDescent="0.2"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1028"/>
      <c r="N71" s="1028"/>
      <c r="O71" s="1028"/>
      <c r="P71" s="1028"/>
      <c r="Q71" s="1028"/>
      <c r="R71" s="1028"/>
      <c r="S71" s="1028"/>
      <c r="T71" s="1028"/>
      <c r="U71" s="33"/>
      <c r="V71" s="33"/>
      <c r="W71" s="33"/>
      <c r="X71" s="33"/>
      <c r="Y71" s="33"/>
      <c r="Z71" s="33"/>
      <c r="AA71" s="33"/>
      <c r="AB71" s="33"/>
      <c r="AC71" s="3"/>
      <c r="AD71" s="3"/>
      <c r="AE71" s="3"/>
      <c r="AF71" s="3"/>
      <c r="AG71" s="3"/>
      <c r="AH71" s="3"/>
      <c r="AI71" s="319"/>
      <c r="AJ71" s="3"/>
      <c r="AK71" s="3"/>
      <c r="AL71" s="3"/>
      <c r="AM71" s="3"/>
      <c r="AN71" s="317"/>
      <c r="AO71" s="36"/>
    </row>
    <row r="72" spans="2:43" x14ac:dyDescent="0.25">
      <c r="M72" s="1019"/>
      <c r="N72" s="1019"/>
      <c r="O72" s="1019"/>
      <c r="P72" s="1019"/>
      <c r="Q72" s="1019"/>
      <c r="R72" s="1019"/>
      <c r="S72" s="1019"/>
      <c r="T72" s="1019"/>
      <c r="U72" s="3"/>
      <c r="V72" s="3"/>
      <c r="W72" s="3"/>
      <c r="X72" s="3"/>
      <c r="Y72" s="3"/>
      <c r="Z72" s="3"/>
      <c r="AA72" s="3"/>
      <c r="AB72" s="3"/>
    </row>
    <row r="73" spans="2:43" x14ac:dyDescent="0.25">
      <c r="M73" s="1019"/>
      <c r="N73" s="1019"/>
      <c r="O73" s="1019"/>
      <c r="P73" s="1019"/>
      <c r="Q73" s="1019"/>
      <c r="R73" s="1019"/>
      <c r="S73" s="1019"/>
      <c r="T73" s="1019"/>
      <c r="U73" s="3"/>
      <c r="V73" s="3"/>
      <c r="W73" s="3"/>
      <c r="X73" s="3"/>
      <c r="Y73" s="3"/>
      <c r="Z73" s="3"/>
      <c r="AA73" s="3"/>
      <c r="AB73" s="3"/>
    </row>
    <row r="74" spans="2:43" x14ac:dyDescent="0.25">
      <c r="M74" s="1019"/>
      <c r="N74" s="1019"/>
      <c r="O74" s="1019"/>
      <c r="P74" s="1019"/>
      <c r="Q74" s="1019"/>
      <c r="R74" s="1019"/>
      <c r="S74" s="1019"/>
      <c r="T74" s="1019"/>
      <c r="U74" s="3"/>
      <c r="V74" s="3"/>
      <c r="W74" s="3"/>
      <c r="X74" s="3"/>
      <c r="Y74" s="3"/>
      <c r="Z74" s="3"/>
      <c r="AA74" s="3"/>
      <c r="AB74" s="3"/>
    </row>
    <row r="75" spans="2:43" x14ac:dyDescent="0.25">
      <c r="M75" s="1019"/>
      <c r="N75" s="1019"/>
      <c r="O75" s="1019"/>
      <c r="P75" s="1019"/>
      <c r="Q75" s="1019"/>
      <c r="R75" s="1019"/>
      <c r="S75" s="1019"/>
      <c r="T75" s="1019"/>
      <c r="U75" s="3"/>
      <c r="V75" s="3"/>
      <c r="W75" s="3"/>
      <c r="X75" s="3"/>
      <c r="Y75" s="3"/>
      <c r="Z75" s="3"/>
      <c r="AA75" s="3"/>
      <c r="AB75" s="3"/>
    </row>
  </sheetData>
  <mergeCells count="34">
    <mergeCell ref="AI69:AO69"/>
    <mergeCell ref="AI64:AO64"/>
    <mergeCell ref="AI65:AO65"/>
    <mergeCell ref="AI66:AO66"/>
    <mergeCell ref="AI67:AO67"/>
    <mergeCell ref="AI68:AO68"/>
    <mergeCell ref="AP9:AP13"/>
    <mergeCell ref="K11:K12"/>
    <mergeCell ref="AF11:AF12"/>
    <mergeCell ref="AG11:AG12"/>
    <mergeCell ref="AH11:AH12"/>
    <mergeCell ref="AJ9:AO9"/>
    <mergeCell ref="AJ10:AJ12"/>
    <mergeCell ref="AK10:AK12"/>
    <mergeCell ref="AO10:AO12"/>
    <mergeCell ref="M11:T11"/>
    <mergeCell ref="U11:AB11"/>
    <mergeCell ref="AD9:AD13"/>
    <mergeCell ref="B1:AN1"/>
    <mergeCell ref="B2:AN2"/>
    <mergeCell ref="L11:L12"/>
    <mergeCell ref="AI9:AI12"/>
    <mergeCell ref="AK4:AN4"/>
    <mergeCell ref="B9:B13"/>
    <mergeCell ref="C9:D13"/>
    <mergeCell ref="E11:E12"/>
    <mergeCell ref="F11:F12"/>
    <mergeCell ref="G11:G12"/>
    <mergeCell ref="H11:H12"/>
    <mergeCell ref="AE9:AE13"/>
    <mergeCell ref="E9:L9"/>
    <mergeCell ref="AC9:AC13"/>
    <mergeCell ref="AL10:AL12"/>
    <mergeCell ref="AF9:AH9"/>
  </mergeCells>
  <conditionalFormatting sqref="A13:A45">
    <cfRule type="cellIs" dxfId="61" priority="8" stopIfTrue="1" operator="equal">
      <formula>0</formula>
    </cfRule>
  </conditionalFormatting>
  <conditionalFormatting sqref="AC15:AL15 AC16:AC61 AF16:AL61 AO15:AP61 AD16:AE52 M15:AB61">
    <cfRule type="cellIs" dxfId="60" priority="7" operator="equal">
      <formula>0</formula>
    </cfRule>
  </conditionalFormatting>
  <conditionalFormatting sqref="AO15:AO61">
    <cfRule type="cellIs" dxfId="59" priority="3" operator="lessThan">
      <formula>2.67</formula>
    </cfRule>
  </conditionalFormatting>
  <conditionalFormatting sqref="M13:AB14">
    <cfRule type="cellIs" dxfId="58" priority="1" operator="equal">
      <formula>0</formula>
    </cfRule>
  </conditionalFormatting>
  <dataValidations count="1">
    <dataValidation type="list" allowBlank="1" showInputMessage="1" showErrorMessage="1" sqref="AL7">
      <formula1>$A$13:$A$52</formula1>
    </dataValidation>
  </dataValidations>
  <hyperlinks>
    <hyperlink ref="A1" location="'DATA UTAMA'!A1" display="'DATA UTAMA'!A1"/>
    <hyperlink ref="AD9:AD13" location="NTM!A1" display="Nilai Tugas Mandiri"/>
    <hyperlink ref="AE9:AE13" location="NTA!A1" display="Nilai Tugas Akhir"/>
  </hyperlinks>
  <pageMargins left="0.23622047244094491" right="0.23622047244094491" top="0.74803149606299213" bottom="0.74803149606299213" header="0.31496062992125984" footer="0.31496062992125984"/>
  <pageSetup paperSize="9" scale="90" orientation="landscape" horizontalDpi="4294967293" verticalDpi="4294967293" r:id="rId1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J59"/>
  <sheetViews>
    <sheetView showGridLines="0" workbookViewId="0">
      <selection activeCell="K22" sqref="K22"/>
    </sheetView>
  </sheetViews>
  <sheetFormatPr defaultRowHeight="12.75" x14ac:dyDescent="0.2"/>
  <cols>
    <col min="1" max="1" width="2.42578125" style="20" customWidth="1"/>
    <col min="2" max="2" width="4" style="20" customWidth="1"/>
    <col min="3" max="3" width="1.85546875" style="20" customWidth="1"/>
    <col min="4" max="4" width="29.7109375" style="20" customWidth="1"/>
    <col min="5" max="9" width="11.7109375" style="973" customWidth="1"/>
    <col min="10" max="10" width="7.5703125" style="20" customWidth="1"/>
    <col min="11" max="16384" width="9.140625" style="20"/>
  </cols>
  <sheetData>
    <row r="1" spans="1:10" ht="15" x14ac:dyDescent="0.25">
      <c r="A1" s="1112" t="s">
        <v>612</v>
      </c>
    </row>
    <row r="2" spans="1:10" ht="19.5" customHeight="1" x14ac:dyDescent="0.2">
      <c r="B2" s="2122" t="s">
        <v>567</v>
      </c>
      <c r="C2" s="2122"/>
      <c r="D2" s="2122"/>
      <c r="E2" s="2122"/>
      <c r="F2" s="2122"/>
      <c r="G2" s="2122"/>
      <c r="H2" s="2122"/>
      <c r="I2" s="2122"/>
      <c r="J2" s="2122"/>
    </row>
    <row r="4" spans="1:10" x14ac:dyDescent="0.2">
      <c r="D4" s="541" t="s">
        <v>561</v>
      </c>
      <c r="E4" s="974" t="s">
        <v>3</v>
      </c>
      <c r="F4" s="355" t="s">
        <v>483</v>
      </c>
    </row>
    <row r="5" spans="1:10" x14ac:dyDescent="0.2">
      <c r="D5" s="541" t="s">
        <v>562</v>
      </c>
      <c r="E5" s="974" t="s">
        <v>3</v>
      </c>
      <c r="F5" s="355" t="str">
        <f>'DATA UTAMA'!G31</f>
        <v>X MIPA 1</v>
      </c>
    </row>
    <row r="6" spans="1:10" x14ac:dyDescent="0.2">
      <c r="D6" s="541" t="s">
        <v>305</v>
      </c>
      <c r="E6" s="974" t="s">
        <v>3</v>
      </c>
      <c r="F6" s="341" t="str">
        <f>'DATA UTAMA'!M31</f>
        <v>GASAL</v>
      </c>
    </row>
    <row r="7" spans="1:10" x14ac:dyDescent="0.2">
      <c r="D7" s="541" t="s">
        <v>563</v>
      </c>
      <c r="E7" s="974" t="s">
        <v>3</v>
      </c>
      <c r="F7" s="355"/>
    </row>
    <row r="8" spans="1:10" x14ac:dyDescent="0.2">
      <c r="D8" s="541" t="s">
        <v>564</v>
      </c>
      <c r="E8" s="974" t="s">
        <v>3</v>
      </c>
      <c r="F8" s="355"/>
    </row>
    <row r="10" spans="1:10" s="541" customFormat="1" ht="15" customHeight="1" x14ac:dyDescent="0.2">
      <c r="B10" s="2130" t="s">
        <v>6</v>
      </c>
      <c r="C10" s="2123" t="s">
        <v>565</v>
      </c>
      <c r="D10" s="2124"/>
      <c r="E10" s="2129" t="s">
        <v>568</v>
      </c>
      <c r="F10" s="2129"/>
      <c r="G10" s="2129"/>
      <c r="H10" s="2129"/>
      <c r="I10" s="2129"/>
      <c r="J10" s="2133" t="s">
        <v>566</v>
      </c>
    </row>
    <row r="11" spans="1:10" s="541" customFormat="1" ht="15" customHeight="1" x14ac:dyDescent="0.2">
      <c r="B11" s="2131"/>
      <c r="C11" s="2125"/>
      <c r="D11" s="2126"/>
      <c r="E11" s="1017" t="s">
        <v>581</v>
      </c>
      <c r="F11" s="1017" t="s">
        <v>581</v>
      </c>
      <c r="G11" s="1017" t="s">
        <v>581</v>
      </c>
      <c r="H11" s="1017" t="s">
        <v>581</v>
      </c>
      <c r="I11" s="1017" t="s">
        <v>581</v>
      </c>
      <c r="J11" s="2134"/>
    </row>
    <row r="12" spans="1:10" s="541" customFormat="1" ht="15.75" customHeight="1" thickBot="1" x14ac:dyDescent="0.25">
      <c r="B12" s="2132"/>
      <c r="C12" s="2127"/>
      <c r="D12" s="2128"/>
      <c r="E12" s="1008">
        <v>20</v>
      </c>
      <c r="F12" s="1008">
        <v>20</v>
      </c>
      <c r="G12" s="1008">
        <v>20</v>
      </c>
      <c r="H12" s="1008">
        <v>20</v>
      </c>
      <c r="I12" s="1008">
        <v>20</v>
      </c>
      <c r="J12" s="2135"/>
    </row>
    <row r="13" spans="1:10" ht="14.25" customHeight="1" thickTop="1" x14ac:dyDescent="0.2">
      <c r="B13" s="1009">
        <v>1</v>
      </c>
      <c r="C13" s="1004"/>
      <c r="D13" s="1005" t="str">
        <f>ABSEN!E11</f>
        <v/>
      </c>
      <c r="E13" s="976">
        <v>5</v>
      </c>
      <c r="F13" s="976">
        <v>5</v>
      </c>
      <c r="G13" s="976">
        <v>5</v>
      </c>
      <c r="H13" s="976">
        <v>5</v>
      </c>
      <c r="I13" s="976">
        <v>5</v>
      </c>
      <c r="J13" s="1010">
        <f t="shared" ref="J13:J50" si="0">SUM((E13*($E$12/5)),(F13*($F$12/5)),(G13*($G$12/5)),(H13*($H$12/5)),(I13*($I$12/5)))</f>
        <v>100</v>
      </c>
    </row>
    <row r="14" spans="1:10" ht="14.25" customHeight="1" x14ac:dyDescent="0.2">
      <c r="B14" s="1011">
        <v>2</v>
      </c>
      <c r="C14" s="1006"/>
      <c r="D14" s="1007" t="str">
        <f>ABSEN!E12</f>
        <v/>
      </c>
      <c r="E14" s="975">
        <v>4</v>
      </c>
      <c r="F14" s="975">
        <v>4</v>
      </c>
      <c r="G14" s="975">
        <v>4</v>
      </c>
      <c r="H14" s="975">
        <v>4</v>
      </c>
      <c r="I14" s="975">
        <v>4</v>
      </c>
      <c r="J14" s="1010">
        <f t="shared" si="0"/>
        <v>80</v>
      </c>
    </row>
    <row r="15" spans="1:10" ht="14.25" customHeight="1" x14ac:dyDescent="0.2">
      <c r="B15" s="1011">
        <v>3</v>
      </c>
      <c r="C15" s="1006"/>
      <c r="D15" s="1007" t="str">
        <f>ABSEN!E13</f>
        <v/>
      </c>
      <c r="E15" s="975">
        <v>3</v>
      </c>
      <c r="F15" s="975">
        <v>3</v>
      </c>
      <c r="G15" s="975">
        <v>3</v>
      </c>
      <c r="H15" s="975">
        <v>3</v>
      </c>
      <c r="I15" s="975">
        <v>3</v>
      </c>
      <c r="J15" s="1010">
        <f t="shared" si="0"/>
        <v>60</v>
      </c>
    </row>
    <row r="16" spans="1:10" ht="14.25" customHeight="1" x14ac:dyDescent="0.2">
      <c r="B16" s="1011">
        <v>4</v>
      </c>
      <c r="C16" s="1006"/>
      <c r="D16" s="1007" t="str">
        <f>ABSEN!E14</f>
        <v/>
      </c>
      <c r="E16" s="975">
        <v>2</v>
      </c>
      <c r="F16" s="975">
        <v>2</v>
      </c>
      <c r="G16" s="975">
        <v>2</v>
      </c>
      <c r="H16" s="975">
        <v>2</v>
      </c>
      <c r="I16" s="975">
        <v>2</v>
      </c>
      <c r="J16" s="1010">
        <f t="shared" si="0"/>
        <v>40</v>
      </c>
    </row>
    <row r="17" spans="2:10" ht="14.25" customHeight="1" x14ac:dyDescent="0.2">
      <c r="B17" s="1011">
        <v>5</v>
      </c>
      <c r="C17" s="1006"/>
      <c r="D17" s="1007" t="str">
        <f>ABSEN!E15</f>
        <v/>
      </c>
      <c r="E17" s="975"/>
      <c r="F17" s="975"/>
      <c r="G17" s="975"/>
      <c r="H17" s="975"/>
      <c r="I17" s="975"/>
      <c r="J17" s="1010">
        <f t="shared" si="0"/>
        <v>0</v>
      </c>
    </row>
    <row r="18" spans="2:10" ht="14.25" customHeight="1" x14ac:dyDescent="0.2">
      <c r="B18" s="1011">
        <v>6</v>
      </c>
      <c r="C18" s="1006"/>
      <c r="D18" s="1007" t="str">
        <f>ABSEN!E16</f>
        <v/>
      </c>
      <c r="E18" s="975"/>
      <c r="F18" s="975"/>
      <c r="G18" s="975"/>
      <c r="H18" s="975"/>
      <c r="I18" s="975"/>
      <c r="J18" s="1010">
        <f t="shared" si="0"/>
        <v>0</v>
      </c>
    </row>
    <row r="19" spans="2:10" ht="14.25" customHeight="1" x14ac:dyDescent="0.2">
      <c r="B19" s="1011">
        <v>7</v>
      </c>
      <c r="C19" s="1006"/>
      <c r="D19" s="1007" t="str">
        <f>ABSEN!E17</f>
        <v/>
      </c>
      <c r="E19" s="975"/>
      <c r="F19" s="975"/>
      <c r="G19" s="975"/>
      <c r="H19" s="975"/>
      <c r="I19" s="975"/>
      <c r="J19" s="1010">
        <f t="shared" si="0"/>
        <v>0</v>
      </c>
    </row>
    <row r="20" spans="2:10" ht="14.25" customHeight="1" x14ac:dyDescent="0.2">
      <c r="B20" s="1011">
        <v>8</v>
      </c>
      <c r="C20" s="1006"/>
      <c r="D20" s="1007" t="str">
        <f>ABSEN!E18</f>
        <v/>
      </c>
      <c r="E20" s="975"/>
      <c r="F20" s="975"/>
      <c r="G20" s="975"/>
      <c r="H20" s="975"/>
      <c r="I20" s="975"/>
      <c r="J20" s="1010">
        <f t="shared" si="0"/>
        <v>0</v>
      </c>
    </row>
    <row r="21" spans="2:10" ht="14.25" customHeight="1" x14ac:dyDescent="0.2">
      <c r="B21" s="1011">
        <v>9</v>
      </c>
      <c r="C21" s="1006"/>
      <c r="D21" s="1007" t="str">
        <f>ABSEN!E19</f>
        <v/>
      </c>
      <c r="E21" s="975"/>
      <c r="F21" s="975"/>
      <c r="G21" s="975"/>
      <c r="H21" s="975"/>
      <c r="I21" s="975"/>
      <c r="J21" s="1010">
        <f t="shared" si="0"/>
        <v>0</v>
      </c>
    </row>
    <row r="22" spans="2:10" ht="14.25" customHeight="1" x14ac:dyDescent="0.2">
      <c r="B22" s="1011">
        <v>10</v>
      </c>
      <c r="C22" s="1006"/>
      <c r="D22" s="1007" t="str">
        <f>ABSEN!E20</f>
        <v/>
      </c>
      <c r="E22" s="975"/>
      <c r="F22" s="975"/>
      <c r="G22" s="975"/>
      <c r="H22" s="975"/>
      <c r="I22" s="975"/>
      <c r="J22" s="1010">
        <f t="shared" si="0"/>
        <v>0</v>
      </c>
    </row>
    <row r="23" spans="2:10" ht="14.25" customHeight="1" x14ac:dyDescent="0.2">
      <c r="B23" s="1011">
        <v>11</v>
      </c>
      <c r="C23" s="1006"/>
      <c r="D23" s="1007" t="str">
        <f>ABSEN!E21</f>
        <v/>
      </c>
      <c r="E23" s="975"/>
      <c r="F23" s="975"/>
      <c r="G23" s="975"/>
      <c r="H23" s="975"/>
      <c r="I23" s="975"/>
      <c r="J23" s="1010">
        <f t="shared" si="0"/>
        <v>0</v>
      </c>
    </row>
    <row r="24" spans="2:10" ht="14.25" customHeight="1" x14ac:dyDescent="0.2">
      <c r="B24" s="1011">
        <v>12</v>
      </c>
      <c r="C24" s="1006"/>
      <c r="D24" s="1007" t="str">
        <f>ABSEN!E22</f>
        <v/>
      </c>
      <c r="E24" s="975"/>
      <c r="F24" s="975"/>
      <c r="G24" s="975"/>
      <c r="H24" s="975"/>
      <c r="I24" s="975"/>
      <c r="J24" s="1010">
        <f t="shared" si="0"/>
        <v>0</v>
      </c>
    </row>
    <row r="25" spans="2:10" ht="14.25" customHeight="1" x14ac:dyDescent="0.2">
      <c r="B25" s="1011">
        <v>13</v>
      </c>
      <c r="C25" s="1006"/>
      <c r="D25" s="1007" t="str">
        <f>ABSEN!E23</f>
        <v/>
      </c>
      <c r="E25" s="975"/>
      <c r="F25" s="975"/>
      <c r="G25" s="975"/>
      <c r="H25" s="975"/>
      <c r="I25" s="975"/>
      <c r="J25" s="1010">
        <f t="shared" si="0"/>
        <v>0</v>
      </c>
    </row>
    <row r="26" spans="2:10" ht="14.25" customHeight="1" x14ac:dyDescent="0.2">
      <c r="B26" s="1011">
        <v>14</v>
      </c>
      <c r="C26" s="1006"/>
      <c r="D26" s="1007" t="str">
        <f>ABSEN!E24</f>
        <v/>
      </c>
      <c r="E26" s="975"/>
      <c r="F26" s="975"/>
      <c r="G26" s="975"/>
      <c r="H26" s="975"/>
      <c r="I26" s="975"/>
      <c r="J26" s="1010">
        <f t="shared" si="0"/>
        <v>0</v>
      </c>
    </row>
    <row r="27" spans="2:10" ht="14.25" customHeight="1" x14ac:dyDescent="0.2">
      <c r="B27" s="1011">
        <v>15</v>
      </c>
      <c r="C27" s="1006"/>
      <c r="D27" s="1007" t="str">
        <f>ABSEN!E25</f>
        <v/>
      </c>
      <c r="E27" s="975"/>
      <c r="F27" s="975"/>
      <c r="G27" s="975"/>
      <c r="H27" s="975"/>
      <c r="I27" s="975"/>
      <c r="J27" s="1010">
        <f t="shared" si="0"/>
        <v>0</v>
      </c>
    </row>
    <row r="28" spans="2:10" ht="14.25" customHeight="1" x14ac:dyDescent="0.2">
      <c r="B28" s="1011">
        <v>16</v>
      </c>
      <c r="C28" s="1006"/>
      <c r="D28" s="1007" t="str">
        <f>ABSEN!E26</f>
        <v/>
      </c>
      <c r="E28" s="975"/>
      <c r="F28" s="975"/>
      <c r="G28" s="975"/>
      <c r="H28" s="975"/>
      <c r="I28" s="975"/>
      <c r="J28" s="1010">
        <f t="shared" si="0"/>
        <v>0</v>
      </c>
    </row>
    <row r="29" spans="2:10" ht="14.25" customHeight="1" x14ac:dyDescent="0.2">
      <c r="B29" s="1011">
        <v>17</v>
      </c>
      <c r="C29" s="1006"/>
      <c r="D29" s="1007" t="str">
        <f>ABSEN!E27</f>
        <v/>
      </c>
      <c r="E29" s="975"/>
      <c r="F29" s="975"/>
      <c r="G29" s="975"/>
      <c r="H29" s="975"/>
      <c r="I29" s="975"/>
      <c r="J29" s="1010">
        <f t="shared" si="0"/>
        <v>0</v>
      </c>
    </row>
    <row r="30" spans="2:10" ht="14.25" customHeight="1" x14ac:dyDescent="0.2">
      <c r="B30" s="1011">
        <v>18</v>
      </c>
      <c r="C30" s="1006"/>
      <c r="D30" s="1007" t="str">
        <f>ABSEN!E28</f>
        <v/>
      </c>
      <c r="E30" s="975"/>
      <c r="F30" s="975"/>
      <c r="G30" s="975"/>
      <c r="H30" s="975"/>
      <c r="I30" s="975"/>
      <c r="J30" s="1010">
        <f t="shared" si="0"/>
        <v>0</v>
      </c>
    </row>
    <row r="31" spans="2:10" ht="14.25" customHeight="1" x14ac:dyDescent="0.2">
      <c r="B31" s="1011">
        <v>19</v>
      </c>
      <c r="C31" s="1006"/>
      <c r="D31" s="1007" t="str">
        <f>ABSEN!E29</f>
        <v/>
      </c>
      <c r="E31" s="975"/>
      <c r="F31" s="975"/>
      <c r="G31" s="975"/>
      <c r="H31" s="975"/>
      <c r="I31" s="975"/>
      <c r="J31" s="1010">
        <f t="shared" si="0"/>
        <v>0</v>
      </c>
    </row>
    <row r="32" spans="2:10" ht="14.25" customHeight="1" x14ac:dyDescent="0.2">
      <c r="B32" s="1011">
        <v>20</v>
      </c>
      <c r="C32" s="1006"/>
      <c r="D32" s="1007" t="str">
        <f>ABSEN!E30</f>
        <v/>
      </c>
      <c r="E32" s="975"/>
      <c r="F32" s="975"/>
      <c r="G32" s="975"/>
      <c r="H32" s="975"/>
      <c r="I32" s="975"/>
      <c r="J32" s="1010">
        <f t="shared" si="0"/>
        <v>0</v>
      </c>
    </row>
    <row r="33" spans="2:10" ht="14.25" customHeight="1" x14ac:dyDescent="0.2">
      <c r="B33" s="1011">
        <v>21</v>
      </c>
      <c r="C33" s="1006"/>
      <c r="D33" s="1007" t="str">
        <f>ABSEN!E31</f>
        <v/>
      </c>
      <c r="E33" s="975"/>
      <c r="F33" s="975"/>
      <c r="G33" s="975"/>
      <c r="H33" s="975"/>
      <c r="I33" s="975"/>
      <c r="J33" s="1010">
        <f t="shared" si="0"/>
        <v>0</v>
      </c>
    </row>
    <row r="34" spans="2:10" ht="14.25" customHeight="1" x14ac:dyDescent="0.2">
      <c r="B34" s="1011">
        <v>22</v>
      </c>
      <c r="C34" s="1006"/>
      <c r="D34" s="1007" t="str">
        <f>ABSEN!E32</f>
        <v/>
      </c>
      <c r="E34" s="975"/>
      <c r="F34" s="975"/>
      <c r="G34" s="975"/>
      <c r="H34" s="975"/>
      <c r="I34" s="975"/>
      <c r="J34" s="1010">
        <f t="shared" si="0"/>
        <v>0</v>
      </c>
    </row>
    <row r="35" spans="2:10" ht="14.25" customHeight="1" x14ac:dyDescent="0.2">
      <c r="B35" s="1011">
        <v>23</v>
      </c>
      <c r="C35" s="1006"/>
      <c r="D35" s="1007" t="str">
        <f>ABSEN!E33</f>
        <v/>
      </c>
      <c r="E35" s="975"/>
      <c r="F35" s="975"/>
      <c r="G35" s="975"/>
      <c r="H35" s="975"/>
      <c r="I35" s="975"/>
      <c r="J35" s="1010">
        <f t="shared" si="0"/>
        <v>0</v>
      </c>
    </row>
    <row r="36" spans="2:10" ht="14.25" customHeight="1" x14ac:dyDescent="0.2">
      <c r="B36" s="1011">
        <v>24</v>
      </c>
      <c r="C36" s="1006"/>
      <c r="D36" s="1007" t="str">
        <f>ABSEN!E34</f>
        <v/>
      </c>
      <c r="E36" s="975"/>
      <c r="F36" s="975"/>
      <c r="G36" s="975"/>
      <c r="H36" s="975"/>
      <c r="I36" s="975"/>
      <c r="J36" s="1010">
        <f t="shared" si="0"/>
        <v>0</v>
      </c>
    </row>
    <row r="37" spans="2:10" ht="14.25" customHeight="1" x14ac:dyDescent="0.2">
      <c r="B37" s="1011">
        <v>25</v>
      </c>
      <c r="C37" s="1006"/>
      <c r="D37" s="1007" t="str">
        <f>ABSEN!E35</f>
        <v/>
      </c>
      <c r="E37" s="975"/>
      <c r="F37" s="975"/>
      <c r="G37" s="975"/>
      <c r="H37" s="975"/>
      <c r="I37" s="975"/>
      <c r="J37" s="1010">
        <f t="shared" si="0"/>
        <v>0</v>
      </c>
    </row>
    <row r="38" spans="2:10" ht="14.25" customHeight="1" x14ac:dyDescent="0.2">
      <c r="B38" s="1011">
        <v>26</v>
      </c>
      <c r="C38" s="1006"/>
      <c r="D38" s="1007" t="str">
        <f>ABSEN!E36</f>
        <v/>
      </c>
      <c r="E38" s="975"/>
      <c r="F38" s="975"/>
      <c r="G38" s="975"/>
      <c r="H38" s="975"/>
      <c r="I38" s="975"/>
      <c r="J38" s="1010">
        <f t="shared" si="0"/>
        <v>0</v>
      </c>
    </row>
    <row r="39" spans="2:10" ht="14.25" customHeight="1" x14ac:dyDescent="0.2">
      <c r="B39" s="1011">
        <v>27</v>
      </c>
      <c r="C39" s="1006"/>
      <c r="D39" s="1007" t="str">
        <f>ABSEN!E37</f>
        <v/>
      </c>
      <c r="E39" s="975"/>
      <c r="F39" s="975"/>
      <c r="G39" s="975"/>
      <c r="H39" s="975"/>
      <c r="I39" s="975"/>
      <c r="J39" s="1010">
        <f t="shared" si="0"/>
        <v>0</v>
      </c>
    </row>
    <row r="40" spans="2:10" ht="14.25" customHeight="1" x14ac:dyDescent="0.2">
      <c r="B40" s="1011">
        <v>28</v>
      </c>
      <c r="C40" s="1006"/>
      <c r="D40" s="1007" t="str">
        <f>ABSEN!E38</f>
        <v/>
      </c>
      <c r="E40" s="975"/>
      <c r="F40" s="975"/>
      <c r="G40" s="975"/>
      <c r="H40" s="975"/>
      <c r="I40" s="975"/>
      <c r="J40" s="1010">
        <f t="shared" si="0"/>
        <v>0</v>
      </c>
    </row>
    <row r="41" spans="2:10" ht="14.25" customHeight="1" x14ac:dyDescent="0.2">
      <c r="B41" s="1011">
        <v>29</v>
      </c>
      <c r="C41" s="1006"/>
      <c r="D41" s="1007" t="str">
        <f>ABSEN!E39</f>
        <v/>
      </c>
      <c r="E41" s="975"/>
      <c r="F41" s="975"/>
      <c r="G41" s="975"/>
      <c r="H41" s="975"/>
      <c r="I41" s="975"/>
      <c r="J41" s="1010">
        <f t="shared" si="0"/>
        <v>0</v>
      </c>
    </row>
    <row r="42" spans="2:10" ht="14.25" customHeight="1" x14ac:dyDescent="0.2">
      <c r="B42" s="1011">
        <v>30</v>
      </c>
      <c r="C42" s="1006"/>
      <c r="D42" s="1007" t="str">
        <f>ABSEN!E40</f>
        <v/>
      </c>
      <c r="E42" s="975"/>
      <c r="F42" s="975"/>
      <c r="G42" s="975"/>
      <c r="H42" s="975"/>
      <c r="I42" s="975"/>
      <c r="J42" s="1010">
        <f t="shared" si="0"/>
        <v>0</v>
      </c>
    </row>
    <row r="43" spans="2:10" ht="14.25" customHeight="1" x14ac:dyDescent="0.2">
      <c r="B43" s="1011">
        <v>31</v>
      </c>
      <c r="C43" s="1006"/>
      <c r="D43" s="1007" t="str">
        <f>ABSEN!E41</f>
        <v/>
      </c>
      <c r="E43" s="975"/>
      <c r="F43" s="975"/>
      <c r="G43" s="975"/>
      <c r="H43" s="975"/>
      <c r="I43" s="975"/>
      <c r="J43" s="1010">
        <f t="shared" si="0"/>
        <v>0</v>
      </c>
    </row>
    <row r="44" spans="2:10" ht="14.25" customHeight="1" x14ac:dyDescent="0.2">
      <c r="B44" s="1011">
        <v>32</v>
      </c>
      <c r="C44" s="1006"/>
      <c r="D44" s="1007" t="str">
        <f>ABSEN!E42</f>
        <v/>
      </c>
      <c r="E44" s="975"/>
      <c r="F44" s="975"/>
      <c r="G44" s="975"/>
      <c r="H44" s="975"/>
      <c r="I44" s="975"/>
      <c r="J44" s="1010">
        <f t="shared" si="0"/>
        <v>0</v>
      </c>
    </row>
    <row r="45" spans="2:10" ht="14.25" customHeight="1" x14ac:dyDescent="0.2">
      <c r="B45" s="1011">
        <v>33</v>
      </c>
      <c r="C45" s="1006"/>
      <c r="D45" s="1007" t="str">
        <f>ABSEN!E43</f>
        <v/>
      </c>
      <c r="E45" s="975"/>
      <c r="F45" s="975"/>
      <c r="G45" s="975"/>
      <c r="H45" s="975"/>
      <c r="I45" s="975"/>
      <c r="J45" s="1010">
        <f t="shared" si="0"/>
        <v>0</v>
      </c>
    </row>
    <row r="46" spans="2:10" ht="14.25" customHeight="1" x14ac:dyDescent="0.2">
      <c r="B46" s="1011">
        <v>34</v>
      </c>
      <c r="C46" s="1006"/>
      <c r="D46" s="1007" t="str">
        <f>ABSEN!E44</f>
        <v/>
      </c>
      <c r="E46" s="975"/>
      <c r="F46" s="975"/>
      <c r="G46" s="975"/>
      <c r="H46" s="975"/>
      <c r="I46" s="975"/>
      <c r="J46" s="1010">
        <f t="shared" si="0"/>
        <v>0</v>
      </c>
    </row>
    <row r="47" spans="2:10" ht="14.25" customHeight="1" x14ac:dyDescent="0.2">
      <c r="B47" s="1011">
        <v>35</v>
      </c>
      <c r="C47" s="1006"/>
      <c r="D47" s="1007" t="str">
        <f>ABSEN!E45</f>
        <v/>
      </c>
      <c r="E47" s="975"/>
      <c r="F47" s="975"/>
      <c r="G47" s="975"/>
      <c r="H47" s="975"/>
      <c r="I47" s="975"/>
      <c r="J47" s="1010">
        <f t="shared" si="0"/>
        <v>0</v>
      </c>
    </row>
    <row r="48" spans="2:10" ht="14.25" customHeight="1" x14ac:dyDescent="0.2">
      <c r="B48" s="1011">
        <v>36</v>
      </c>
      <c r="C48" s="1006"/>
      <c r="D48" s="1007" t="str">
        <f>ABSEN!E46</f>
        <v/>
      </c>
      <c r="E48" s="975"/>
      <c r="F48" s="975"/>
      <c r="G48" s="975"/>
      <c r="H48" s="975"/>
      <c r="I48" s="975"/>
      <c r="J48" s="1010">
        <f t="shared" si="0"/>
        <v>0</v>
      </c>
    </row>
    <row r="49" spans="1:10" ht="14.25" customHeight="1" x14ac:dyDescent="0.2">
      <c r="B49" s="1011">
        <v>37</v>
      </c>
      <c r="C49" s="1006"/>
      <c r="D49" s="1007" t="str">
        <f>ABSEN!E47</f>
        <v/>
      </c>
      <c r="E49" s="975"/>
      <c r="F49" s="975"/>
      <c r="G49" s="975"/>
      <c r="H49" s="975"/>
      <c r="I49" s="975"/>
      <c r="J49" s="1010">
        <f t="shared" si="0"/>
        <v>0</v>
      </c>
    </row>
    <row r="50" spans="1:10" ht="14.25" customHeight="1" x14ac:dyDescent="0.2">
      <c r="B50" s="1012">
        <v>38</v>
      </c>
      <c r="C50" s="1013"/>
      <c r="D50" s="1014" t="str">
        <f>ABSEN!E48</f>
        <v/>
      </c>
      <c r="E50" s="1015"/>
      <c r="F50" s="1015"/>
      <c r="G50" s="1015"/>
      <c r="H50" s="1015"/>
      <c r="I50" s="1015"/>
      <c r="J50" s="1016">
        <f t="shared" si="0"/>
        <v>0</v>
      </c>
    </row>
    <row r="52" spans="1:10" x14ac:dyDescent="0.2">
      <c r="B52" s="541" t="s">
        <v>573</v>
      </c>
      <c r="H52" s="1032" t="s">
        <v>613</v>
      </c>
    </row>
    <row r="53" spans="1:10" x14ac:dyDescent="0.2">
      <c r="B53" s="973">
        <v>5</v>
      </c>
      <c r="C53" s="973" t="s">
        <v>3</v>
      </c>
      <c r="D53" s="20" t="s">
        <v>569</v>
      </c>
      <c r="H53" s="1032" t="s">
        <v>30</v>
      </c>
    </row>
    <row r="54" spans="1:10" x14ac:dyDescent="0.2">
      <c r="B54" s="973">
        <v>4</v>
      </c>
      <c r="C54" s="973" t="s">
        <v>3</v>
      </c>
      <c r="D54" s="20" t="s">
        <v>570</v>
      </c>
    </row>
    <row r="55" spans="1:10" x14ac:dyDescent="0.2">
      <c r="B55" s="973">
        <v>3</v>
      </c>
      <c r="C55" s="973" t="s">
        <v>3</v>
      </c>
      <c r="D55" s="20" t="s">
        <v>571</v>
      </c>
    </row>
    <row r="56" spans="1:10" x14ac:dyDescent="0.2">
      <c r="B56" s="973">
        <v>2</v>
      </c>
      <c r="C56" s="973" t="s">
        <v>3</v>
      </c>
      <c r="D56" s="20" t="s">
        <v>572</v>
      </c>
    </row>
    <row r="58" spans="1:10" ht="15" customHeight="1" x14ac:dyDescent="0.2">
      <c r="A58" s="2118" t="s">
        <v>574</v>
      </c>
      <c r="B58" s="2118"/>
      <c r="C58" s="2119" t="s">
        <v>575</v>
      </c>
      <c r="D58" s="2120" t="s">
        <v>576</v>
      </c>
      <c r="E58" s="2120"/>
      <c r="H58" s="1113">
        <f>'DATA UTAMA'!G21</f>
        <v>0</v>
      </c>
    </row>
    <row r="59" spans="1:10" x14ac:dyDescent="0.2">
      <c r="A59" s="2118"/>
      <c r="B59" s="2118"/>
      <c r="C59" s="2119"/>
      <c r="D59" s="2121" t="s">
        <v>577</v>
      </c>
      <c r="E59" s="2121"/>
      <c r="H59" s="1114" t="str">
        <f>CONCATENATE("NIP."," ",'DATA UTAMA'!G23)</f>
        <v>NIP. 0</v>
      </c>
    </row>
  </sheetData>
  <mergeCells count="9">
    <mergeCell ref="A58:B59"/>
    <mergeCell ref="C58:C59"/>
    <mergeCell ref="D58:E58"/>
    <mergeCell ref="D59:E59"/>
    <mergeCell ref="B2:J2"/>
    <mergeCell ref="C10:D12"/>
    <mergeCell ref="E10:I10"/>
    <mergeCell ref="B10:B12"/>
    <mergeCell ref="J10:J12"/>
  </mergeCells>
  <conditionalFormatting sqref="J1:J1048576">
    <cfRule type="cellIs" dxfId="57" priority="1" operator="equal">
      <formula>0</formula>
    </cfRule>
  </conditionalFormatting>
  <hyperlinks>
    <hyperlink ref="A1" location="NKETRAMPILAN!A1" tooltip="REKAP NILAI KETRAMPILAN" display="NKETRAMPILAN!A1"/>
  </hyperlinks>
  <pageMargins left="0.23622047244094488" right="0.23622047244094488" top="0.74803149606299213" bottom="0.74803149606299213" header="0.31496062992125984" footer="0.31496062992125984"/>
  <pageSetup paperSize="9" scale="90" orientation="portrait" horizontalDpi="4294967293" verticalDpi="4294967293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tabColor rgb="FFFFC000"/>
  </sheetPr>
  <dimension ref="A1:AB1551"/>
  <sheetViews>
    <sheetView showGridLines="0" tabSelected="1" zoomScale="93" zoomScaleNormal="93" workbookViewId="0">
      <selection activeCell="G31" sqref="G31:I33"/>
    </sheetView>
  </sheetViews>
  <sheetFormatPr defaultRowHeight="12" customHeight="1" x14ac:dyDescent="0.2"/>
  <cols>
    <col min="1" max="1" width="1.5703125" style="1394" customWidth="1"/>
    <col min="2" max="2" width="6.42578125" style="1396" bestFit="1" customWidth="1"/>
    <col min="3" max="3" width="7" style="1394" hidden="1" customWidth="1"/>
    <col min="4" max="4" width="6.28515625" style="1394" customWidth="1"/>
    <col min="5" max="5" width="16" style="1394" customWidth="1"/>
    <col min="6" max="6" width="1.28515625" style="1394" customWidth="1"/>
    <col min="7" max="7" width="20" style="1397" customWidth="1"/>
    <col min="8" max="8" width="1" style="1394" hidden="1" customWidth="1"/>
    <col min="9" max="9" width="12.42578125" style="1394" customWidth="1"/>
    <col min="10" max="10" width="11" style="1394" customWidth="1"/>
    <col min="11" max="11" width="2" style="1394" customWidth="1"/>
    <col min="12" max="12" width="11" style="1394" customWidth="1"/>
    <col min="13" max="13" width="12.42578125" style="1394" customWidth="1"/>
    <col min="14" max="15" width="9.140625" style="1394" hidden="1" customWidth="1"/>
    <col min="16" max="16" width="23.28515625" style="1394" hidden="1" customWidth="1"/>
    <col min="17" max="17" width="7.140625" style="1394" customWidth="1"/>
    <col min="18" max="18" width="8.42578125" style="1394" customWidth="1"/>
    <col min="19" max="19" width="2.42578125" style="1394" customWidth="1"/>
    <col min="20" max="20" width="36.42578125" style="1395" customWidth="1"/>
    <col min="21" max="21" width="1.140625" style="1407" customWidth="1"/>
    <col min="22" max="28" width="9.140625" style="1407"/>
    <col min="29" max="16384" width="9.140625" style="43"/>
  </cols>
  <sheetData>
    <row r="1" spans="1:21" ht="24" customHeight="1" thickTop="1" thickBot="1" x14ac:dyDescent="0.8">
      <c r="A1" s="1451"/>
      <c r="B1" s="1485" t="s">
        <v>450</v>
      </c>
      <c r="C1" s="1485"/>
      <c r="D1" s="1485"/>
      <c r="E1" s="1485"/>
      <c r="F1" s="1408"/>
      <c r="G1" s="1479" t="s">
        <v>722</v>
      </c>
      <c r="H1" s="1479"/>
      <c r="I1" s="1479"/>
      <c r="J1" s="1479"/>
      <c r="K1" s="1479"/>
      <c r="L1" s="1479"/>
      <c r="M1" s="1479"/>
      <c r="N1" s="1479"/>
      <c r="O1" s="1479"/>
      <c r="P1" s="1479"/>
      <c r="Q1" s="1479"/>
      <c r="R1" s="1479"/>
      <c r="S1" s="1459"/>
      <c r="T1" s="1471" t="s">
        <v>727</v>
      </c>
    </row>
    <row r="2" spans="1:21" ht="3.75" customHeight="1" thickTop="1" thickBot="1" x14ac:dyDescent="0.25">
      <c r="A2" s="1451"/>
      <c r="B2" s="1485"/>
      <c r="C2" s="1485"/>
      <c r="D2" s="1485"/>
      <c r="E2" s="1485"/>
      <c r="F2" s="1463"/>
      <c r="G2" s="1480"/>
      <c r="H2" s="1480"/>
      <c r="I2" s="1480"/>
      <c r="J2" s="1480"/>
      <c r="K2" s="1480"/>
      <c r="L2" s="1480"/>
      <c r="M2" s="1480"/>
      <c r="N2" s="1480"/>
      <c r="O2" s="1480"/>
      <c r="P2" s="1480"/>
      <c r="Q2" s="1480"/>
      <c r="R2" s="1480"/>
      <c r="S2" s="1460"/>
      <c r="T2" s="1444"/>
    </row>
    <row r="3" spans="1:21" ht="17.25" customHeight="1" thickTop="1" thickBot="1" x14ac:dyDescent="0.25">
      <c r="A3" s="1451"/>
      <c r="B3" s="1452"/>
      <c r="C3" s="1453"/>
      <c r="D3" s="1486" t="s">
        <v>559</v>
      </c>
      <c r="E3" s="1486"/>
      <c r="F3" s="1463"/>
      <c r="G3" s="1480"/>
      <c r="H3" s="1480"/>
      <c r="I3" s="1480"/>
      <c r="J3" s="1480"/>
      <c r="K3" s="1480"/>
      <c r="L3" s="1480"/>
      <c r="M3" s="1480"/>
      <c r="N3" s="1480"/>
      <c r="O3" s="1480"/>
      <c r="P3" s="1480"/>
      <c r="Q3" s="1480"/>
      <c r="R3" s="1480"/>
      <c r="S3" s="1460"/>
      <c r="T3" s="1445" t="s">
        <v>368</v>
      </c>
    </row>
    <row r="4" spans="1:21" ht="3.75" customHeight="1" thickTop="1" thickBot="1" x14ac:dyDescent="0.3">
      <c r="A4" s="1451"/>
      <c r="B4" s="1453"/>
      <c r="C4" s="1453"/>
      <c r="D4" s="1486"/>
      <c r="E4" s="1486"/>
      <c r="F4" s="1463"/>
      <c r="G4" s="1480"/>
      <c r="H4" s="1480"/>
      <c r="I4" s="1480"/>
      <c r="J4" s="1480"/>
      <c r="K4" s="1480"/>
      <c r="L4" s="1480"/>
      <c r="M4" s="1480"/>
      <c r="N4" s="1480"/>
      <c r="O4" s="1480"/>
      <c r="P4" s="1480"/>
      <c r="Q4" s="1480"/>
      <c r="R4" s="1480"/>
      <c r="S4" s="1460"/>
      <c r="T4" s="1446"/>
      <c r="U4" s="1434"/>
    </row>
    <row r="5" spans="1:21" ht="19.5" customHeight="1" thickTop="1" thickBot="1" x14ac:dyDescent="0.25">
      <c r="A5" s="1451"/>
      <c r="B5" s="1453"/>
      <c r="C5" s="1453"/>
      <c r="D5" s="1486"/>
      <c r="E5" s="1486"/>
      <c r="F5" s="1464"/>
      <c r="G5" s="1481"/>
      <c r="H5" s="1481"/>
      <c r="I5" s="1481"/>
      <c r="J5" s="1481"/>
      <c r="K5" s="1481"/>
      <c r="L5" s="1481"/>
      <c r="M5" s="1481"/>
      <c r="N5" s="1481"/>
      <c r="O5" s="1481"/>
      <c r="P5" s="1481"/>
      <c r="Q5" s="1481"/>
      <c r="R5" s="1481"/>
      <c r="S5" s="1461"/>
      <c r="T5" s="1445" t="s">
        <v>50</v>
      </c>
      <c r="U5" s="1434"/>
    </row>
    <row r="6" spans="1:21" ht="3.75" customHeight="1" thickTop="1" thickBot="1" x14ac:dyDescent="0.3">
      <c r="A6" s="1408"/>
      <c r="B6" s="1443"/>
      <c r="C6" s="1443"/>
      <c r="D6" s="1443"/>
      <c r="E6" s="1443"/>
      <c r="F6" s="1443"/>
      <c r="G6" s="1409"/>
      <c r="H6" s="1409"/>
      <c r="I6" s="1409"/>
      <c r="J6" s="1409"/>
      <c r="K6" s="1409"/>
      <c r="L6" s="1409"/>
      <c r="M6" s="1409"/>
      <c r="N6" s="1409"/>
      <c r="O6" s="1409"/>
      <c r="P6" s="1409"/>
      <c r="Q6" s="1409"/>
      <c r="R6" s="1409"/>
      <c r="S6" s="1443"/>
      <c r="T6" s="1446"/>
    </row>
    <row r="7" spans="1:21" ht="22.5" customHeight="1" thickTop="1" thickBot="1" x14ac:dyDescent="0.3">
      <c r="A7" s="1408"/>
      <c r="B7" s="1482" t="s">
        <v>338</v>
      </c>
      <c r="C7" s="1483"/>
      <c r="D7" s="1483"/>
      <c r="E7" s="1484"/>
      <c r="F7" s="1465"/>
      <c r="G7" s="1490" t="s">
        <v>758</v>
      </c>
      <c r="H7" s="1488"/>
      <c r="I7" s="1488"/>
      <c r="J7" s="1489"/>
      <c r="K7" s="1466"/>
      <c r="L7" s="1470" t="s">
        <v>448</v>
      </c>
      <c r="M7" s="1555"/>
      <c r="N7" s="1555"/>
      <c r="O7" s="1555"/>
      <c r="P7" s="1555"/>
      <c r="Q7" s="1555"/>
      <c r="R7" s="1556"/>
      <c r="S7" s="1462"/>
      <c r="T7" s="1447" t="s">
        <v>369</v>
      </c>
    </row>
    <row r="8" spans="1:21" ht="3.75" customHeight="1" thickTop="1" thickBot="1" x14ac:dyDescent="0.25">
      <c r="A8" s="1408"/>
      <c r="B8" s="1436"/>
      <c r="C8" s="1436"/>
      <c r="D8" s="1436"/>
      <c r="E8" s="1436"/>
      <c r="F8" s="1435"/>
      <c r="G8" s="1410"/>
      <c r="H8" s="1410"/>
      <c r="I8" s="1410"/>
      <c r="J8" s="1410"/>
      <c r="K8" s="1443"/>
      <c r="L8" s="1436"/>
      <c r="M8" s="1410"/>
      <c r="N8" s="1410"/>
      <c r="O8" s="1410"/>
      <c r="P8" s="1410"/>
      <c r="Q8" s="1410"/>
      <c r="R8" s="1410"/>
      <c r="S8" s="1443"/>
      <c r="T8" s="1448"/>
    </row>
    <row r="9" spans="1:21" ht="19.5" customHeight="1" thickTop="1" thickBot="1" x14ac:dyDescent="0.3">
      <c r="A9" s="1408"/>
      <c r="B9" s="1482" t="s">
        <v>373</v>
      </c>
      <c r="C9" s="1483"/>
      <c r="D9" s="1483"/>
      <c r="E9" s="1484"/>
      <c r="F9" s="1465"/>
      <c r="G9" s="1490" t="s">
        <v>772</v>
      </c>
      <c r="H9" s="1488"/>
      <c r="I9" s="1488"/>
      <c r="J9" s="1489"/>
      <c r="K9" s="1466"/>
      <c r="L9" s="1470" t="s">
        <v>449</v>
      </c>
      <c r="M9" s="1560"/>
      <c r="N9" s="1561"/>
      <c r="O9" s="1561"/>
      <c r="P9" s="1561"/>
      <c r="Q9" s="1561"/>
      <c r="R9" s="1562"/>
      <c r="S9" s="1462"/>
      <c r="T9" s="1449" t="s">
        <v>371</v>
      </c>
    </row>
    <row r="10" spans="1:21" ht="3" customHeight="1" thickTop="1" thickBot="1" x14ac:dyDescent="0.25">
      <c r="A10" s="1408"/>
      <c r="B10" s="1437"/>
      <c r="C10" s="1436"/>
      <c r="D10" s="1436"/>
      <c r="E10" s="1438"/>
      <c r="F10" s="1435"/>
      <c r="G10" s="1410"/>
      <c r="H10" s="1410"/>
      <c r="I10" s="1410"/>
      <c r="J10" s="1410"/>
      <c r="K10" s="1443"/>
      <c r="L10" s="1436"/>
      <c r="M10" s="1410"/>
      <c r="N10" s="1410"/>
      <c r="O10" s="1410"/>
      <c r="P10" s="1410"/>
      <c r="Q10" s="1410"/>
      <c r="R10" s="1410"/>
      <c r="S10" s="1443"/>
      <c r="T10" s="1448"/>
    </row>
    <row r="11" spans="1:21" ht="21" customHeight="1" thickTop="1" thickBot="1" x14ac:dyDescent="0.3">
      <c r="A11" s="1408"/>
      <c r="B11" s="1482" t="s">
        <v>374</v>
      </c>
      <c r="C11" s="1483"/>
      <c r="D11" s="1483"/>
      <c r="E11" s="1484"/>
      <c r="F11" s="1465"/>
      <c r="G11" s="1411" t="s">
        <v>755</v>
      </c>
      <c r="H11" s="1412"/>
      <c r="I11" s="1442" t="s">
        <v>394</v>
      </c>
      <c r="J11" s="1413">
        <v>15520</v>
      </c>
      <c r="K11" s="1467"/>
      <c r="L11" s="1470" t="s">
        <v>391</v>
      </c>
      <c r="M11" s="1557"/>
      <c r="N11" s="1558"/>
      <c r="O11" s="1558"/>
      <c r="P11" s="1558"/>
      <c r="Q11" s="1558"/>
      <c r="R11" s="1559"/>
      <c r="S11" s="1462"/>
      <c r="T11" s="1449" t="s">
        <v>560</v>
      </c>
    </row>
    <row r="12" spans="1:21" ht="3" customHeight="1" thickTop="1" thickBot="1" x14ac:dyDescent="0.25">
      <c r="A12" s="1408"/>
      <c r="B12" s="1437"/>
      <c r="C12" s="1436"/>
      <c r="D12" s="1436"/>
      <c r="E12" s="1438"/>
      <c r="F12" s="1435"/>
      <c r="G12" s="1410"/>
      <c r="H12" s="1410"/>
      <c r="I12" s="1410"/>
      <c r="J12" s="1410"/>
      <c r="K12" s="1443"/>
      <c r="L12" s="1436"/>
      <c r="M12" s="1410"/>
      <c r="N12" s="1410"/>
      <c r="O12" s="1410"/>
      <c r="P12" s="1410"/>
      <c r="Q12" s="1410"/>
      <c r="R12" s="1410"/>
      <c r="S12" s="1443"/>
      <c r="T12" s="1448"/>
    </row>
    <row r="13" spans="1:21" ht="22.5" customHeight="1" thickTop="1" thickBot="1" x14ac:dyDescent="0.3">
      <c r="A13" s="1408"/>
      <c r="B13" s="1482" t="s">
        <v>375</v>
      </c>
      <c r="C13" s="1483"/>
      <c r="D13" s="1483"/>
      <c r="E13" s="1484"/>
      <c r="F13" s="1465"/>
      <c r="G13" s="1490" t="s">
        <v>756</v>
      </c>
      <c r="H13" s="1488"/>
      <c r="I13" s="1488"/>
      <c r="J13" s="1489"/>
      <c r="K13" s="1466"/>
      <c r="L13" s="1470" t="s">
        <v>392</v>
      </c>
      <c r="M13" s="1557"/>
      <c r="N13" s="1558"/>
      <c r="O13" s="1558"/>
      <c r="P13" s="1558"/>
      <c r="Q13" s="1558"/>
      <c r="R13" s="1559"/>
      <c r="S13" s="1462"/>
      <c r="T13" s="1449" t="s">
        <v>495</v>
      </c>
    </row>
    <row r="14" spans="1:21" ht="3" customHeight="1" thickTop="1" thickBot="1" x14ac:dyDescent="0.25">
      <c r="A14" s="1408"/>
      <c r="B14" s="1437"/>
      <c r="C14" s="1436"/>
      <c r="D14" s="1436"/>
      <c r="E14" s="1438"/>
      <c r="F14" s="1435"/>
      <c r="G14" s="1410"/>
      <c r="H14" s="1410"/>
      <c r="I14" s="1410"/>
      <c r="J14" s="1410"/>
      <c r="K14" s="1443"/>
      <c r="L14" s="1436"/>
      <c r="M14" s="1410"/>
      <c r="N14" s="1410"/>
      <c r="O14" s="1410"/>
      <c r="P14" s="1410"/>
      <c r="Q14" s="1410"/>
      <c r="R14" s="1410"/>
      <c r="S14" s="1443"/>
      <c r="T14" s="1448"/>
    </row>
    <row r="15" spans="1:21" ht="22.5" customHeight="1" thickTop="1" thickBot="1" x14ac:dyDescent="0.3">
      <c r="A15" s="1408"/>
      <c r="B15" s="1482" t="s">
        <v>376</v>
      </c>
      <c r="C15" s="1483"/>
      <c r="D15" s="1483"/>
      <c r="E15" s="1484"/>
      <c r="F15" s="1465"/>
      <c r="G15" s="1487" t="s">
        <v>64</v>
      </c>
      <c r="H15" s="1488"/>
      <c r="I15" s="1488"/>
      <c r="J15" s="1489"/>
      <c r="K15" s="1466"/>
      <c r="L15" s="1470" t="s">
        <v>393</v>
      </c>
      <c r="M15" s="1491"/>
      <c r="N15" s="1492"/>
      <c r="O15" s="1492"/>
      <c r="P15" s="1492"/>
      <c r="Q15" s="1492"/>
      <c r="R15" s="1493"/>
      <c r="S15" s="1462"/>
      <c r="T15" s="1449" t="s">
        <v>433</v>
      </c>
    </row>
    <row r="16" spans="1:21" ht="3" customHeight="1" thickTop="1" thickBot="1" x14ac:dyDescent="0.3">
      <c r="A16" s="1408"/>
      <c r="B16" s="1437"/>
      <c r="C16" s="1436"/>
      <c r="D16" s="1436"/>
      <c r="E16" s="1438"/>
      <c r="F16" s="1435"/>
      <c r="G16" s="1410"/>
      <c r="H16" s="1410"/>
      <c r="I16" s="1410"/>
      <c r="J16" s="1410"/>
      <c r="K16" s="1443"/>
      <c r="L16" s="1436"/>
      <c r="M16" s="1410"/>
      <c r="N16" s="1410"/>
      <c r="O16" s="1410"/>
      <c r="P16" s="1410"/>
      <c r="Q16" s="1410"/>
      <c r="R16" s="1410"/>
      <c r="S16" s="1443"/>
      <c r="T16" s="1450"/>
    </row>
    <row r="17" spans="1:20" ht="22.5" customHeight="1" thickTop="1" thickBot="1" x14ac:dyDescent="0.3">
      <c r="A17" s="1408"/>
      <c r="B17" s="1482" t="s">
        <v>377</v>
      </c>
      <c r="C17" s="1483"/>
      <c r="D17" s="1483"/>
      <c r="E17" s="1484"/>
      <c r="F17" s="1465"/>
      <c r="G17" s="1490" t="s">
        <v>757</v>
      </c>
      <c r="H17" s="1488"/>
      <c r="I17" s="1488"/>
      <c r="J17" s="1489"/>
      <c r="K17" s="1466"/>
      <c r="L17" s="1470" t="s">
        <v>395</v>
      </c>
      <c r="M17" s="1494" t="s">
        <v>754</v>
      </c>
      <c r="N17" s="1495"/>
      <c r="O17" s="1495"/>
      <c r="P17" s="1495"/>
      <c r="Q17" s="1495"/>
      <c r="R17" s="1496"/>
      <c r="S17" s="1462"/>
      <c r="T17" s="1449" t="s">
        <v>444</v>
      </c>
    </row>
    <row r="18" spans="1:20" ht="3" customHeight="1" thickTop="1" thickBot="1" x14ac:dyDescent="0.3">
      <c r="A18" s="1408"/>
      <c r="B18" s="1437"/>
      <c r="C18" s="1436"/>
      <c r="D18" s="1436"/>
      <c r="E18" s="1438"/>
      <c r="F18" s="1435"/>
      <c r="G18" s="1410"/>
      <c r="H18" s="1410"/>
      <c r="I18" s="1410"/>
      <c r="J18" s="1410"/>
      <c r="K18" s="1443"/>
      <c r="L18" s="1410"/>
      <c r="M18" s="1410"/>
      <c r="N18" s="1410"/>
      <c r="O18" s="1410"/>
      <c r="P18" s="1410"/>
      <c r="Q18" s="1410"/>
      <c r="R18" s="1410"/>
      <c r="S18" s="1443"/>
      <c r="T18" s="1450"/>
    </row>
    <row r="19" spans="1:20" ht="22.5" customHeight="1" thickTop="1" thickBot="1" x14ac:dyDescent="0.35">
      <c r="A19" s="1408"/>
      <c r="B19" s="1482" t="s">
        <v>378</v>
      </c>
      <c r="C19" s="1483"/>
      <c r="D19" s="1483"/>
      <c r="E19" s="1484"/>
      <c r="F19" s="1465"/>
      <c r="G19" s="1490" t="s">
        <v>64</v>
      </c>
      <c r="H19" s="1488"/>
      <c r="I19" s="1488"/>
      <c r="J19" s="1489"/>
      <c r="K19" s="1466"/>
      <c r="L19" s="1563" t="s">
        <v>532</v>
      </c>
      <c r="M19" s="1564"/>
      <c r="N19" s="1564"/>
      <c r="O19" s="1564"/>
      <c r="P19" s="1564"/>
      <c r="Q19" s="1564"/>
      <c r="R19" s="1565"/>
      <c r="S19" s="1462"/>
      <c r="T19" s="1449" t="s">
        <v>445</v>
      </c>
    </row>
    <row r="20" spans="1:20" ht="3" customHeight="1" thickTop="1" thickBot="1" x14ac:dyDescent="0.3">
      <c r="A20" s="1408"/>
      <c r="B20" s="1437"/>
      <c r="C20" s="1436"/>
      <c r="D20" s="1436"/>
      <c r="E20" s="1438"/>
      <c r="F20" s="1435"/>
      <c r="G20" s="1410"/>
      <c r="H20" s="1410"/>
      <c r="I20" s="1410"/>
      <c r="J20" s="1410"/>
      <c r="K20" s="1443"/>
      <c r="L20" s="1454"/>
      <c r="M20" s="1455"/>
      <c r="N20" s="1455"/>
      <c r="O20" s="1455"/>
      <c r="P20" s="1455"/>
      <c r="Q20" s="1455"/>
      <c r="R20" s="1456"/>
      <c r="S20" s="1443"/>
      <c r="T20" s="1450"/>
    </row>
    <row r="21" spans="1:20" ht="22.5" customHeight="1" thickTop="1" thickBot="1" x14ac:dyDescent="0.3">
      <c r="A21" s="1408"/>
      <c r="B21" s="1482" t="s">
        <v>379</v>
      </c>
      <c r="C21" s="1483"/>
      <c r="D21" s="1483"/>
      <c r="E21" s="1484"/>
      <c r="F21" s="1465"/>
      <c r="G21" s="1516">
        <v>0</v>
      </c>
      <c r="H21" s="1517"/>
      <c r="I21" s="1517"/>
      <c r="J21" s="1518"/>
      <c r="K21" s="1467"/>
      <c r="L21" s="1537">
        <v>70</v>
      </c>
      <c r="M21" s="1538"/>
      <c r="N21" s="1538"/>
      <c r="O21" s="1538"/>
      <c r="P21" s="1538"/>
      <c r="Q21" s="1538"/>
      <c r="R21" s="1539"/>
      <c r="S21" s="1462"/>
      <c r="T21" s="1449" t="s">
        <v>418</v>
      </c>
    </row>
    <row r="22" spans="1:20" ht="3" customHeight="1" thickTop="1" thickBot="1" x14ac:dyDescent="0.3">
      <c r="A22" s="1408"/>
      <c r="B22" s="1437"/>
      <c r="C22" s="1436"/>
      <c r="D22" s="1436"/>
      <c r="E22" s="1438"/>
      <c r="F22" s="1435"/>
      <c r="G22" s="1410"/>
      <c r="H22" s="1410"/>
      <c r="I22" s="1410"/>
      <c r="J22" s="1410"/>
      <c r="K22" s="1443"/>
      <c r="L22" s="1537"/>
      <c r="M22" s="1538"/>
      <c r="N22" s="1538"/>
      <c r="O22" s="1538"/>
      <c r="P22" s="1538"/>
      <c r="Q22" s="1538"/>
      <c r="R22" s="1539"/>
      <c r="S22" s="1443"/>
      <c r="T22" s="1450"/>
    </row>
    <row r="23" spans="1:20" ht="22.5" customHeight="1" thickTop="1" thickBot="1" x14ac:dyDescent="0.3">
      <c r="A23" s="1408"/>
      <c r="B23" s="1439" t="s">
        <v>380</v>
      </c>
      <c r="C23" s="1440"/>
      <c r="D23" s="1440"/>
      <c r="E23" s="1441"/>
      <c r="F23" s="1465"/>
      <c r="G23" s="1516" t="str">
        <f>RIGHT(VLOOKUP(G21,G39:I198,3,0),21)</f>
        <v>0</v>
      </c>
      <c r="H23" s="1517"/>
      <c r="I23" s="1517"/>
      <c r="J23" s="1518"/>
      <c r="K23" s="1467"/>
      <c r="L23" s="1540"/>
      <c r="M23" s="1541"/>
      <c r="N23" s="1541"/>
      <c r="O23" s="1541"/>
      <c r="P23" s="1541"/>
      <c r="Q23" s="1541"/>
      <c r="R23" s="1542"/>
      <c r="S23" s="1462"/>
      <c r="T23" s="1449" t="str">
        <f>IF(M31="GASAL","NILAI UAS","NILAI UKK")</f>
        <v>NILAI UAS</v>
      </c>
    </row>
    <row r="24" spans="1:20" ht="3" customHeight="1" thickTop="1" thickBot="1" x14ac:dyDescent="0.3">
      <c r="A24" s="1408"/>
      <c r="B24" s="1435"/>
      <c r="C24" s="1435"/>
      <c r="D24" s="1435"/>
      <c r="E24" s="1435"/>
      <c r="F24" s="1435"/>
      <c r="G24" s="1410"/>
      <c r="H24" s="1410"/>
      <c r="I24" s="1410"/>
      <c r="J24" s="1410"/>
      <c r="K24" s="1443"/>
      <c r="L24" s="1443"/>
      <c r="M24" s="1443"/>
      <c r="N24" s="1443"/>
      <c r="O24" s="1443"/>
      <c r="P24" s="1443"/>
      <c r="Q24" s="1443"/>
      <c r="R24" s="1443"/>
      <c r="S24" s="1443"/>
      <c r="T24" s="1450"/>
    </row>
    <row r="25" spans="1:20" ht="22.5" customHeight="1" thickTop="1" thickBot="1" x14ac:dyDescent="0.35">
      <c r="A25" s="1408"/>
      <c r="B25" s="1519" t="s">
        <v>32</v>
      </c>
      <c r="C25" s="1520"/>
      <c r="D25" s="1520"/>
      <c r="E25" s="1520"/>
      <c r="F25" s="1521"/>
      <c r="G25" s="1517" t="s">
        <v>759</v>
      </c>
      <c r="H25" s="1517"/>
      <c r="I25" s="1517"/>
      <c r="J25" s="1518"/>
      <c r="K25" s="1467"/>
      <c r="L25" s="1543" t="s">
        <v>725</v>
      </c>
      <c r="M25" s="1544"/>
      <c r="N25" s="1544"/>
      <c r="O25" s="1544"/>
      <c r="P25" s="1544"/>
      <c r="Q25" s="1544"/>
      <c r="R25" s="1545"/>
      <c r="S25" s="1462"/>
      <c r="T25" s="1449" t="str">
        <f>IF(M31="GASAL","ANALISIS BUTIR SOAL UAS","ANALISIS BUTIR SOAL UKK")</f>
        <v>ANALISIS BUTIR SOAL UAS</v>
      </c>
    </row>
    <row r="26" spans="1:20" ht="3" customHeight="1" thickTop="1" thickBot="1" x14ac:dyDescent="0.3">
      <c r="A26" s="1408"/>
      <c r="B26" s="1522"/>
      <c r="C26" s="1523"/>
      <c r="D26" s="1523"/>
      <c r="E26" s="1523"/>
      <c r="F26" s="1524"/>
      <c r="G26" s="1414"/>
      <c r="H26" s="1415"/>
      <c r="I26" s="1416"/>
      <c r="J26" s="1417"/>
      <c r="K26" s="1468"/>
      <c r="L26" s="1457"/>
      <c r="M26" s="1443"/>
      <c r="N26" s="1443"/>
      <c r="O26" s="1443"/>
      <c r="P26" s="1443"/>
      <c r="Q26" s="1443"/>
      <c r="R26" s="1458"/>
      <c r="S26" s="1462"/>
      <c r="T26" s="1450"/>
    </row>
    <row r="27" spans="1:20" ht="22.5" customHeight="1" thickTop="1" thickBot="1" x14ac:dyDescent="0.25">
      <c r="A27" s="1408"/>
      <c r="B27" s="1522"/>
      <c r="C27" s="1523"/>
      <c r="D27" s="1523"/>
      <c r="E27" s="1523"/>
      <c r="F27" s="1524"/>
      <c r="G27" s="1517" t="s">
        <v>759</v>
      </c>
      <c r="H27" s="1517"/>
      <c r="I27" s="1517"/>
      <c r="J27" s="1518"/>
      <c r="K27" s="1467"/>
      <c r="L27" s="1546" t="s">
        <v>726</v>
      </c>
      <c r="M27" s="1547"/>
      <c r="N27" s="1547"/>
      <c r="O27" s="1547"/>
      <c r="P27" s="1547"/>
      <c r="Q27" s="1547"/>
      <c r="R27" s="1548"/>
      <c r="S27" s="1462"/>
      <c r="T27" s="1447" t="s">
        <v>556</v>
      </c>
    </row>
    <row r="28" spans="1:20" ht="3" customHeight="1" thickTop="1" thickBot="1" x14ac:dyDescent="0.3">
      <c r="A28" s="1408"/>
      <c r="B28" s="1522"/>
      <c r="C28" s="1523"/>
      <c r="D28" s="1523"/>
      <c r="E28" s="1523"/>
      <c r="F28" s="1524"/>
      <c r="G28" s="1414"/>
      <c r="H28" s="1415"/>
      <c r="I28" s="1416"/>
      <c r="J28" s="1418"/>
      <c r="K28" s="1469"/>
      <c r="L28" s="1549"/>
      <c r="M28" s="1550"/>
      <c r="N28" s="1550"/>
      <c r="O28" s="1550"/>
      <c r="P28" s="1550"/>
      <c r="Q28" s="1550"/>
      <c r="R28" s="1551"/>
      <c r="S28" s="1462"/>
      <c r="T28" s="1448"/>
    </row>
    <row r="29" spans="1:20" ht="22.5" customHeight="1" thickTop="1" thickBot="1" x14ac:dyDescent="0.25">
      <c r="A29" s="1408"/>
      <c r="B29" s="1525"/>
      <c r="C29" s="1526"/>
      <c r="D29" s="1526"/>
      <c r="E29" s="1526"/>
      <c r="F29" s="1527"/>
      <c r="G29" s="1517"/>
      <c r="H29" s="1517"/>
      <c r="I29" s="1517"/>
      <c r="J29" s="1518"/>
      <c r="K29" s="1467"/>
      <c r="L29" s="1552"/>
      <c r="M29" s="1553"/>
      <c r="N29" s="1553"/>
      <c r="O29" s="1553"/>
      <c r="P29" s="1553"/>
      <c r="Q29" s="1553"/>
      <c r="R29" s="1554"/>
      <c r="S29" s="1462"/>
      <c r="T29" s="1447" t="s">
        <v>557</v>
      </c>
    </row>
    <row r="30" spans="1:20" ht="3" customHeight="1" thickTop="1" thickBot="1" x14ac:dyDescent="0.25">
      <c r="A30" s="1408"/>
      <c r="B30" s="1436"/>
      <c r="C30" s="1436"/>
      <c r="D30" s="1436"/>
      <c r="E30" s="1436"/>
      <c r="F30" s="1436"/>
      <c r="G30" s="1410"/>
      <c r="H30" s="1410"/>
      <c r="I30" s="1410"/>
      <c r="J30" s="1410"/>
      <c r="K30" s="1410"/>
      <c r="L30" s="1410"/>
      <c r="M30" s="1410"/>
      <c r="N30" s="1410"/>
      <c r="O30" s="1410"/>
      <c r="P30" s="1410"/>
      <c r="Q30" s="1410"/>
      <c r="R30" s="1410"/>
      <c r="S30" s="1443"/>
      <c r="T30" s="1448"/>
    </row>
    <row r="31" spans="1:20" ht="21" customHeight="1" thickTop="1" thickBot="1" x14ac:dyDescent="0.25">
      <c r="A31" s="1408"/>
      <c r="B31" s="1497" t="s">
        <v>390</v>
      </c>
      <c r="C31" s="1498"/>
      <c r="D31" s="1498"/>
      <c r="E31" s="1498"/>
      <c r="F31" s="1499"/>
      <c r="G31" s="1528" t="s">
        <v>773</v>
      </c>
      <c r="H31" s="1529"/>
      <c r="I31" s="1530"/>
      <c r="J31" s="1506" t="s">
        <v>141</v>
      </c>
      <c r="K31" s="1507"/>
      <c r="L31" s="1508"/>
      <c r="M31" s="1528" t="s">
        <v>451</v>
      </c>
      <c r="N31" s="1529"/>
      <c r="O31" s="1529"/>
      <c r="P31" s="1529"/>
      <c r="Q31" s="1529"/>
      <c r="R31" s="1530"/>
      <c r="S31" s="1462"/>
      <c r="T31" s="1447" t="s">
        <v>179</v>
      </c>
    </row>
    <row r="32" spans="1:20" ht="3.75" customHeight="1" thickTop="1" thickBot="1" x14ac:dyDescent="0.3">
      <c r="A32" s="1408"/>
      <c r="B32" s="1500"/>
      <c r="C32" s="1501"/>
      <c r="D32" s="1501"/>
      <c r="E32" s="1501"/>
      <c r="F32" s="1502"/>
      <c r="G32" s="1531"/>
      <c r="H32" s="1532"/>
      <c r="I32" s="1533"/>
      <c r="J32" s="1509"/>
      <c r="K32" s="1510"/>
      <c r="L32" s="1511"/>
      <c r="M32" s="1531"/>
      <c r="N32" s="1532"/>
      <c r="O32" s="1532"/>
      <c r="P32" s="1532"/>
      <c r="Q32" s="1532"/>
      <c r="R32" s="1533"/>
      <c r="S32" s="1443"/>
      <c r="T32" s="1450"/>
    </row>
    <row r="33" spans="1:20" ht="24" customHeight="1" thickTop="1" thickBot="1" x14ac:dyDescent="0.25">
      <c r="A33" s="1408"/>
      <c r="B33" s="1503"/>
      <c r="C33" s="1504"/>
      <c r="D33" s="1504"/>
      <c r="E33" s="1504"/>
      <c r="F33" s="1505"/>
      <c r="G33" s="1534"/>
      <c r="H33" s="1535"/>
      <c r="I33" s="1536"/>
      <c r="J33" s="1512"/>
      <c r="K33" s="1513"/>
      <c r="L33" s="1514"/>
      <c r="M33" s="1534"/>
      <c r="N33" s="1535"/>
      <c r="O33" s="1535"/>
      <c r="P33" s="1535"/>
      <c r="Q33" s="1535"/>
      <c r="R33" s="1536"/>
      <c r="S33" s="1462"/>
      <c r="T33" s="1447" t="s">
        <v>558</v>
      </c>
    </row>
    <row r="34" spans="1:20" s="1407" customFormat="1" ht="4.5" customHeight="1" x14ac:dyDescent="0.2">
      <c r="B34" s="1515"/>
      <c r="C34" s="1515"/>
      <c r="D34" s="1515"/>
      <c r="E34" s="1515"/>
      <c r="F34" s="1515"/>
      <c r="G34" s="1515"/>
      <c r="H34" s="1515"/>
      <c r="I34" s="1515"/>
      <c r="J34" s="1515"/>
      <c r="K34" s="1515"/>
      <c r="L34" s="1515"/>
      <c r="M34" s="1515"/>
      <c r="N34" s="1515"/>
      <c r="O34" s="1515"/>
      <c r="P34" s="1515"/>
      <c r="Q34" s="1515"/>
      <c r="R34" s="1515"/>
      <c r="S34" s="1515"/>
      <c r="T34" s="1515"/>
    </row>
    <row r="35" spans="1:20" s="1407" customFormat="1" ht="18.75" customHeight="1" x14ac:dyDescent="0.2">
      <c r="B35" s="1419"/>
      <c r="C35" s="1419"/>
      <c r="D35" s="1419"/>
      <c r="E35" s="1419"/>
      <c r="F35" s="1419"/>
      <c r="G35" s="1419"/>
      <c r="H35" s="1419"/>
      <c r="I35" s="1419"/>
      <c r="J35" s="1419"/>
      <c r="K35" s="1419"/>
      <c r="L35" s="1419"/>
      <c r="M35" s="1419"/>
      <c r="N35" s="1419"/>
      <c r="O35" s="1419"/>
      <c r="P35" s="1419"/>
      <c r="Q35" s="1419"/>
      <c r="R35" s="1419"/>
      <c r="S35" s="1419"/>
      <c r="T35" s="1419"/>
    </row>
    <row r="36" spans="1:20" s="1407" customFormat="1" x14ac:dyDescent="0.2">
      <c r="B36" s="1419"/>
      <c r="C36" s="1419"/>
      <c r="D36" s="1419"/>
      <c r="E36" s="1419"/>
      <c r="F36" s="1419"/>
      <c r="G36" s="1419"/>
      <c r="H36" s="1419"/>
      <c r="I36" s="1419"/>
      <c r="J36" s="1419"/>
      <c r="K36" s="1419"/>
      <c r="L36" s="1419"/>
      <c r="M36" s="1419"/>
      <c r="N36" s="1419"/>
      <c r="O36" s="1419"/>
      <c r="P36" s="1419"/>
      <c r="Q36" s="1419"/>
      <c r="R36" s="1419"/>
      <c r="S36" s="1419"/>
      <c r="T36" s="1419"/>
    </row>
    <row r="37" spans="1:20" s="1407" customFormat="1" ht="14.25" hidden="1" customHeight="1" x14ac:dyDescent="0.2">
      <c r="B37" s="1420"/>
      <c r="G37" s="1421"/>
      <c r="M37" s="1422" t="s">
        <v>451</v>
      </c>
      <c r="N37" s="1423"/>
      <c r="O37" s="1423"/>
      <c r="P37" s="1423"/>
      <c r="Q37" s="1423"/>
      <c r="R37" s="1423"/>
      <c r="T37" s="1422"/>
    </row>
    <row r="38" spans="1:20" s="1407" customFormat="1" ht="9" hidden="1" customHeight="1" x14ac:dyDescent="0.2">
      <c r="B38" s="1419"/>
      <c r="G38" s="1421"/>
      <c r="M38" s="1424" t="s">
        <v>142</v>
      </c>
      <c r="T38" s="1425"/>
    </row>
    <row r="39" spans="1:20" s="1407" customFormat="1" ht="12" hidden="1" customHeight="1" x14ac:dyDescent="0.2">
      <c r="B39" s="1419" t="str">
        <f>'DATA ISIAN'!B3</f>
        <v>X MIPA 1</v>
      </c>
      <c r="G39" s="1421">
        <f>'DATA ISIAN'!K3</f>
        <v>0</v>
      </c>
      <c r="I39" s="1407">
        <f>'DATA ISIAN'!M3</f>
        <v>0</v>
      </c>
      <c r="T39" s="1425" t="str">
        <f>'DATA ISIAN'!O3</f>
        <v>Pendidikan Agama Islam</v>
      </c>
    </row>
    <row r="40" spans="1:20" s="1407" customFormat="1" ht="12" hidden="1" customHeight="1" x14ac:dyDescent="0.2">
      <c r="B40" s="1419" t="str">
        <f>'DATA ISIAN'!B4</f>
        <v>X MIPA 2</v>
      </c>
      <c r="G40" s="1421">
        <f>'DATA ISIAN'!K4</f>
        <v>0</v>
      </c>
      <c r="I40" s="1407">
        <f>'DATA ISIAN'!M4</f>
        <v>0</v>
      </c>
      <c r="T40" s="1425" t="str">
        <f>'DATA ISIAN'!O4</f>
        <v>Pendidikan Kewarganegaraan</v>
      </c>
    </row>
    <row r="41" spans="1:20" s="1407" customFormat="1" ht="12" hidden="1" customHeight="1" x14ac:dyDescent="0.2">
      <c r="B41" s="1419" t="str">
        <f>'DATA ISIAN'!B5</f>
        <v>X IPS 1</v>
      </c>
      <c r="G41" s="1421">
        <f>'DATA ISIAN'!K5</f>
        <v>0</v>
      </c>
      <c r="I41" s="1407">
        <f>'DATA ISIAN'!M5</f>
        <v>0</v>
      </c>
      <c r="T41" s="1425" t="str">
        <f>'DATA ISIAN'!O5</f>
        <v>Bahasa Indonesia</v>
      </c>
    </row>
    <row r="42" spans="1:20" s="1407" customFormat="1" ht="12" hidden="1" customHeight="1" x14ac:dyDescent="0.2">
      <c r="B42" s="1419" t="str">
        <f>'DATA ISIAN'!B6</f>
        <v>X IPS 2</v>
      </c>
      <c r="G42" s="1421">
        <f>'DATA ISIAN'!K6</f>
        <v>0</v>
      </c>
      <c r="I42" s="1407">
        <f>'DATA ISIAN'!M6</f>
        <v>0</v>
      </c>
      <c r="T42" s="1425" t="str">
        <f>'DATA ISIAN'!O6</f>
        <v>Bahasa Inggris</v>
      </c>
    </row>
    <row r="43" spans="1:20" s="1407" customFormat="1" ht="12" hidden="1" customHeight="1" x14ac:dyDescent="0.2">
      <c r="B43" s="1419" t="str">
        <f>'DATA ISIAN'!B7</f>
        <v>X IPS 3</v>
      </c>
      <c r="G43" s="1421">
        <f>'DATA ISIAN'!K7</f>
        <v>0</v>
      </c>
      <c r="I43" s="1407">
        <f>'DATA ISIAN'!M7</f>
        <v>0</v>
      </c>
      <c r="T43" s="1425" t="str">
        <f>'DATA ISIAN'!O7</f>
        <v>Sejarah Indonesia</v>
      </c>
    </row>
    <row r="44" spans="1:20" s="1407" customFormat="1" ht="12" hidden="1" customHeight="1" x14ac:dyDescent="0.2">
      <c r="B44" s="1419">
        <f>'DATA ISIAN'!B8</f>
        <v>0</v>
      </c>
      <c r="G44" s="1421">
        <f>'DATA ISIAN'!K8</f>
        <v>0</v>
      </c>
      <c r="I44" s="1407">
        <f>'DATA ISIAN'!M8</f>
        <v>0</v>
      </c>
      <c r="T44" s="1425" t="str">
        <f>'DATA ISIAN'!O8</f>
        <v>Matematika</v>
      </c>
    </row>
    <row r="45" spans="1:20" s="1407" customFormat="1" ht="12" hidden="1" customHeight="1" x14ac:dyDescent="0.2">
      <c r="B45" s="1419">
        <f>'DATA ISIAN'!B9</f>
        <v>0</v>
      </c>
      <c r="G45" s="1421">
        <f>'DATA ISIAN'!K9</f>
        <v>0</v>
      </c>
      <c r="I45" s="1407">
        <f>'DATA ISIAN'!M9</f>
        <v>0</v>
      </c>
      <c r="T45" s="1425" t="str">
        <f>'DATA ISIAN'!O9</f>
        <v>Fisika</v>
      </c>
    </row>
    <row r="46" spans="1:20" s="1407" customFormat="1" ht="12" hidden="1" customHeight="1" x14ac:dyDescent="0.2">
      <c r="B46" s="1419">
        <f>'DATA ISIAN'!B10</f>
        <v>0</v>
      </c>
      <c r="G46" s="1421">
        <f>'DATA ISIAN'!K10</f>
        <v>0</v>
      </c>
      <c r="I46" s="1407">
        <f>'DATA ISIAN'!M10</f>
        <v>0</v>
      </c>
      <c r="T46" s="1425" t="str">
        <f>'DATA ISIAN'!O10</f>
        <v>Sejarah</v>
      </c>
    </row>
    <row r="47" spans="1:20" s="1407" customFormat="1" ht="12" hidden="1" customHeight="1" x14ac:dyDescent="0.2">
      <c r="B47" s="1419">
        <f>'DATA ISIAN'!B11</f>
        <v>0</v>
      </c>
      <c r="G47" s="1421">
        <f>'DATA ISIAN'!K11</f>
        <v>0</v>
      </c>
      <c r="I47" s="1407">
        <f>'DATA ISIAN'!M11</f>
        <v>0</v>
      </c>
      <c r="T47" s="1425" t="str">
        <f>'DATA ISIAN'!O11</f>
        <v>Bahasa inggris</v>
      </c>
    </row>
    <row r="48" spans="1:20" s="1407" customFormat="1" ht="12" hidden="1" customHeight="1" x14ac:dyDescent="0.2">
      <c r="B48" s="1419">
        <f>'DATA ISIAN'!B12</f>
        <v>0</v>
      </c>
      <c r="G48" s="1421">
        <f>'DATA ISIAN'!K12</f>
        <v>0</v>
      </c>
      <c r="I48" s="1407">
        <f>'DATA ISIAN'!M12</f>
        <v>0</v>
      </c>
      <c r="T48" s="1425" t="str">
        <f>'DATA ISIAN'!O12</f>
        <v>Seni Budaya</v>
      </c>
    </row>
    <row r="49" spans="2:20" s="1407" customFormat="1" ht="12" hidden="1" customHeight="1" x14ac:dyDescent="0.2">
      <c r="B49" s="1419">
        <f>'DATA ISIAN'!B13</f>
        <v>0</v>
      </c>
      <c r="G49" s="1421">
        <f>'DATA ISIAN'!K13</f>
        <v>0</v>
      </c>
      <c r="I49" s="1407">
        <f>'DATA ISIAN'!M13</f>
        <v>0</v>
      </c>
      <c r="T49" s="1425" t="str">
        <f>'DATA ISIAN'!O13</f>
        <v>Pendidikan Jasmani</v>
      </c>
    </row>
    <row r="50" spans="2:20" s="1407" customFormat="1" ht="12" hidden="1" customHeight="1" x14ac:dyDescent="0.2">
      <c r="B50" s="1419">
        <f>'DATA ISIAN'!B14</f>
        <v>0</v>
      </c>
      <c r="G50" s="1421">
        <f>'DATA ISIAN'!K14</f>
        <v>0</v>
      </c>
      <c r="I50" s="1407">
        <f>'DATA ISIAN'!M14</f>
        <v>0</v>
      </c>
      <c r="T50" s="1425" t="str">
        <f>'DATA ISIAN'!O14</f>
        <v>Pra Karya</v>
      </c>
    </row>
    <row r="51" spans="2:20" s="1407" customFormat="1" ht="12" hidden="1" customHeight="1" x14ac:dyDescent="0.2">
      <c r="B51" s="1419">
        <f>'DATA ISIAN'!B15</f>
        <v>0</v>
      </c>
      <c r="G51" s="1421">
        <f>'DATA ISIAN'!K15</f>
        <v>0</v>
      </c>
      <c r="I51" s="1407">
        <f>'DATA ISIAN'!M15</f>
        <v>0</v>
      </c>
      <c r="T51" s="1425" t="str">
        <f>'DATA ISIAN'!O15</f>
        <v>Geografi</v>
      </c>
    </row>
    <row r="52" spans="2:20" s="1407" customFormat="1" ht="12" hidden="1" customHeight="1" x14ac:dyDescent="0.2">
      <c r="B52" s="1419">
        <f>'DATA ISIAN'!B16</f>
        <v>0</v>
      </c>
      <c r="G52" s="1421">
        <f>'DATA ISIAN'!K16</f>
        <v>0</v>
      </c>
      <c r="I52" s="1407">
        <f>'DATA ISIAN'!M16</f>
        <v>0</v>
      </c>
      <c r="T52" s="1425" t="str">
        <f>'DATA ISIAN'!O16</f>
        <v>Kimia</v>
      </c>
    </row>
    <row r="53" spans="2:20" s="1407" customFormat="1" ht="12" hidden="1" customHeight="1" x14ac:dyDescent="0.2">
      <c r="B53" s="1419" t="str">
        <f>'DATA ISIAN'!B17</f>
        <v>XI MIPA 1</v>
      </c>
      <c r="G53" s="1421">
        <f>'DATA ISIAN'!K17</f>
        <v>0</v>
      </c>
      <c r="I53" s="1407">
        <f>'DATA ISIAN'!M17</f>
        <v>0</v>
      </c>
      <c r="T53" s="1425" t="str">
        <f>'DATA ISIAN'!O17</f>
        <v>Ekonomi</v>
      </c>
    </row>
    <row r="54" spans="2:20" s="1407" customFormat="1" ht="12" hidden="1" customHeight="1" x14ac:dyDescent="0.2">
      <c r="B54" s="1419" t="str">
        <f>'DATA ISIAN'!B18</f>
        <v>XI MIPA 2</v>
      </c>
      <c r="G54" s="1421">
        <f>'DATA ISIAN'!K18</f>
        <v>0</v>
      </c>
      <c r="I54" s="1407">
        <f>'DATA ISIAN'!M18</f>
        <v>0</v>
      </c>
      <c r="T54" s="1425" t="str">
        <f>'DATA ISIAN'!O18</f>
        <v>Sosiologi</v>
      </c>
    </row>
    <row r="55" spans="2:20" s="1407" customFormat="1" ht="12" hidden="1" customHeight="1" x14ac:dyDescent="0.2">
      <c r="B55" s="1419" t="str">
        <f>'DATA ISIAN'!B19</f>
        <v>XI IPS 1</v>
      </c>
      <c r="G55" s="1421">
        <f>'DATA ISIAN'!K19</f>
        <v>0</v>
      </c>
      <c r="I55" s="1407">
        <f>'DATA ISIAN'!M19</f>
        <v>0</v>
      </c>
      <c r="T55" s="1425" t="str">
        <f>'DATA ISIAN'!O19</f>
        <v>Bahasa Arab</v>
      </c>
    </row>
    <row r="56" spans="2:20" s="1407" customFormat="1" ht="12" hidden="1" customHeight="1" x14ac:dyDescent="0.2">
      <c r="B56" s="1419" t="str">
        <f>'DATA ISIAN'!B20</f>
        <v>XI IPS 2</v>
      </c>
      <c r="G56" s="1421">
        <f>'DATA ISIAN'!K20</f>
        <v>0</v>
      </c>
      <c r="I56" s="1407">
        <f>'DATA ISIAN'!M20</f>
        <v>0</v>
      </c>
      <c r="T56" s="1425" t="str">
        <f>'DATA ISIAN'!O20</f>
        <v>Kimia</v>
      </c>
    </row>
    <row r="57" spans="2:20" s="1407" customFormat="1" ht="12" hidden="1" customHeight="1" x14ac:dyDescent="0.2">
      <c r="B57" s="1419" t="str">
        <f>'DATA ISIAN'!B21</f>
        <v>XI IPS 3</v>
      </c>
      <c r="G57" s="1421">
        <f>'DATA ISIAN'!K21</f>
        <v>0</v>
      </c>
      <c r="I57" s="1407">
        <f>'DATA ISIAN'!M21</f>
        <v>0</v>
      </c>
      <c r="T57" s="1425" t="str">
        <f>'DATA ISIAN'!O21</f>
        <v>Bahasa Arab</v>
      </c>
    </row>
    <row r="58" spans="2:20" s="1407" customFormat="1" ht="12" hidden="1" customHeight="1" x14ac:dyDescent="0.2">
      <c r="B58" s="1419">
        <f>'DATA ISIAN'!B22</f>
        <v>0</v>
      </c>
      <c r="G58" s="1421">
        <f>'DATA ISIAN'!K22</f>
        <v>0</v>
      </c>
      <c r="I58" s="1407">
        <f>'DATA ISIAN'!M22</f>
        <v>0</v>
      </c>
      <c r="T58" s="1425" t="str">
        <f>'DATA ISIAN'!O22</f>
        <v>Baca Tulis Al,Qur’an</v>
      </c>
    </row>
    <row r="59" spans="2:20" s="1407" customFormat="1" ht="12" hidden="1" customHeight="1" x14ac:dyDescent="0.2">
      <c r="B59" s="1419">
        <f>'DATA ISIAN'!B23</f>
        <v>0</v>
      </c>
      <c r="G59" s="1421">
        <f>'DATA ISIAN'!K23</f>
        <v>0</v>
      </c>
      <c r="I59" s="1407">
        <f>'DATA ISIAN'!M23</f>
        <v>0</v>
      </c>
      <c r="T59" s="1425">
        <f>'DATA ISIAN'!O23</f>
        <v>0</v>
      </c>
    </row>
    <row r="60" spans="2:20" s="1407" customFormat="1" ht="12" hidden="1" customHeight="1" x14ac:dyDescent="0.2">
      <c r="B60" s="1419">
        <f>'DATA ISIAN'!B24</f>
        <v>0</v>
      </c>
      <c r="G60" s="1421">
        <f>'DATA ISIAN'!K24</f>
        <v>0</v>
      </c>
      <c r="I60" s="1407">
        <f>'DATA ISIAN'!M24</f>
        <v>0</v>
      </c>
      <c r="T60" s="1425">
        <f>'DATA ISIAN'!O24</f>
        <v>0</v>
      </c>
    </row>
    <row r="61" spans="2:20" s="1407" customFormat="1" ht="12" hidden="1" customHeight="1" x14ac:dyDescent="0.2">
      <c r="B61" s="1419">
        <f>'DATA ISIAN'!B25</f>
        <v>0</v>
      </c>
      <c r="G61" s="1421">
        <f>'DATA ISIAN'!K25</f>
        <v>0</v>
      </c>
      <c r="I61" s="1407">
        <f>'DATA ISIAN'!M25</f>
        <v>0</v>
      </c>
      <c r="T61" s="1425">
        <f>'DATA ISIAN'!O25</f>
        <v>0</v>
      </c>
    </row>
    <row r="62" spans="2:20" s="1407" customFormat="1" ht="12" hidden="1" customHeight="1" x14ac:dyDescent="0.2">
      <c r="B62" s="1419">
        <f>'DATA ISIAN'!B26</f>
        <v>0</v>
      </c>
      <c r="G62" s="1421">
        <f>'DATA ISIAN'!K26</f>
        <v>0</v>
      </c>
      <c r="I62" s="1407">
        <f>'DATA ISIAN'!M26</f>
        <v>0</v>
      </c>
      <c r="T62" s="1425">
        <f>'DATA ISIAN'!O26</f>
        <v>0</v>
      </c>
    </row>
    <row r="63" spans="2:20" s="1407" customFormat="1" ht="12" hidden="1" customHeight="1" x14ac:dyDescent="0.2">
      <c r="B63" s="1419">
        <f>'DATA ISIAN'!B27</f>
        <v>0</v>
      </c>
      <c r="G63" s="1421">
        <f>'DATA ISIAN'!K27</f>
        <v>0</v>
      </c>
      <c r="I63" s="1407">
        <f>'DATA ISIAN'!M27</f>
        <v>0</v>
      </c>
      <c r="T63" s="1425">
        <f>'DATA ISIAN'!O27</f>
        <v>0</v>
      </c>
    </row>
    <row r="64" spans="2:20" s="1407" customFormat="1" ht="12" hidden="1" customHeight="1" x14ac:dyDescent="0.2">
      <c r="B64" s="1419">
        <f>'DATA ISIAN'!B28</f>
        <v>0</v>
      </c>
      <c r="G64" s="1421">
        <f>'DATA ISIAN'!K28</f>
        <v>0</v>
      </c>
      <c r="I64" s="1407">
        <f>'DATA ISIAN'!M28</f>
        <v>0</v>
      </c>
      <c r="T64" s="1425">
        <f>'DATA ISIAN'!O28</f>
        <v>0</v>
      </c>
    </row>
    <row r="65" spans="2:20" s="1407" customFormat="1" ht="12" hidden="1" customHeight="1" x14ac:dyDescent="0.2">
      <c r="B65" s="1419">
        <f>'DATA ISIAN'!B29</f>
        <v>0</v>
      </c>
      <c r="G65" s="1421">
        <f>'DATA ISIAN'!K29</f>
        <v>0</v>
      </c>
      <c r="I65" s="1407">
        <f>'DATA ISIAN'!M29</f>
        <v>0</v>
      </c>
      <c r="T65" s="1425">
        <f>'DATA ISIAN'!O29</f>
        <v>0</v>
      </c>
    </row>
    <row r="66" spans="2:20" s="1407" customFormat="1" ht="12" hidden="1" customHeight="1" x14ac:dyDescent="0.2">
      <c r="B66" s="1419">
        <f>'DATA ISIAN'!B30</f>
        <v>0</v>
      </c>
      <c r="G66" s="1421">
        <f>'DATA ISIAN'!K30</f>
        <v>0</v>
      </c>
      <c r="I66" s="1407">
        <f>'DATA ISIAN'!M30</f>
        <v>0</v>
      </c>
      <c r="T66" s="1425">
        <f>'DATA ISIAN'!O30</f>
        <v>0</v>
      </c>
    </row>
    <row r="67" spans="2:20" s="1407" customFormat="1" ht="12" hidden="1" customHeight="1" x14ac:dyDescent="0.2">
      <c r="B67" s="1419" t="str">
        <f>'DATA ISIAN'!B31</f>
        <v>XII MIPA 1</v>
      </c>
      <c r="G67" s="1421">
        <f>'DATA ISIAN'!K31</f>
        <v>0</v>
      </c>
      <c r="I67" s="1407">
        <f>'DATA ISIAN'!M31</f>
        <v>0</v>
      </c>
      <c r="T67" s="1425">
        <f>'DATA ISIAN'!O31</f>
        <v>0</v>
      </c>
    </row>
    <row r="68" spans="2:20" s="1407" customFormat="1" ht="12" hidden="1" customHeight="1" x14ac:dyDescent="0.2">
      <c r="B68" s="1419" t="str">
        <f>'DATA ISIAN'!B32</f>
        <v>XII MIPA 2</v>
      </c>
      <c r="G68" s="1421">
        <f>'DATA ISIAN'!K32</f>
        <v>0</v>
      </c>
      <c r="I68" s="1407">
        <f>'DATA ISIAN'!M32</f>
        <v>0</v>
      </c>
      <c r="T68" s="1425">
        <f>'DATA ISIAN'!O32</f>
        <v>0</v>
      </c>
    </row>
    <row r="69" spans="2:20" s="1407" customFormat="1" ht="12" hidden="1" customHeight="1" x14ac:dyDescent="0.2">
      <c r="B69" s="1419" t="str">
        <f>'DATA ISIAN'!B33</f>
        <v>XII IPS 1</v>
      </c>
      <c r="G69" s="1421">
        <f>'DATA ISIAN'!K33</f>
        <v>0</v>
      </c>
      <c r="I69" s="1407">
        <f>'DATA ISIAN'!M33</f>
        <v>0</v>
      </c>
      <c r="T69" s="1425">
        <f>'DATA ISIAN'!O33</f>
        <v>0</v>
      </c>
    </row>
    <row r="70" spans="2:20" s="1407" customFormat="1" ht="12" hidden="1" customHeight="1" x14ac:dyDescent="0.2">
      <c r="B70" s="1419" t="str">
        <f>'DATA ISIAN'!B34</f>
        <v>XII IPS 2</v>
      </c>
      <c r="G70" s="1421">
        <f>'DATA ISIAN'!K34</f>
        <v>0</v>
      </c>
      <c r="I70" s="1407">
        <f>'DATA ISIAN'!M34</f>
        <v>0</v>
      </c>
      <c r="T70" s="1425">
        <f>'DATA ISIAN'!O34</f>
        <v>0</v>
      </c>
    </row>
    <row r="71" spans="2:20" s="1407" customFormat="1" ht="12" hidden="1" customHeight="1" x14ac:dyDescent="0.2">
      <c r="B71" s="1419" t="str">
        <f>'DATA ISIAN'!B35</f>
        <v>XII IPS 3</v>
      </c>
      <c r="G71" s="1421">
        <f>'DATA ISIAN'!K35</f>
        <v>0</v>
      </c>
      <c r="I71" s="1407">
        <f>'DATA ISIAN'!M35</f>
        <v>0</v>
      </c>
      <c r="T71" s="1425">
        <f>'DATA ISIAN'!O35</f>
        <v>0</v>
      </c>
    </row>
    <row r="72" spans="2:20" s="1407" customFormat="1" ht="12" hidden="1" customHeight="1" x14ac:dyDescent="0.2">
      <c r="B72" s="1419">
        <f>'DATA ISIAN'!B36</f>
        <v>0</v>
      </c>
      <c r="G72" s="1421">
        <f>'DATA ISIAN'!K36</f>
        <v>0</v>
      </c>
      <c r="I72" s="1407">
        <f>'DATA ISIAN'!M36</f>
        <v>0</v>
      </c>
      <c r="T72" s="1425">
        <f>'DATA ISIAN'!O36</f>
        <v>0</v>
      </c>
    </row>
    <row r="73" spans="2:20" s="1407" customFormat="1" ht="12" hidden="1" customHeight="1" x14ac:dyDescent="0.2">
      <c r="B73" s="1419">
        <f>'DATA ISIAN'!B37</f>
        <v>0</v>
      </c>
      <c r="G73" s="1421">
        <f>'DATA ISIAN'!K37</f>
        <v>0</v>
      </c>
      <c r="I73" s="1407">
        <f>'DATA ISIAN'!M37</f>
        <v>0</v>
      </c>
      <c r="T73" s="1425">
        <f>'DATA ISIAN'!O37</f>
        <v>0</v>
      </c>
    </row>
    <row r="74" spans="2:20" s="1407" customFormat="1" ht="12" hidden="1" customHeight="1" x14ac:dyDescent="0.2">
      <c r="B74" s="1419">
        <f>'DATA ISIAN'!B38</f>
        <v>0</v>
      </c>
      <c r="G74" s="1421">
        <f>'DATA ISIAN'!K38</f>
        <v>0</v>
      </c>
      <c r="I74" s="1407">
        <f>'DATA ISIAN'!M38</f>
        <v>0</v>
      </c>
      <c r="T74" s="1425">
        <f>'DATA ISIAN'!O38</f>
        <v>0</v>
      </c>
    </row>
    <row r="75" spans="2:20" s="1407" customFormat="1" ht="12" hidden="1" customHeight="1" x14ac:dyDescent="0.2">
      <c r="B75" s="1419">
        <f>'DATA ISIAN'!B39</f>
        <v>0</v>
      </c>
      <c r="G75" s="1421">
        <f>'DATA ISIAN'!K39</f>
        <v>0</v>
      </c>
      <c r="I75" s="1407">
        <f>'DATA ISIAN'!M39</f>
        <v>0</v>
      </c>
      <c r="T75" s="1425">
        <f>'DATA ISIAN'!O39</f>
        <v>0</v>
      </c>
    </row>
    <row r="76" spans="2:20" s="1407" customFormat="1" ht="12" hidden="1" customHeight="1" x14ac:dyDescent="0.2">
      <c r="B76" s="1419">
        <f>'DATA ISIAN'!B40</f>
        <v>0</v>
      </c>
      <c r="G76" s="1421">
        <f>'DATA ISIAN'!K40</f>
        <v>0</v>
      </c>
      <c r="I76" s="1407">
        <f>'DATA ISIAN'!M40</f>
        <v>0</v>
      </c>
      <c r="T76" s="1425">
        <f>'DATA ISIAN'!O40</f>
        <v>0</v>
      </c>
    </row>
    <row r="77" spans="2:20" s="1407" customFormat="1" ht="12" hidden="1" customHeight="1" x14ac:dyDescent="0.2">
      <c r="B77" s="1419">
        <f>'DATA ISIAN'!B41</f>
        <v>0</v>
      </c>
      <c r="G77" s="1421">
        <f>'DATA ISIAN'!K41</f>
        <v>0</v>
      </c>
      <c r="I77" s="1407">
        <f>'DATA ISIAN'!M41</f>
        <v>0</v>
      </c>
      <c r="T77" s="1425">
        <f>'DATA ISIAN'!O41</f>
        <v>0</v>
      </c>
    </row>
    <row r="78" spans="2:20" s="1407" customFormat="1" ht="12" hidden="1" customHeight="1" x14ac:dyDescent="0.2">
      <c r="B78" s="1419">
        <f>'DATA ISIAN'!B42</f>
        <v>0</v>
      </c>
      <c r="G78" s="1421">
        <f>'DATA ISIAN'!K42</f>
        <v>0</v>
      </c>
      <c r="I78" s="1407">
        <f>'DATA ISIAN'!M42</f>
        <v>0</v>
      </c>
      <c r="T78" s="1425">
        <f>'DATA ISIAN'!O42</f>
        <v>0</v>
      </c>
    </row>
    <row r="79" spans="2:20" s="1407" customFormat="1" ht="12" hidden="1" customHeight="1" x14ac:dyDescent="0.2">
      <c r="B79" s="1419">
        <f>'DATA ISIAN'!B43</f>
        <v>0</v>
      </c>
      <c r="G79" s="1421">
        <f>'DATA ISIAN'!K43</f>
        <v>0</v>
      </c>
      <c r="I79" s="1407">
        <f>'DATA ISIAN'!M43</f>
        <v>0</v>
      </c>
      <c r="T79" s="1425">
        <f>'DATA ISIAN'!O43</f>
        <v>0</v>
      </c>
    </row>
    <row r="80" spans="2:20" s="1407" customFormat="1" ht="12" hidden="1" customHeight="1" x14ac:dyDescent="0.2">
      <c r="B80" s="1419">
        <f>'DATA ISIAN'!B44</f>
        <v>0</v>
      </c>
      <c r="C80" s="1407" t="str">
        <f t="shared" ref="C80:C93" si="0">CONCATENATE(D80,B80)</f>
        <v>270</v>
      </c>
      <c r="D80" s="1407">
        <v>27</v>
      </c>
      <c r="E80" s="1426"/>
      <c r="F80" s="1427"/>
      <c r="G80" s="1421">
        <f>'DATA ISIAN'!K44</f>
        <v>0</v>
      </c>
      <c r="I80" s="1407">
        <f>'DATA ISIAN'!M44</f>
        <v>0</v>
      </c>
      <c r="J80" s="1428"/>
      <c r="K80" s="1428"/>
      <c r="L80" s="1429" t="s">
        <v>63</v>
      </c>
      <c r="M80" s="1430"/>
      <c r="N80" s="1431"/>
      <c r="O80" s="1419"/>
      <c r="P80" s="1429" t="str">
        <f t="shared" ref="P80:P102" si="1">CONCATENATE(L80, ,M80,N80,O80)</f>
        <v xml:space="preserve">NIP. </v>
      </c>
      <c r="T80" s="1425">
        <f>'DATA ISIAN'!O44</f>
        <v>0</v>
      </c>
    </row>
    <row r="81" spans="2:20" s="1407" customFormat="1" ht="12" hidden="1" customHeight="1" x14ac:dyDescent="0.2">
      <c r="B81" s="1419">
        <f>'DATA ISIAN'!B45</f>
        <v>0</v>
      </c>
      <c r="C81" s="1407" t="str">
        <f t="shared" si="0"/>
        <v>280</v>
      </c>
      <c r="D81" s="1407">
        <v>28</v>
      </c>
      <c r="E81" s="1426"/>
      <c r="F81" s="1427"/>
      <c r="G81" s="1421">
        <f>'DATA ISIAN'!K45</f>
        <v>0</v>
      </c>
      <c r="I81" s="1407">
        <f>'DATA ISIAN'!M45</f>
        <v>0</v>
      </c>
      <c r="J81" s="1428"/>
      <c r="K81" s="1428"/>
      <c r="L81" s="1429" t="s">
        <v>62</v>
      </c>
      <c r="M81" s="1430"/>
      <c r="N81" s="1419"/>
      <c r="O81" s="1419"/>
      <c r="P81" s="1429" t="str">
        <f t="shared" si="1"/>
        <v xml:space="preserve">NIY. </v>
      </c>
      <c r="T81" s="1425">
        <f>'DATA ISIAN'!O45</f>
        <v>0</v>
      </c>
    </row>
    <row r="82" spans="2:20" s="1407" customFormat="1" ht="12" hidden="1" customHeight="1" x14ac:dyDescent="0.2">
      <c r="B82" s="1419">
        <f>'DATA ISIAN'!B46</f>
        <v>0</v>
      </c>
      <c r="C82" s="1407" t="str">
        <f t="shared" si="0"/>
        <v>290</v>
      </c>
      <c r="D82" s="1407">
        <v>29</v>
      </c>
      <c r="E82" s="1426"/>
      <c r="F82" s="1427"/>
      <c r="G82" s="1421">
        <f>'DATA ISIAN'!K46</f>
        <v>0</v>
      </c>
      <c r="I82" s="1407">
        <f>'DATA ISIAN'!M46</f>
        <v>0</v>
      </c>
      <c r="J82" s="1428"/>
      <c r="K82" s="1428"/>
      <c r="L82" s="1429" t="s">
        <v>63</v>
      </c>
      <c r="M82" s="1430"/>
      <c r="N82" s="1431"/>
      <c r="O82" s="1419"/>
      <c r="P82" s="1429" t="str">
        <f t="shared" si="1"/>
        <v xml:space="preserve">NIP. </v>
      </c>
      <c r="T82" s="1425">
        <f>'DATA ISIAN'!O46</f>
        <v>0</v>
      </c>
    </row>
    <row r="83" spans="2:20" s="1407" customFormat="1" ht="12" hidden="1" customHeight="1" x14ac:dyDescent="0.2">
      <c r="B83" s="1419">
        <f>'DATA ISIAN'!B47</f>
        <v>0</v>
      </c>
      <c r="C83" s="1407" t="str">
        <f t="shared" si="0"/>
        <v>300</v>
      </c>
      <c r="D83" s="1407">
        <v>30</v>
      </c>
      <c r="E83" s="1426"/>
      <c r="F83" s="1427"/>
      <c r="G83" s="1421">
        <f>'DATA ISIAN'!K47</f>
        <v>0</v>
      </c>
      <c r="I83" s="1407">
        <f>'DATA ISIAN'!M47</f>
        <v>0</v>
      </c>
      <c r="J83" s="1428"/>
      <c r="K83" s="1428"/>
      <c r="L83" s="1429" t="s">
        <v>63</v>
      </c>
      <c r="M83" s="1430"/>
      <c r="N83" s="1431"/>
      <c r="O83" s="1419"/>
      <c r="P83" s="1429" t="str">
        <f t="shared" si="1"/>
        <v xml:space="preserve">NIP. </v>
      </c>
      <c r="T83" s="1425">
        <f>'DATA ISIAN'!O47</f>
        <v>0</v>
      </c>
    </row>
    <row r="84" spans="2:20" s="1407" customFormat="1" ht="12" hidden="1" customHeight="1" x14ac:dyDescent="0.2">
      <c r="B84" s="1419">
        <f>'DATA ISIAN'!B48</f>
        <v>0</v>
      </c>
      <c r="C84" s="1407" t="str">
        <f t="shared" si="0"/>
        <v>310</v>
      </c>
      <c r="D84" s="1407">
        <v>31</v>
      </c>
      <c r="E84" s="1426"/>
      <c r="F84" s="1427"/>
      <c r="G84" s="1421">
        <f>'DATA ISIAN'!K48</f>
        <v>0</v>
      </c>
      <c r="I84" s="1407">
        <f>'DATA ISIAN'!M48</f>
        <v>0</v>
      </c>
      <c r="J84" s="1428"/>
      <c r="K84" s="1428"/>
      <c r="L84" s="1429" t="s">
        <v>63</v>
      </c>
      <c r="M84" s="1430"/>
      <c r="N84" s="1431"/>
      <c r="O84" s="1419"/>
      <c r="P84" s="1429" t="str">
        <f t="shared" si="1"/>
        <v xml:space="preserve">NIP. </v>
      </c>
      <c r="T84" s="1425">
        <f>'DATA ISIAN'!O48</f>
        <v>0</v>
      </c>
    </row>
    <row r="85" spans="2:20" s="1407" customFormat="1" ht="12" hidden="1" customHeight="1" x14ac:dyDescent="0.2">
      <c r="B85" s="1419">
        <f>'DATA ISIAN'!B49</f>
        <v>0</v>
      </c>
      <c r="C85" s="1407" t="str">
        <f t="shared" si="0"/>
        <v>320</v>
      </c>
      <c r="D85" s="1407">
        <v>32</v>
      </c>
      <c r="E85" s="1426"/>
      <c r="F85" s="1427"/>
      <c r="G85" s="1421">
        <f>'DATA ISIAN'!K49</f>
        <v>0</v>
      </c>
      <c r="I85" s="1407">
        <f>'DATA ISIAN'!M49</f>
        <v>0</v>
      </c>
      <c r="J85" s="1428"/>
      <c r="K85" s="1428"/>
      <c r="L85" s="1429" t="s">
        <v>63</v>
      </c>
      <c r="M85" s="1430"/>
      <c r="P85" s="1429" t="str">
        <f t="shared" si="1"/>
        <v xml:space="preserve">NIP. </v>
      </c>
      <c r="T85" s="1425">
        <f>'DATA ISIAN'!O49</f>
        <v>0</v>
      </c>
    </row>
    <row r="86" spans="2:20" s="1407" customFormat="1" ht="12" hidden="1" customHeight="1" x14ac:dyDescent="0.2">
      <c r="B86" s="1419">
        <f>'DATA ISIAN'!B50</f>
        <v>0</v>
      </c>
      <c r="C86" s="1407" t="str">
        <f t="shared" si="0"/>
        <v>330</v>
      </c>
      <c r="D86" s="1407">
        <v>33</v>
      </c>
      <c r="E86" s="1426"/>
      <c r="F86" s="1427"/>
      <c r="G86" s="1421">
        <f>'DATA ISIAN'!K50</f>
        <v>0</v>
      </c>
      <c r="I86" s="1407">
        <f>'DATA ISIAN'!M50</f>
        <v>0</v>
      </c>
      <c r="J86" s="1428"/>
      <c r="K86" s="1428"/>
      <c r="L86" s="1429" t="s">
        <v>62</v>
      </c>
      <c r="M86" s="1430"/>
      <c r="P86" s="1429" t="str">
        <f t="shared" si="1"/>
        <v xml:space="preserve">NIY. </v>
      </c>
      <c r="T86" s="1425">
        <f>'DATA ISIAN'!O50</f>
        <v>0</v>
      </c>
    </row>
    <row r="87" spans="2:20" s="1407" customFormat="1" ht="12" hidden="1" customHeight="1" x14ac:dyDescent="0.2">
      <c r="B87" s="1419">
        <f>'DATA ISIAN'!B51</f>
        <v>0</v>
      </c>
      <c r="C87" s="1407" t="str">
        <f t="shared" si="0"/>
        <v>340</v>
      </c>
      <c r="D87" s="1407">
        <v>34</v>
      </c>
      <c r="E87" s="1426"/>
      <c r="F87" s="1427"/>
      <c r="G87" s="1421">
        <f>'DATA ISIAN'!K51</f>
        <v>0</v>
      </c>
      <c r="I87" s="1407">
        <f>'DATA ISIAN'!M51</f>
        <v>0</v>
      </c>
      <c r="J87" s="1428"/>
      <c r="K87" s="1428"/>
      <c r="L87" s="1429" t="s">
        <v>62</v>
      </c>
      <c r="M87" s="1430"/>
      <c r="P87" s="1429" t="str">
        <f t="shared" si="1"/>
        <v xml:space="preserve">NIY. </v>
      </c>
      <c r="T87" s="1425">
        <f>'DATA ISIAN'!O51</f>
        <v>0</v>
      </c>
    </row>
    <row r="88" spans="2:20" s="1407" customFormat="1" ht="12" hidden="1" customHeight="1" x14ac:dyDescent="0.2">
      <c r="B88" s="1419">
        <f>'DATA ISIAN'!B52</f>
        <v>0</v>
      </c>
      <c r="C88" s="1407" t="str">
        <f t="shared" si="0"/>
        <v>350</v>
      </c>
      <c r="D88" s="1407">
        <v>35</v>
      </c>
      <c r="E88" s="1426"/>
      <c r="F88" s="1427"/>
      <c r="G88" s="1421">
        <f>'DATA ISIAN'!K52</f>
        <v>0</v>
      </c>
      <c r="I88" s="1407">
        <f>'DATA ISIAN'!M52</f>
        <v>0</v>
      </c>
      <c r="J88" s="1428"/>
      <c r="K88" s="1428"/>
      <c r="L88" s="1429" t="s">
        <v>62</v>
      </c>
      <c r="M88" s="1430"/>
      <c r="P88" s="1429" t="str">
        <f t="shared" si="1"/>
        <v xml:space="preserve">NIY. </v>
      </c>
      <c r="T88" s="1425">
        <f>'DATA ISIAN'!O52</f>
        <v>0</v>
      </c>
    </row>
    <row r="89" spans="2:20" s="1407" customFormat="1" ht="12" hidden="1" customHeight="1" x14ac:dyDescent="0.2">
      <c r="B89" s="1419">
        <f>'DATA ISIAN'!B53</f>
        <v>0</v>
      </c>
      <c r="C89" s="1407" t="str">
        <f t="shared" si="0"/>
        <v>360</v>
      </c>
      <c r="D89" s="1407">
        <v>36</v>
      </c>
      <c r="E89" s="1426"/>
      <c r="F89" s="1427"/>
      <c r="G89" s="1421">
        <f>'DATA ISIAN'!K53</f>
        <v>0</v>
      </c>
      <c r="I89" s="1407">
        <f>'DATA ISIAN'!M53</f>
        <v>0</v>
      </c>
      <c r="J89" s="1428"/>
      <c r="K89" s="1428"/>
      <c r="L89" s="1429" t="s">
        <v>62</v>
      </c>
      <c r="M89" s="1430"/>
      <c r="P89" s="1429" t="str">
        <f t="shared" si="1"/>
        <v xml:space="preserve">NIY. </v>
      </c>
      <c r="T89" s="1425">
        <f>'DATA ISIAN'!O53</f>
        <v>0</v>
      </c>
    </row>
    <row r="90" spans="2:20" s="1407" customFormat="1" ht="12" hidden="1" customHeight="1" x14ac:dyDescent="0.2">
      <c r="B90" s="1419">
        <f>'DATA ISIAN'!B54</f>
        <v>0</v>
      </c>
      <c r="C90" s="1407" t="str">
        <f t="shared" si="0"/>
        <v>370</v>
      </c>
      <c r="D90" s="1407">
        <v>37</v>
      </c>
      <c r="E90" s="1426"/>
      <c r="F90" s="1427"/>
      <c r="G90" s="1421">
        <f>'DATA ISIAN'!K54</f>
        <v>0</v>
      </c>
      <c r="I90" s="1407">
        <f>'DATA ISIAN'!M54</f>
        <v>0</v>
      </c>
      <c r="J90" s="1428"/>
      <c r="K90" s="1428"/>
      <c r="L90" s="1429" t="s">
        <v>62</v>
      </c>
      <c r="M90" s="1430"/>
      <c r="P90" s="1429" t="str">
        <f t="shared" si="1"/>
        <v xml:space="preserve">NIY. </v>
      </c>
      <c r="T90" s="1425">
        <f>'DATA ISIAN'!O54</f>
        <v>0</v>
      </c>
    </row>
    <row r="91" spans="2:20" s="1407" customFormat="1" ht="12" hidden="1" customHeight="1" x14ac:dyDescent="0.2">
      <c r="B91" s="1419">
        <f>'DATA ISIAN'!B55</f>
        <v>0</v>
      </c>
      <c r="C91" s="1407" t="str">
        <f t="shared" si="0"/>
        <v>380</v>
      </c>
      <c r="D91" s="1407">
        <v>38</v>
      </c>
      <c r="E91" s="1426"/>
      <c r="F91" s="1427"/>
      <c r="G91" s="1421">
        <f>'DATA ISIAN'!K55</f>
        <v>0</v>
      </c>
      <c r="I91" s="1407">
        <f>'DATA ISIAN'!M55</f>
        <v>0</v>
      </c>
      <c r="J91" s="1428"/>
      <c r="K91" s="1428"/>
      <c r="L91" s="1429" t="s">
        <v>63</v>
      </c>
      <c r="M91" s="1430"/>
      <c r="N91" s="1419"/>
      <c r="O91" s="1419"/>
      <c r="P91" s="1429" t="str">
        <f t="shared" si="1"/>
        <v xml:space="preserve">NIP. </v>
      </c>
      <c r="T91" s="1425">
        <f>'DATA ISIAN'!O55</f>
        <v>0</v>
      </c>
    </row>
    <row r="92" spans="2:20" s="1407" customFormat="1" ht="12" hidden="1" customHeight="1" x14ac:dyDescent="0.2">
      <c r="B92" s="1419">
        <f>'DATA ISIAN'!B56</f>
        <v>0</v>
      </c>
      <c r="C92" s="1407" t="str">
        <f t="shared" si="0"/>
        <v>390</v>
      </c>
      <c r="D92" s="1407">
        <v>39</v>
      </c>
      <c r="E92" s="1426"/>
      <c r="F92" s="1427"/>
      <c r="G92" s="1421">
        <f>'DATA ISIAN'!K56</f>
        <v>0</v>
      </c>
      <c r="I92" s="1407">
        <f>'DATA ISIAN'!M56</f>
        <v>0</v>
      </c>
      <c r="J92" s="1428"/>
      <c r="K92" s="1428"/>
      <c r="L92" s="1429" t="s">
        <v>62</v>
      </c>
      <c r="M92" s="1430"/>
      <c r="N92" s="1419"/>
      <c r="O92" s="1419"/>
      <c r="P92" s="1429" t="str">
        <f t="shared" si="1"/>
        <v xml:space="preserve">NIY. </v>
      </c>
      <c r="T92" s="1425">
        <f>'DATA ISIAN'!O56</f>
        <v>0</v>
      </c>
    </row>
    <row r="93" spans="2:20" s="1407" customFormat="1" ht="12" hidden="1" customHeight="1" x14ac:dyDescent="0.2">
      <c r="B93" s="1419">
        <f>'DATA ISIAN'!B57</f>
        <v>0</v>
      </c>
      <c r="C93" s="1407" t="str">
        <f t="shared" si="0"/>
        <v>400</v>
      </c>
      <c r="D93" s="1407">
        <v>40</v>
      </c>
      <c r="E93" s="1426"/>
      <c r="F93" s="1427"/>
      <c r="G93" s="1421">
        <f>'DATA ISIAN'!K57</f>
        <v>0</v>
      </c>
      <c r="I93" s="1407">
        <f>'DATA ISIAN'!M57</f>
        <v>0</v>
      </c>
      <c r="J93" s="1428"/>
      <c r="K93" s="1428"/>
      <c r="L93" s="1429" t="s">
        <v>62</v>
      </c>
      <c r="M93" s="1430"/>
      <c r="N93" s="1419"/>
      <c r="O93" s="1419"/>
      <c r="P93" s="1429" t="str">
        <f t="shared" si="1"/>
        <v xml:space="preserve">NIY. </v>
      </c>
      <c r="T93" s="1425">
        <f>'DATA ISIAN'!O57</f>
        <v>0</v>
      </c>
    </row>
    <row r="94" spans="2:20" s="1407" customFormat="1" ht="12" hidden="1" customHeight="1" x14ac:dyDescent="0.2">
      <c r="B94" s="1419">
        <f>'DATA ISIAN'!B58</f>
        <v>0</v>
      </c>
      <c r="C94" s="1407" t="str">
        <f t="shared" ref="C94:C114" si="2">CONCATENATE(D94,B94)</f>
        <v>10</v>
      </c>
      <c r="D94" s="1407">
        <v>1</v>
      </c>
      <c r="E94" s="1426"/>
      <c r="F94" s="1427"/>
      <c r="G94" s="1421">
        <f>'DATA ISIAN'!K58</f>
        <v>0</v>
      </c>
      <c r="I94" s="1407">
        <f>'DATA ISIAN'!M58</f>
        <v>0</v>
      </c>
      <c r="J94" s="1428"/>
      <c r="K94" s="1428"/>
      <c r="L94" s="1429" t="s">
        <v>62</v>
      </c>
      <c r="M94" s="1430"/>
      <c r="N94" s="1419"/>
      <c r="O94" s="1419"/>
      <c r="P94" s="1429" t="str">
        <f t="shared" si="1"/>
        <v xml:space="preserve">NIY. </v>
      </c>
      <c r="T94" s="1425">
        <f>'DATA ISIAN'!O58</f>
        <v>0</v>
      </c>
    </row>
    <row r="95" spans="2:20" s="1407" customFormat="1" ht="12" hidden="1" customHeight="1" x14ac:dyDescent="0.2">
      <c r="B95" s="1419">
        <f>'DATA ISIAN'!B59</f>
        <v>0</v>
      </c>
      <c r="C95" s="1407" t="str">
        <f t="shared" si="2"/>
        <v>20</v>
      </c>
      <c r="D95" s="1407">
        <v>2</v>
      </c>
      <c r="E95" s="1426"/>
      <c r="F95" s="1427"/>
      <c r="G95" s="1421">
        <f>'DATA ISIAN'!K59</f>
        <v>0</v>
      </c>
      <c r="I95" s="1407">
        <f>'DATA ISIAN'!M59</f>
        <v>0</v>
      </c>
      <c r="J95" s="1428"/>
      <c r="K95" s="1428"/>
      <c r="L95" s="1429" t="s">
        <v>62</v>
      </c>
      <c r="M95" s="1430"/>
      <c r="N95" s="1419"/>
      <c r="O95" s="1419"/>
      <c r="P95" s="1429" t="str">
        <f t="shared" si="1"/>
        <v xml:space="preserve">NIY. </v>
      </c>
      <c r="T95" s="1425">
        <f>'DATA ISIAN'!O59</f>
        <v>0</v>
      </c>
    </row>
    <row r="96" spans="2:20" s="1407" customFormat="1" ht="12" hidden="1" customHeight="1" x14ac:dyDescent="0.2">
      <c r="B96" s="1419">
        <f>'DATA ISIAN'!B60</f>
        <v>0</v>
      </c>
      <c r="C96" s="1407" t="str">
        <f t="shared" si="2"/>
        <v>30</v>
      </c>
      <c r="D96" s="1407">
        <v>3</v>
      </c>
      <c r="E96" s="1426"/>
      <c r="F96" s="1427"/>
      <c r="G96" s="1421">
        <f>'DATA ISIAN'!K60</f>
        <v>0</v>
      </c>
      <c r="I96" s="1407">
        <f>'DATA ISIAN'!M60</f>
        <v>0</v>
      </c>
      <c r="J96" s="1428"/>
      <c r="K96" s="1428"/>
      <c r="L96" s="1429" t="s">
        <v>62</v>
      </c>
      <c r="M96" s="1432"/>
      <c r="N96" s="1419"/>
      <c r="O96" s="1419"/>
      <c r="P96" s="1429" t="str">
        <f t="shared" si="1"/>
        <v xml:space="preserve">NIY. </v>
      </c>
      <c r="T96" s="1425">
        <f>'DATA ISIAN'!O60</f>
        <v>0</v>
      </c>
    </row>
    <row r="97" spans="2:20" s="1407" customFormat="1" ht="12" hidden="1" customHeight="1" x14ac:dyDescent="0.2">
      <c r="B97" s="1419"/>
      <c r="C97" s="1407" t="str">
        <f t="shared" si="2"/>
        <v>4</v>
      </c>
      <c r="D97" s="1407">
        <v>4</v>
      </c>
      <c r="E97" s="1426"/>
      <c r="F97" s="1427"/>
      <c r="G97" s="1421">
        <f>'DATA ISIAN'!K61</f>
        <v>0</v>
      </c>
      <c r="I97" s="1407">
        <f>'DATA ISIAN'!M61</f>
        <v>0</v>
      </c>
      <c r="J97" s="1428"/>
      <c r="K97" s="1428"/>
      <c r="L97" s="1429" t="s">
        <v>62</v>
      </c>
      <c r="M97" s="1430"/>
      <c r="N97" s="1419"/>
      <c r="O97" s="1419"/>
      <c r="P97" s="1429" t="str">
        <f t="shared" si="1"/>
        <v xml:space="preserve">NIY. </v>
      </c>
      <c r="T97" s="1425">
        <f>'DATA ISIAN'!O61</f>
        <v>0</v>
      </c>
    </row>
    <row r="98" spans="2:20" s="1407" customFormat="1" ht="12" hidden="1" customHeight="1" x14ac:dyDescent="0.2">
      <c r="B98" s="1419"/>
      <c r="C98" s="1407" t="str">
        <f t="shared" si="2"/>
        <v>5</v>
      </c>
      <c r="D98" s="1407">
        <v>5</v>
      </c>
      <c r="E98" s="1426"/>
      <c r="F98" s="1427"/>
      <c r="G98" s="1421">
        <f>'DATA ISIAN'!K62</f>
        <v>0</v>
      </c>
      <c r="I98" s="1407">
        <f>'DATA ISIAN'!M62</f>
        <v>0</v>
      </c>
      <c r="J98" s="1428"/>
      <c r="K98" s="1428"/>
      <c r="L98" s="1429" t="s">
        <v>62</v>
      </c>
      <c r="M98" s="1430"/>
      <c r="N98" s="1419"/>
      <c r="O98" s="1419"/>
      <c r="P98" s="1429" t="str">
        <f t="shared" si="1"/>
        <v xml:space="preserve">NIY. </v>
      </c>
      <c r="T98" s="1425">
        <f>'DATA ISIAN'!O62</f>
        <v>0</v>
      </c>
    </row>
    <row r="99" spans="2:20" s="1407" customFormat="1" ht="12" hidden="1" customHeight="1" x14ac:dyDescent="0.2">
      <c r="B99" s="1419"/>
      <c r="C99" s="1407" t="str">
        <f t="shared" si="2"/>
        <v>6</v>
      </c>
      <c r="D99" s="1407">
        <v>6</v>
      </c>
      <c r="E99" s="1426"/>
      <c r="F99" s="1427"/>
      <c r="G99" s="1421">
        <f>'DATA ISIAN'!K63</f>
        <v>0</v>
      </c>
      <c r="I99" s="1407">
        <f>'DATA ISIAN'!M63</f>
        <v>0</v>
      </c>
      <c r="J99" s="1428"/>
      <c r="K99" s="1428"/>
      <c r="L99" s="1429" t="s">
        <v>62</v>
      </c>
      <c r="M99" s="1430"/>
      <c r="N99" s="1419"/>
      <c r="O99" s="1419"/>
      <c r="P99" s="1429" t="str">
        <f t="shared" si="1"/>
        <v xml:space="preserve">NIY. </v>
      </c>
      <c r="T99" s="1425">
        <f>'DATA ISIAN'!O63</f>
        <v>0</v>
      </c>
    </row>
    <row r="100" spans="2:20" s="1407" customFormat="1" ht="12" hidden="1" customHeight="1" x14ac:dyDescent="0.2">
      <c r="B100" s="1419"/>
      <c r="C100" s="1407" t="str">
        <f t="shared" si="2"/>
        <v>7</v>
      </c>
      <c r="D100" s="1407">
        <v>7</v>
      </c>
      <c r="E100" s="1426"/>
      <c r="F100" s="1427"/>
      <c r="G100" s="1421">
        <f>'DATA ISIAN'!K64</f>
        <v>0</v>
      </c>
      <c r="I100" s="1407">
        <f>'DATA ISIAN'!M64</f>
        <v>0</v>
      </c>
      <c r="J100" s="1428"/>
      <c r="K100" s="1428"/>
      <c r="L100" s="1429" t="s">
        <v>62</v>
      </c>
      <c r="M100" s="1430"/>
      <c r="N100" s="1419"/>
      <c r="O100" s="1419"/>
      <c r="P100" s="1429" t="str">
        <f t="shared" si="1"/>
        <v xml:space="preserve">NIY. </v>
      </c>
      <c r="T100" s="1425">
        <f>'DATA ISIAN'!O64</f>
        <v>0</v>
      </c>
    </row>
    <row r="101" spans="2:20" s="1407" customFormat="1" ht="12" hidden="1" customHeight="1" x14ac:dyDescent="0.2">
      <c r="B101" s="1419"/>
      <c r="C101" s="1407" t="str">
        <f t="shared" si="2"/>
        <v>8</v>
      </c>
      <c r="D101" s="1407">
        <v>8</v>
      </c>
      <c r="E101" s="1426"/>
      <c r="F101" s="1427"/>
      <c r="G101" s="1421">
        <f>'DATA ISIAN'!K65</f>
        <v>0</v>
      </c>
      <c r="I101" s="1407">
        <f>'DATA ISIAN'!M65</f>
        <v>0</v>
      </c>
      <c r="J101" s="1428"/>
      <c r="K101" s="1428"/>
      <c r="L101" s="1429" t="s">
        <v>62</v>
      </c>
      <c r="M101" s="1430"/>
      <c r="N101" s="1419"/>
      <c r="O101" s="1419"/>
      <c r="P101" s="1429" t="str">
        <f t="shared" si="1"/>
        <v xml:space="preserve">NIY. </v>
      </c>
      <c r="T101" s="1425">
        <f>'DATA ISIAN'!O65</f>
        <v>0</v>
      </c>
    </row>
    <row r="102" spans="2:20" s="1407" customFormat="1" ht="12" hidden="1" customHeight="1" x14ac:dyDescent="0.2">
      <c r="B102" s="1419"/>
      <c r="C102" s="1407" t="str">
        <f t="shared" si="2"/>
        <v>9</v>
      </c>
      <c r="D102" s="1407">
        <v>9</v>
      </c>
      <c r="E102" s="1426"/>
      <c r="F102" s="1427"/>
      <c r="G102" s="1421">
        <f>'DATA ISIAN'!K66</f>
        <v>0</v>
      </c>
      <c r="I102" s="1407">
        <f>'DATA ISIAN'!M66</f>
        <v>0</v>
      </c>
      <c r="J102" s="1428"/>
      <c r="K102" s="1428"/>
      <c r="L102" s="1429" t="s">
        <v>62</v>
      </c>
      <c r="M102" s="1430"/>
      <c r="N102" s="1419"/>
      <c r="O102" s="1419"/>
      <c r="P102" s="1429" t="str">
        <f t="shared" si="1"/>
        <v xml:space="preserve">NIY. </v>
      </c>
      <c r="T102" s="1425">
        <f>'DATA ISIAN'!O66</f>
        <v>0</v>
      </c>
    </row>
    <row r="103" spans="2:20" s="1407" customFormat="1" ht="12" hidden="1" customHeight="1" x14ac:dyDescent="0.2">
      <c r="B103" s="1419"/>
      <c r="C103" s="1407" t="str">
        <f t="shared" si="2"/>
        <v>10</v>
      </c>
      <c r="D103" s="1407">
        <v>10</v>
      </c>
      <c r="E103" s="1426"/>
      <c r="F103" s="1427"/>
      <c r="G103" s="1421">
        <f>'DATA ISIAN'!K67</f>
        <v>0</v>
      </c>
      <c r="I103" s="1407">
        <f>'DATA ISIAN'!M67</f>
        <v>0</v>
      </c>
      <c r="T103" s="1425">
        <f>'DATA ISIAN'!O67</f>
        <v>0</v>
      </c>
    </row>
    <row r="104" spans="2:20" s="1407" customFormat="1" ht="12" hidden="1" customHeight="1" x14ac:dyDescent="0.2">
      <c r="B104" s="1419"/>
      <c r="C104" s="1407" t="str">
        <f t="shared" si="2"/>
        <v>11</v>
      </c>
      <c r="D104" s="1407">
        <v>11</v>
      </c>
      <c r="E104" s="1426"/>
      <c r="F104" s="1427"/>
      <c r="G104" s="1421">
        <f>'DATA ISIAN'!K68</f>
        <v>0</v>
      </c>
      <c r="I104" s="1407">
        <f>'DATA ISIAN'!M68</f>
        <v>0</v>
      </c>
      <c r="T104" s="1425">
        <f>'DATA ISIAN'!O68</f>
        <v>0</v>
      </c>
    </row>
    <row r="105" spans="2:20" s="1407" customFormat="1" ht="12" hidden="1" customHeight="1" x14ac:dyDescent="0.2">
      <c r="B105" s="1419"/>
      <c r="C105" s="1407" t="str">
        <f t="shared" si="2"/>
        <v>12</v>
      </c>
      <c r="D105" s="1407">
        <v>12</v>
      </c>
      <c r="E105" s="1426"/>
      <c r="F105" s="1427"/>
      <c r="G105" s="1421">
        <f>'DATA ISIAN'!K69</f>
        <v>0</v>
      </c>
      <c r="I105" s="1407">
        <f>'DATA ISIAN'!M69</f>
        <v>0</v>
      </c>
      <c r="T105" s="1425">
        <f>'DATA ISIAN'!O69</f>
        <v>0</v>
      </c>
    </row>
    <row r="106" spans="2:20" s="1407" customFormat="1" ht="12" hidden="1" customHeight="1" x14ac:dyDescent="0.2">
      <c r="B106" s="1419"/>
      <c r="C106" s="1407" t="str">
        <f t="shared" si="2"/>
        <v>13</v>
      </c>
      <c r="D106" s="1407">
        <v>13</v>
      </c>
      <c r="E106" s="1426"/>
      <c r="F106" s="1427"/>
      <c r="G106" s="1421">
        <f>'DATA ISIAN'!K70</f>
        <v>0</v>
      </c>
      <c r="I106" s="1407">
        <f>'DATA ISIAN'!M70</f>
        <v>0</v>
      </c>
      <c r="T106" s="1425">
        <f>'DATA ISIAN'!O70</f>
        <v>0</v>
      </c>
    </row>
    <row r="107" spans="2:20" s="1407" customFormat="1" ht="12" hidden="1" customHeight="1" x14ac:dyDescent="0.2">
      <c r="B107" s="1419"/>
      <c r="C107" s="1407" t="str">
        <f t="shared" si="2"/>
        <v>14</v>
      </c>
      <c r="D107" s="1407">
        <v>14</v>
      </c>
      <c r="E107" s="1426"/>
      <c r="F107" s="1427"/>
      <c r="G107" s="1421">
        <f>'DATA ISIAN'!K71</f>
        <v>0</v>
      </c>
      <c r="I107" s="1407">
        <f>'DATA ISIAN'!M71</f>
        <v>0</v>
      </c>
      <c r="T107" s="1425">
        <f>'DATA ISIAN'!O71</f>
        <v>0</v>
      </c>
    </row>
    <row r="108" spans="2:20" s="1407" customFormat="1" ht="12" hidden="1" customHeight="1" x14ac:dyDescent="0.2">
      <c r="B108" s="1419"/>
      <c r="C108" s="1407" t="str">
        <f t="shared" si="2"/>
        <v>15</v>
      </c>
      <c r="D108" s="1407">
        <v>15</v>
      </c>
      <c r="E108" s="1426"/>
      <c r="F108" s="1427"/>
      <c r="G108" s="1421">
        <f>'DATA ISIAN'!K72</f>
        <v>0</v>
      </c>
      <c r="I108" s="1407">
        <f>'DATA ISIAN'!M72</f>
        <v>0</v>
      </c>
      <c r="T108" s="1425">
        <f>'DATA ISIAN'!O72</f>
        <v>0</v>
      </c>
    </row>
    <row r="109" spans="2:20" s="1407" customFormat="1" ht="12" hidden="1" customHeight="1" x14ac:dyDescent="0.2">
      <c r="B109" s="1419"/>
      <c r="C109" s="1407" t="str">
        <f t="shared" si="2"/>
        <v>16</v>
      </c>
      <c r="D109" s="1407">
        <v>16</v>
      </c>
      <c r="E109" s="1426"/>
      <c r="F109" s="1427"/>
      <c r="G109" s="1421">
        <f>'DATA ISIAN'!K73</f>
        <v>0</v>
      </c>
      <c r="I109" s="1407">
        <f>'DATA ISIAN'!M73</f>
        <v>0</v>
      </c>
      <c r="T109" s="1425">
        <f>'DATA ISIAN'!O73</f>
        <v>0</v>
      </c>
    </row>
    <row r="110" spans="2:20" s="1407" customFormat="1" ht="12" hidden="1" customHeight="1" x14ac:dyDescent="0.2">
      <c r="B110" s="1419"/>
      <c r="C110" s="1407" t="str">
        <f t="shared" si="2"/>
        <v>17</v>
      </c>
      <c r="D110" s="1407">
        <v>17</v>
      </c>
      <c r="E110" s="1426"/>
      <c r="F110" s="1427"/>
      <c r="G110" s="1421">
        <f>'DATA ISIAN'!K74</f>
        <v>0</v>
      </c>
      <c r="I110" s="1407">
        <f>'DATA ISIAN'!M74</f>
        <v>0</v>
      </c>
      <c r="T110" s="1425">
        <f>'DATA ISIAN'!O74</f>
        <v>0</v>
      </c>
    </row>
    <row r="111" spans="2:20" s="1407" customFormat="1" ht="12" hidden="1" customHeight="1" x14ac:dyDescent="0.2">
      <c r="B111" s="1419"/>
      <c r="C111" s="1407" t="str">
        <f t="shared" si="2"/>
        <v>18</v>
      </c>
      <c r="D111" s="1407">
        <v>18</v>
      </c>
      <c r="E111" s="1426"/>
      <c r="F111" s="1427"/>
      <c r="G111" s="1421">
        <f>'DATA ISIAN'!K75</f>
        <v>0</v>
      </c>
      <c r="I111" s="1407">
        <f>'DATA ISIAN'!M75</f>
        <v>0</v>
      </c>
      <c r="T111" s="1425">
        <f>'DATA ISIAN'!O75</f>
        <v>0</v>
      </c>
    </row>
    <row r="112" spans="2:20" s="1407" customFormat="1" ht="12" hidden="1" customHeight="1" x14ac:dyDescent="0.2">
      <c r="B112" s="1419"/>
      <c r="C112" s="1407" t="str">
        <f t="shared" si="2"/>
        <v>19</v>
      </c>
      <c r="D112" s="1407">
        <v>19</v>
      </c>
      <c r="E112" s="1426"/>
      <c r="F112" s="1427"/>
      <c r="G112" s="1421">
        <f>'DATA ISIAN'!K76</f>
        <v>0</v>
      </c>
      <c r="I112" s="1407">
        <f>'DATA ISIAN'!M76</f>
        <v>0</v>
      </c>
      <c r="T112" s="1425">
        <f>'DATA ISIAN'!O76</f>
        <v>0</v>
      </c>
    </row>
    <row r="113" spans="2:20" s="1407" customFormat="1" ht="12" hidden="1" customHeight="1" x14ac:dyDescent="0.2">
      <c r="B113" s="1419"/>
      <c r="C113" s="1407" t="str">
        <f t="shared" si="2"/>
        <v>20</v>
      </c>
      <c r="D113" s="1407">
        <v>20</v>
      </c>
      <c r="E113" s="1426"/>
      <c r="F113" s="1427"/>
      <c r="G113" s="1421">
        <f>'DATA ISIAN'!K77</f>
        <v>0</v>
      </c>
      <c r="I113" s="1407">
        <f>'DATA ISIAN'!M77</f>
        <v>0</v>
      </c>
      <c r="T113" s="1425">
        <f>'DATA ISIAN'!O77</f>
        <v>0</v>
      </c>
    </row>
    <row r="114" spans="2:20" s="1407" customFormat="1" ht="12" hidden="1" customHeight="1" x14ac:dyDescent="0.2">
      <c r="B114" s="1419"/>
      <c r="C114" s="1407" t="str">
        <f t="shared" si="2"/>
        <v>21</v>
      </c>
      <c r="D114" s="1407">
        <v>21</v>
      </c>
      <c r="E114" s="1426"/>
      <c r="F114" s="1427"/>
      <c r="G114" s="1421">
        <f>'DATA ISIAN'!K78</f>
        <v>0</v>
      </c>
      <c r="I114" s="1407">
        <f>'DATA ISIAN'!M78</f>
        <v>0</v>
      </c>
      <c r="T114" s="1425">
        <f>'DATA ISIAN'!O78</f>
        <v>0</v>
      </c>
    </row>
    <row r="115" spans="2:20" s="1407" customFormat="1" ht="12" hidden="1" customHeight="1" x14ac:dyDescent="0.2">
      <c r="B115" s="1419"/>
      <c r="E115" s="1426"/>
      <c r="F115" s="1427"/>
      <c r="G115" s="1421">
        <f>'DATA ISIAN'!K79</f>
        <v>0</v>
      </c>
      <c r="I115" s="1407">
        <f>'DATA ISIAN'!M79</f>
        <v>0</v>
      </c>
      <c r="T115" s="1425"/>
    </row>
    <row r="116" spans="2:20" s="1407" customFormat="1" ht="12" hidden="1" customHeight="1" x14ac:dyDescent="0.2">
      <c r="B116" s="1419"/>
      <c r="E116" s="1426"/>
      <c r="F116" s="1427"/>
      <c r="G116" s="1421">
        <f>'DATA ISIAN'!K80</f>
        <v>0</v>
      </c>
      <c r="I116" s="1407">
        <f>'DATA ISIAN'!M80</f>
        <v>0</v>
      </c>
      <c r="T116" s="1425"/>
    </row>
    <row r="117" spans="2:20" s="1407" customFormat="1" ht="12" hidden="1" customHeight="1" x14ac:dyDescent="0.2">
      <c r="B117" s="1419"/>
      <c r="E117" s="1426"/>
      <c r="F117" s="1427"/>
      <c r="G117" s="1421">
        <f>'DATA ISIAN'!K81</f>
        <v>0</v>
      </c>
      <c r="I117" s="1407">
        <f>'DATA ISIAN'!M81</f>
        <v>0</v>
      </c>
      <c r="T117" s="1425"/>
    </row>
    <row r="118" spans="2:20" s="1407" customFormat="1" ht="12" hidden="1" customHeight="1" x14ac:dyDescent="0.2">
      <c r="B118" s="1419"/>
      <c r="E118" s="1426"/>
      <c r="F118" s="1427"/>
      <c r="G118" s="1421">
        <f>'DATA ISIAN'!K82</f>
        <v>0</v>
      </c>
      <c r="I118" s="1407">
        <f>'DATA ISIAN'!M82</f>
        <v>0</v>
      </c>
      <c r="T118" s="1425"/>
    </row>
    <row r="119" spans="2:20" s="1407" customFormat="1" ht="12" hidden="1" customHeight="1" x14ac:dyDescent="0.2">
      <c r="B119" s="1419"/>
      <c r="E119" s="1426"/>
      <c r="F119" s="1427"/>
      <c r="G119" s="1421">
        <f>'DATA ISIAN'!K83</f>
        <v>0</v>
      </c>
      <c r="I119" s="1407">
        <f>'DATA ISIAN'!M83</f>
        <v>0</v>
      </c>
      <c r="T119" s="1425"/>
    </row>
    <row r="120" spans="2:20" s="1407" customFormat="1" ht="12" hidden="1" customHeight="1" x14ac:dyDescent="0.2">
      <c r="B120" s="1419"/>
      <c r="E120" s="1426"/>
      <c r="F120" s="1427"/>
      <c r="G120" s="1421">
        <f>'DATA ISIAN'!K84</f>
        <v>0</v>
      </c>
      <c r="I120" s="1407">
        <f>'DATA ISIAN'!M84</f>
        <v>0</v>
      </c>
      <c r="T120" s="1425"/>
    </row>
    <row r="121" spans="2:20" s="1407" customFormat="1" ht="12" hidden="1" customHeight="1" x14ac:dyDescent="0.2">
      <c r="B121" s="1419"/>
      <c r="E121" s="1426"/>
      <c r="F121" s="1427"/>
      <c r="G121" s="1421">
        <f>'DATA ISIAN'!K85</f>
        <v>0</v>
      </c>
      <c r="I121" s="1407">
        <f>'DATA ISIAN'!M85</f>
        <v>0</v>
      </c>
      <c r="T121" s="1425"/>
    </row>
    <row r="122" spans="2:20" s="1407" customFormat="1" ht="12" hidden="1" customHeight="1" x14ac:dyDescent="0.2">
      <c r="B122" s="1419"/>
      <c r="E122" s="1426"/>
      <c r="F122" s="1427"/>
      <c r="G122" s="1421">
        <f>'DATA ISIAN'!K86</f>
        <v>0</v>
      </c>
      <c r="I122" s="1407">
        <f>'DATA ISIAN'!M86</f>
        <v>0</v>
      </c>
      <c r="T122" s="1425"/>
    </row>
    <row r="123" spans="2:20" s="1407" customFormat="1" ht="12" hidden="1" customHeight="1" x14ac:dyDescent="0.2">
      <c r="B123" s="1419"/>
      <c r="E123" s="1426"/>
      <c r="F123" s="1427"/>
      <c r="G123" s="1421">
        <f>'DATA ISIAN'!K87</f>
        <v>0</v>
      </c>
      <c r="I123" s="1407">
        <f>'DATA ISIAN'!M87</f>
        <v>0</v>
      </c>
      <c r="T123" s="1425"/>
    </row>
    <row r="124" spans="2:20" s="1407" customFormat="1" ht="12" hidden="1" customHeight="1" x14ac:dyDescent="0.2">
      <c r="B124" s="1419"/>
      <c r="E124" s="1426"/>
      <c r="F124" s="1427"/>
      <c r="G124" s="1421">
        <f>'DATA ISIAN'!K88</f>
        <v>0</v>
      </c>
      <c r="I124" s="1407">
        <f>'DATA ISIAN'!M88</f>
        <v>0</v>
      </c>
      <c r="T124" s="1425"/>
    </row>
    <row r="125" spans="2:20" s="1407" customFormat="1" ht="12" hidden="1" customHeight="1" x14ac:dyDescent="0.2">
      <c r="B125" s="1419"/>
      <c r="E125" s="1426"/>
      <c r="F125" s="1427"/>
      <c r="G125" s="1421">
        <f>'DATA ISIAN'!K89</f>
        <v>0</v>
      </c>
      <c r="I125" s="1407">
        <f>'DATA ISIAN'!M89</f>
        <v>0</v>
      </c>
      <c r="T125" s="1425"/>
    </row>
    <row r="126" spans="2:20" s="1407" customFormat="1" ht="12" hidden="1" customHeight="1" x14ac:dyDescent="0.2">
      <c r="B126" s="1419"/>
      <c r="E126" s="1426"/>
      <c r="F126" s="1427"/>
      <c r="G126" s="1421">
        <f>'DATA ISIAN'!K90</f>
        <v>0</v>
      </c>
      <c r="I126" s="1407">
        <f>'DATA ISIAN'!M90</f>
        <v>0</v>
      </c>
      <c r="T126" s="1425"/>
    </row>
    <row r="127" spans="2:20" s="1407" customFormat="1" ht="12" hidden="1" customHeight="1" x14ac:dyDescent="0.2">
      <c r="B127" s="1419"/>
      <c r="E127" s="1426"/>
      <c r="F127" s="1427"/>
      <c r="G127" s="1421">
        <f>'DATA ISIAN'!K91</f>
        <v>0</v>
      </c>
      <c r="I127" s="1407">
        <f>'DATA ISIAN'!M91</f>
        <v>0</v>
      </c>
      <c r="T127" s="1425"/>
    </row>
    <row r="128" spans="2:20" s="1407" customFormat="1" ht="12" hidden="1" customHeight="1" x14ac:dyDescent="0.2">
      <c r="B128" s="1419"/>
      <c r="E128" s="1426"/>
      <c r="F128" s="1427"/>
      <c r="G128" s="1421">
        <f>'DATA ISIAN'!K92</f>
        <v>0</v>
      </c>
      <c r="I128" s="1407">
        <f>'DATA ISIAN'!M92</f>
        <v>0</v>
      </c>
      <c r="T128" s="1425"/>
    </row>
    <row r="129" spans="2:20" s="1407" customFormat="1" ht="12" hidden="1" customHeight="1" x14ac:dyDescent="0.2">
      <c r="B129" s="1419"/>
      <c r="E129" s="1426"/>
      <c r="F129" s="1427"/>
      <c r="G129" s="1421">
        <f>'DATA ISIAN'!K93</f>
        <v>0</v>
      </c>
      <c r="I129" s="1407">
        <f>'DATA ISIAN'!M93</f>
        <v>0</v>
      </c>
      <c r="T129" s="1425"/>
    </row>
    <row r="130" spans="2:20" s="1407" customFormat="1" ht="12" hidden="1" customHeight="1" x14ac:dyDescent="0.2">
      <c r="B130" s="1419"/>
      <c r="E130" s="1426"/>
      <c r="F130" s="1427"/>
      <c r="G130" s="1421">
        <f>'DATA ISIAN'!K94</f>
        <v>0</v>
      </c>
      <c r="I130" s="1407">
        <f>'DATA ISIAN'!M94</f>
        <v>0</v>
      </c>
      <c r="T130" s="1425"/>
    </row>
    <row r="131" spans="2:20" s="1407" customFormat="1" ht="12" hidden="1" customHeight="1" x14ac:dyDescent="0.2">
      <c r="B131" s="1419"/>
      <c r="E131" s="1426"/>
      <c r="F131" s="1427"/>
      <c r="G131" s="1421">
        <f>'DATA ISIAN'!K95</f>
        <v>0</v>
      </c>
      <c r="I131" s="1407">
        <f>'DATA ISIAN'!M95</f>
        <v>0</v>
      </c>
      <c r="T131" s="1425"/>
    </row>
    <row r="132" spans="2:20" s="1407" customFormat="1" ht="12" hidden="1" customHeight="1" x14ac:dyDescent="0.2">
      <c r="B132" s="1419"/>
      <c r="E132" s="1426"/>
      <c r="F132" s="1427"/>
      <c r="G132" s="1421">
        <f>'DATA ISIAN'!K96</f>
        <v>0</v>
      </c>
      <c r="I132" s="1407">
        <f>'DATA ISIAN'!M96</f>
        <v>0</v>
      </c>
      <c r="T132" s="1425"/>
    </row>
    <row r="133" spans="2:20" s="1407" customFormat="1" ht="12" hidden="1" customHeight="1" x14ac:dyDescent="0.2">
      <c r="B133" s="1419"/>
      <c r="E133" s="1426"/>
      <c r="F133" s="1427"/>
      <c r="G133" s="1421">
        <f>'DATA ISIAN'!K97</f>
        <v>0</v>
      </c>
      <c r="I133" s="1407">
        <f>'DATA ISIAN'!M97</f>
        <v>0</v>
      </c>
      <c r="T133" s="1425"/>
    </row>
    <row r="134" spans="2:20" s="1407" customFormat="1" ht="12" hidden="1" customHeight="1" x14ac:dyDescent="0.2">
      <c r="B134" s="1419"/>
      <c r="E134" s="1426"/>
      <c r="F134" s="1427"/>
      <c r="G134" s="1421">
        <f>'DATA ISIAN'!K98</f>
        <v>0</v>
      </c>
      <c r="I134" s="1407">
        <f>'DATA ISIAN'!M98</f>
        <v>0</v>
      </c>
      <c r="T134" s="1425"/>
    </row>
    <row r="135" spans="2:20" s="1407" customFormat="1" ht="12" hidden="1" customHeight="1" x14ac:dyDescent="0.2">
      <c r="B135" s="1419"/>
      <c r="E135" s="1426"/>
      <c r="F135" s="1427"/>
      <c r="G135" s="1421">
        <f>'DATA ISIAN'!K99</f>
        <v>0</v>
      </c>
      <c r="I135" s="1407">
        <f>'DATA ISIAN'!M99</f>
        <v>0</v>
      </c>
      <c r="T135" s="1425"/>
    </row>
    <row r="136" spans="2:20" s="1407" customFormat="1" ht="12" hidden="1" customHeight="1" x14ac:dyDescent="0.2">
      <c r="B136" s="1419"/>
      <c r="E136" s="1426"/>
      <c r="F136" s="1427"/>
      <c r="G136" s="1421">
        <f>'DATA ISIAN'!K100</f>
        <v>0</v>
      </c>
      <c r="I136" s="1407">
        <f>'DATA ISIAN'!M100</f>
        <v>0</v>
      </c>
      <c r="T136" s="1425"/>
    </row>
    <row r="137" spans="2:20" s="1407" customFormat="1" ht="12" hidden="1" customHeight="1" x14ac:dyDescent="0.2">
      <c r="B137" s="1419"/>
      <c r="E137" s="1426"/>
      <c r="F137" s="1427"/>
      <c r="G137" s="1421">
        <f>'DATA ISIAN'!K101</f>
        <v>0</v>
      </c>
      <c r="I137" s="1407">
        <f>'DATA ISIAN'!M101</f>
        <v>0</v>
      </c>
      <c r="T137" s="1425"/>
    </row>
    <row r="138" spans="2:20" s="1407" customFormat="1" ht="12" hidden="1" customHeight="1" x14ac:dyDescent="0.2">
      <c r="B138" s="1419"/>
      <c r="E138" s="1426"/>
      <c r="F138" s="1427"/>
      <c r="G138" s="1421">
        <f>'DATA ISIAN'!K102</f>
        <v>0</v>
      </c>
      <c r="I138" s="1407">
        <f>'DATA ISIAN'!M102</f>
        <v>0</v>
      </c>
      <c r="T138" s="1425"/>
    </row>
    <row r="139" spans="2:20" s="1407" customFormat="1" ht="12" hidden="1" customHeight="1" x14ac:dyDescent="0.2">
      <c r="B139" s="1419"/>
      <c r="E139" s="1426"/>
      <c r="F139" s="1427"/>
      <c r="G139" s="1421">
        <f>'DATA ISIAN'!K103</f>
        <v>0</v>
      </c>
      <c r="I139" s="1407">
        <f>'DATA ISIAN'!M103</f>
        <v>0</v>
      </c>
      <c r="T139" s="1425"/>
    </row>
    <row r="140" spans="2:20" s="1407" customFormat="1" ht="12" hidden="1" customHeight="1" x14ac:dyDescent="0.2">
      <c r="B140" s="1419"/>
      <c r="E140" s="1426"/>
      <c r="F140" s="1427"/>
      <c r="G140" s="1421">
        <f>'DATA ISIAN'!K104</f>
        <v>0</v>
      </c>
      <c r="I140" s="1407">
        <f>'DATA ISIAN'!M104</f>
        <v>0</v>
      </c>
      <c r="T140" s="1425"/>
    </row>
    <row r="141" spans="2:20" s="1407" customFormat="1" ht="12" hidden="1" customHeight="1" x14ac:dyDescent="0.2">
      <c r="B141" s="1419"/>
      <c r="E141" s="1426"/>
      <c r="F141" s="1427"/>
      <c r="G141" s="1421">
        <f>'DATA ISIAN'!K105</f>
        <v>0</v>
      </c>
      <c r="I141" s="1407">
        <f>'DATA ISIAN'!M105</f>
        <v>0</v>
      </c>
      <c r="T141" s="1425"/>
    </row>
    <row r="142" spans="2:20" s="1407" customFormat="1" ht="12" hidden="1" customHeight="1" x14ac:dyDescent="0.2">
      <c r="B142" s="1419"/>
      <c r="E142" s="1426"/>
      <c r="F142" s="1427"/>
      <c r="G142" s="1421">
        <f>'DATA ISIAN'!K106</f>
        <v>0</v>
      </c>
      <c r="I142" s="1407">
        <f>'DATA ISIAN'!M106</f>
        <v>0</v>
      </c>
      <c r="T142" s="1425"/>
    </row>
    <row r="143" spans="2:20" s="1407" customFormat="1" ht="12" hidden="1" customHeight="1" x14ac:dyDescent="0.2">
      <c r="B143" s="1419"/>
      <c r="E143" s="1426"/>
      <c r="F143" s="1427"/>
      <c r="G143" s="1421">
        <f>'DATA ISIAN'!K107</f>
        <v>0</v>
      </c>
      <c r="I143" s="1407">
        <f>'DATA ISIAN'!M107</f>
        <v>0</v>
      </c>
      <c r="T143" s="1425"/>
    </row>
    <row r="144" spans="2:20" s="1407" customFormat="1" ht="12" hidden="1" customHeight="1" x14ac:dyDescent="0.2">
      <c r="B144" s="1419"/>
      <c r="E144" s="1426"/>
      <c r="F144" s="1427"/>
      <c r="G144" s="1421">
        <f>'DATA ISIAN'!K108</f>
        <v>0</v>
      </c>
      <c r="I144" s="1407">
        <f>'DATA ISIAN'!M108</f>
        <v>0</v>
      </c>
      <c r="T144" s="1425"/>
    </row>
    <row r="145" spans="2:20" s="1407" customFormat="1" ht="12" hidden="1" customHeight="1" x14ac:dyDescent="0.2">
      <c r="B145" s="1419"/>
      <c r="E145" s="1426"/>
      <c r="F145" s="1427"/>
      <c r="G145" s="1421">
        <f>'DATA ISIAN'!K109</f>
        <v>0</v>
      </c>
      <c r="I145" s="1407">
        <f>'DATA ISIAN'!M109</f>
        <v>0</v>
      </c>
      <c r="T145" s="1425"/>
    </row>
    <row r="146" spans="2:20" s="1407" customFormat="1" ht="12" hidden="1" customHeight="1" x14ac:dyDescent="0.2">
      <c r="B146" s="1419"/>
      <c r="E146" s="1426"/>
      <c r="F146" s="1427"/>
      <c r="G146" s="1421">
        <f>'DATA ISIAN'!K110</f>
        <v>0</v>
      </c>
      <c r="I146" s="1407">
        <f>'DATA ISIAN'!M110</f>
        <v>0</v>
      </c>
      <c r="T146" s="1425"/>
    </row>
    <row r="147" spans="2:20" s="1407" customFormat="1" ht="12" hidden="1" customHeight="1" x14ac:dyDescent="0.2">
      <c r="B147" s="1419"/>
      <c r="E147" s="1426"/>
      <c r="F147" s="1427"/>
      <c r="G147" s="1421"/>
      <c r="T147" s="1425"/>
    </row>
    <row r="148" spans="2:20" s="1407" customFormat="1" ht="12" hidden="1" customHeight="1" x14ac:dyDescent="0.2">
      <c r="B148" s="1419"/>
      <c r="E148" s="1426"/>
      <c r="F148" s="1427"/>
      <c r="G148" s="1421"/>
      <c r="T148" s="1425"/>
    </row>
    <row r="149" spans="2:20" s="1407" customFormat="1" ht="12" customHeight="1" x14ac:dyDescent="0.2">
      <c r="B149" s="1419"/>
      <c r="E149" s="1426"/>
      <c r="F149" s="1427"/>
      <c r="G149" s="1421"/>
      <c r="T149" s="1425"/>
    </row>
    <row r="150" spans="2:20" s="1407" customFormat="1" ht="12" customHeight="1" x14ac:dyDescent="0.2">
      <c r="B150" s="1419"/>
      <c r="E150" s="1426"/>
      <c r="F150" s="1427"/>
      <c r="G150" s="1421"/>
      <c r="T150" s="1425"/>
    </row>
    <row r="151" spans="2:20" s="1407" customFormat="1" ht="12" customHeight="1" x14ac:dyDescent="0.2">
      <c r="B151" s="1419"/>
      <c r="E151" s="1426"/>
      <c r="F151" s="1427"/>
      <c r="G151" s="1421"/>
      <c r="T151" s="1425"/>
    </row>
    <row r="152" spans="2:20" s="1407" customFormat="1" ht="12" customHeight="1" x14ac:dyDescent="0.2">
      <c r="B152" s="1419"/>
      <c r="E152" s="1426"/>
      <c r="F152" s="1427"/>
      <c r="G152" s="1421"/>
      <c r="T152" s="1425"/>
    </row>
    <row r="153" spans="2:20" s="1407" customFormat="1" ht="12" customHeight="1" x14ac:dyDescent="0.2">
      <c r="B153" s="1419"/>
      <c r="E153" s="1426"/>
      <c r="F153" s="1427"/>
      <c r="G153" s="1421"/>
      <c r="T153" s="1425"/>
    </row>
    <row r="154" spans="2:20" s="1407" customFormat="1" ht="12" customHeight="1" x14ac:dyDescent="0.2">
      <c r="B154" s="1419"/>
      <c r="E154" s="1426"/>
      <c r="F154" s="1427"/>
      <c r="G154" s="1421"/>
      <c r="T154" s="1425"/>
    </row>
    <row r="155" spans="2:20" s="1407" customFormat="1" ht="12" customHeight="1" x14ac:dyDescent="0.2">
      <c r="B155" s="1419"/>
      <c r="E155" s="1426"/>
      <c r="F155" s="1427"/>
      <c r="G155" s="1421"/>
      <c r="T155" s="1425"/>
    </row>
    <row r="156" spans="2:20" s="1407" customFormat="1" ht="12" customHeight="1" x14ac:dyDescent="0.2">
      <c r="B156" s="1419"/>
      <c r="E156" s="1426"/>
      <c r="F156" s="1427"/>
      <c r="G156" s="1421"/>
      <c r="T156" s="1425"/>
    </row>
    <row r="157" spans="2:20" s="1407" customFormat="1" ht="12" customHeight="1" x14ac:dyDescent="0.2">
      <c r="B157" s="1419"/>
      <c r="E157" s="1426"/>
      <c r="F157" s="1427"/>
      <c r="G157" s="1421"/>
      <c r="T157" s="1425"/>
    </row>
    <row r="158" spans="2:20" s="1407" customFormat="1" ht="12" customHeight="1" x14ac:dyDescent="0.2">
      <c r="B158" s="1419"/>
      <c r="E158" s="1426"/>
      <c r="F158" s="1427"/>
      <c r="G158" s="1421"/>
      <c r="T158" s="1425"/>
    </row>
    <row r="159" spans="2:20" s="1407" customFormat="1" ht="12" customHeight="1" x14ac:dyDescent="0.2">
      <c r="B159" s="1419"/>
      <c r="E159" s="1426"/>
      <c r="F159" s="1427"/>
      <c r="G159" s="1421"/>
      <c r="T159" s="1425"/>
    </row>
    <row r="160" spans="2:20" s="1407" customFormat="1" ht="12" customHeight="1" x14ac:dyDescent="0.2">
      <c r="B160" s="1419"/>
      <c r="E160" s="1426"/>
      <c r="F160" s="1427"/>
      <c r="G160" s="1421"/>
      <c r="T160" s="1425"/>
    </row>
    <row r="161" spans="2:20" s="1407" customFormat="1" ht="12" customHeight="1" x14ac:dyDescent="0.2">
      <c r="B161" s="1419"/>
      <c r="E161" s="1426"/>
      <c r="F161" s="1427"/>
      <c r="G161" s="1421"/>
      <c r="T161" s="1425"/>
    </row>
    <row r="162" spans="2:20" s="1407" customFormat="1" ht="12" customHeight="1" x14ac:dyDescent="0.2">
      <c r="B162" s="1419"/>
      <c r="E162" s="1426"/>
      <c r="F162" s="1427"/>
      <c r="G162" s="1421"/>
      <c r="T162" s="1425"/>
    </row>
    <row r="163" spans="2:20" s="1407" customFormat="1" ht="12" customHeight="1" x14ac:dyDescent="0.2">
      <c r="B163" s="1419"/>
      <c r="E163" s="1426"/>
      <c r="F163" s="1427"/>
      <c r="G163" s="1421"/>
      <c r="T163" s="1425"/>
    </row>
    <row r="164" spans="2:20" s="1407" customFormat="1" ht="12" customHeight="1" x14ac:dyDescent="0.2">
      <c r="B164" s="1419"/>
      <c r="E164" s="1426"/>
      <c r="F164" s="1427"/>
      <c r="G164" s="1421"/>
      <c r="T164" s="1425"/>
    </row>
    <row r="165" spans="2:20" s="1407" customFormat="1" ht="12" customHeight="1" x14ac:dyDescent="0.2">
      <c r="B165" s="1419"/>
      <c r="E165" s="1426"/>
      <c r="F165" s="1427"/>
      <c r="G165" s="1421"/>
      <c r="T165" s="1425"/>
    </row>
    <row r="166" spans="2:20" s="1407" customFormat="1" ht="12" customHeight="1" x14ac:dyDescent="0.2">
      <c r="B166" s="1419"/>
      <c r="E166" s="1426"/>
      <c r="F166" s="1427"/>
      <c r="G166" s="1421"/>
      <c r="T166" s="1425"/>
    </row>
    <row r="167" spans="2:20" s="1407" customFormat="1" ht="12" customHeight="1" x14ac:dyDescent="0.2">
      <c r="B167" s="1419"/>
      <c r="E167" s="1426"/>
      <c r="F167" s="1427"/>
      <c r="G167" s="1421"/>
      <c r="T167" s="1425"/>
    </row>
    <row r="168" spans="2:20" s="1407" customFormat="1" ht="12" customHeight="1" x14ac:dyDescent="0.2">
      <c r="B168" s="1419"/>
      <c r="E168" s="1426"/>
      <c r="F168" s="1427"/>
      <c r="G168" s="1421"/>
      <c r="T168" s="1425"/>
    </row>
    <row r="169" spans="2:20" s="1407" customFormat="1" ht="12" customHeight="1" x14ac:dyDescent="0.2">
      <c r="B169" s="1419"/>
      <c r="E169" s="1426"/>
      <c r="F169" s="1427"/>
      <c r="G169" s="1421"/>
      <c r="T169" s="1425"/>
    </row>
    <row r="170" spans="2:20" s="1407" customFormat="1" ht="12" customHeight="1" x14ac:dyDescent="0.2">
      <c r="B170" s="1419"/>
      <c r="E170" s="1426"/>
      <c r="F170" s="1427"/>
      <c r="G170" s="1421"/>
      <c r="T170" s="1425"/>
    </row>
    <row r="171" spans="2:20" s="1407" customFormat="1" ht="12" customHeight="1" x14ac:dyDescent="0.2">
      <c r="B171" s="1419"/>
      <c r="E171" s="1426"/>
      <c r="F171" s="1427"/>
      <c r="G171" s="1421"/>
      <c r="T171" s="1425"/>
    </row>
    <row r="172" spans="2:20" s="1407" customFormat="1" ht="12" customHeight="1" x14ac:dyDescent="0.2">
      <c r="B172" s="1419"/>
      <c r="E172" s="1426"/>
      <c r="F172" s="1427"/>
      <c r="G172" s="1421"/>
      <c r="T172" s="1425"/>
    </row>
    <row r="173" spans="2:20" s="1407" customFormat="1" ht="12" customHeight="1" x14ac:dyDescent="0.2">
      <c r="B173" s="1419"/>
      <c r="E173" s="1426"/>
      <c r="F173" s="1427"/>
      <c r="G173" s="1421"/>
      <c r="T173" s="1425"/>
    </row>
    <row r="174" spans="2:20" s="1407" customFormat="1" ht="12" customHeight="1" x14ac:dyDescent="0.2">
      <c r="B174" s="1419"/>
      <c r="E174" s="1426"/>
      <c r="F174" s="1427"/>
      <c r="G174" s="1421"/>
      <c r="T174" s="1425"/>
    </row>
    <row r="175" spans="2:20" s="1407" customFormat="1" ht="12" customHeight="1" x14ac:dyDescent="0.2">
      <c r="B175" s="1419"/>
      <c r="E175" s="1426"/>
      <c r="G175" s="1421"/>
      <c r="T175" s="1425"/>
    </row>
    <row r="176" spans="2:20" s="1407" customFormat="1" ht="12" customHeight="1" x14ac:dyDescent="0.2">
      <c r="B176" s="1419"/>
      <c r="E176" s="1426"/>
      <c r="G176" s="1421"/>
      <c r="T176" s="1425"/>
    </row>
    <row r="177" spans="2:20" s="1407" customFormat="1" ht="12" customHeight="1" x14ac:dyDescent="0.2">
      <c r="B177" s="1419"/>
      <c r="E177" s="1426"/>
      <c r="G177" s="1421"/>
      <c r="T177" s="1425"/>
    </row>
    <row r="178" spans="2:20" s="1407" customFormat="1" ht="12" customHeight="1" x14ac:dyDescent="0.2">
      <c r="B178" s="1419"/>
      <c r="E178" s="1426"/>
      <c r="G178" s="1421"/>
      <c r="T178" s="1425"/>
    </row>
    <row r="179" spans="2:20" s="1407" customFormat="1" ht="12" customHeight="1" x14ac:dyDescent="0.2">
      <c r="B179" s="1419"/>
      <c r="E179" s="1426"/>
      <c r="G179" s="1421"/>
      <c r="T179" s="1425"/>
    </row>
    <row r="180" spans="2:20" s="1407" customFormat="1" ht="12" customHeight="1" x14ac:dyDescent="0.2">
      <c r="B180" s="1419"/>
      <c r="E180" s="1426"/>
      <c r="F180" s="1429"/>
      <c r="G180" s="1421"/>
      <c r="T180" s="1425"/>
    </row>
    <row r="181" spans="2:20" s="1407" customFormat="1" ht="12" customHeight="1" x14ac:dyDescent="0.2">
      <c r="B181" s="1419"/>
      <c r="E181" s="1426"/>
      <c r="G181" s="1421"/>
      <c r="T181" s="1425"/>
    </row>
    <row r="182" spans="2:20" s="1407" customFormat="1" ht="12" customHeight="1" x14ac:dyDescent="0.2">
      <c r="B182" s="1419"/>
      <c r="E182" s="1426"/>
      <c r="G182" s="1421"/>
      <c r="T182" s="1425"/>
    </row>
    <row r="183" spans="2:20" s="1407" customFormat="1" ht="12" customHeight="1" x14ac:dyDescent="0.2">
      <c r="B183" s="1419"/>
      <c r="E183" s="1426"/>
      <c r="G183" s="1421"/>
      <c r="T183" s="1425"/>
    </row>
    <row r="184" spans="2:20" s="1407" customFormat="1" ht="12" customHeight="1" x14ac:dyDescent="0.2">
      <c r="B184" s="1419"/>
      <c r="E184" s="1426"/>
      <c r="G184" s="1421"/>
      <c r="T184" s="1425"/>
    </row>
    <row r="185" spans="2:20" s="1407" customFormat="1" ht="12" customHeight="1" x14ac:dyDescent="0.2">
      <c r="B185" s="1419"/>
      <c r="E185" s="1426"/>
      <c r="G185" s="1421"/>
      <c r="T185" s="1425"/>
    </row>
    <row r="186" spans="2:20" s="1407" customFormat="1" ht="12" customHeight="1" x14ac:dyDescent="0.2">
      <c r="B186" s="1419"/>
      <c r="E186" s="1426"/>
      <c r="G186" s="1421"/>
      <c r="T186" s="1425"/>
    </row>
    <row r="187" spans="2:20" s="1407" customFormat="1" ht="12" customHeight="1" x14ac:dyDescent="0.2">
      <c r="B187" s="1419"/>
      <c r="E187" s="1426"/>
      <c r="G187" s="1421"/>
      <c r="T187" s="1425"/>
    </row>
    <row r="188" spans="2:20" s="1407" customFormat="1" ht="12" customHeight="1" x14ac:dyDescent="0.2">
      <c r="B188" s="1419"/>
      <c r="E188" s="1426"/>
      <c r="G188" s="1421"/>
      <c r="T188" s="1425"/>
    </row>
    <row r="189" spans="2:20" s="1407" customFormat="1" ht="12" customHeight="1" x14ac:dyDescent="0.2">
      <c r="B189" s="1419"/>
      <c r="E189" s="1426"/>
      <c r="G189" s="1421"/>
      <c r="T189" s="1425"/>
    </row>
    <row r="190" spans="2:20" s="1407" customFormat="1" ht="12" customHeight="1" x14ac:dyDescent="0.2">
      <c r="B190" s="1419"/>
      <c r="E190" s="1426"/>
      <c r="G190" s="1421"/>
      <c r="T190" s="1425"/>
    </row>
    <row r="191" spans="2:20" s="1407" customFormat="1" ht="12" customHeight="1" x14ac:dyDescent="0.2">
      <c r="B191" s="1419"/>
      <c r="E191" s="1426"/>
      <c r="G191" s="1421"/>
      <c r="T191" s="1425"/>
    </row>
    <row r="192" spans="2:20" s="1407" customFormat="1" ht="12" customHeight="1" x14ac:dyDescent="0.2">
      <c r="B192" s="1419"/>
      <c r="E192" s="1426"/>
      <c r="G192" s="1421"/>
      <c r="T192" s="1425"/>
    </row>
    <row r="193" spans="2:20" s="1407" customFormat="1" ht="12" customHeight="1" x14ac:dyDescent="0.2">
      <c r="B193" s="1419"/>
      <c r="E193" s="1426"/>
      <c r="G193" s="1421"/>
      <c r="T193" s="1425"/>
    </row>
    <row r="194" spans="2:20" s="1407" customFormat="1" ht="12" customHeight="1" x14ac:dyDescent="0.2">
      <c r="B194" s="1419"/>
      <c r="E194" s="1426"/>
      <c r="G194" s="1421"/>
      <c r="T194" s="1425"/>
    </row>
    <row r="195" spans="2:20" s="1407" customFormat="1" ht="12" customHeight="1" x14ac:dyDescent="0.2">
      <c r="B195" s="1419"/>
      <c r="E195" s="1426"/>
      <c r="G195" s="1421"/>
      <c r="T195" s="1425"/>
    </row>
    <row r="196" spans="2:20" s="1407" customFormat="1" ht="12" customHeight="1" x14ac:dyDescent="0.2">
      <c r="B196" s="1419"/>
      <c r="E196" s="1426"/>
      <c r="G196" s="1421"/>
      <c r="T196" s="1425"/>
    </row>
    <row r="197" spans="2:20" s="1407" customFormat="1" ht="12" customHeight="1" x14ac:dyDescent="0.2">
      <c r="B197" s="1419"/>
      <c r="E197" s="1426"/>
      <c r="G197" s="1421"/>
      <c r="T197" s="1425"/>
    </row>
    <row r="198" spans="2:20" s="1407" customFormat="1" ht="12" customHeight="1" x14ac:dyDescent="0.2">
      <c r="B198" s="1419"/>
      <c r="E198" s="1426"/>
      <c r="G198" s="1421"/>
      <c r="T198" s="1425"/>
    </row>
    <row r="199" spans="2:20" s="1407" customFormat="1" ht="12" customHeight="1" x14ac:dyDescent="0.2">
      <c r="B199" s="1419"/>
      <c r="E199" s="1426"/>
      <c r="G199" s="1433"/>
      <c r="T199" s="1425"/>
    </row>
    <row r="200" spans="2:20" s="1407" customFormat="1" ht="12" customHeight="1" x14ac:dyDescent="0.2">
      <c r="B200" s="1419"/>
      <c r="E200" s="1426"/>
      <c r="G200" s="1433"/>
      <c r="T200" s="1425"/>
    </row>
    <row r="201" spans="2:20" s="1407" customFormat="1" ht="12" customHeight="1" x14ac:dyDescent="0.2">
      <c r="B201" s="1419"/>
      <c r="E201" s="1426"/>
      <c r="G201" s="1433"/>
      <c r="T201" s="1425"/>
    </row>
    <row r="202" spans="2:20" s="1407" customFormat="1" ht="12" customHeight="1" x14ac:dyDescent="0.2">
      <c r="B202" s="1419"/>
      <c r="E202" s="1426"/>
      <c r="G202" s="1433"/>
      <c r="T202" s="1425"/>
    </row>
    <row r="203" spans="2:20" s="1407" customFormat="1" ht="12" customHeight="1" x14ac:dyDescent="0.2">
      <c r="B203" s="1419"/>
      <c r="E203" s="1426"/>
      <c r="F203" s="1429"/>
      <c r="G203" s="1433"/>
      <c r="T203" s="1425"/>
    </row>
    <row r="204" spans="2:20" s="1407" customFormat="1" ht="12" customHeight="1" x14ac:dyDescent="0.2">
      <c r="B204" s="1419"/>
      <c r="E204" s="1426"/>
      <c r="G204" s="1433"/>
      <c r="T204" s="1425"/>
    </row>
    <row r="205" spans="2:20" s="1407" customFormat="1" ht="12" customHeight="1" x14ac:dyDescent="0.2">
      <c r="B205" s="1419"/>
      <c r="E205" s="1426"/>
      <c r="G205" s="1433"/>
      <c r="T205" s="1425"/>
    </row>
    <row r="206" spans="2:20" s="1407" customFormat="1" ht="12" customHeight="1" x14ac:dyDescent="0.2">
      <c r="B206" s="1419"/>
      <c r="E206" s="1426"/>
      <c r="G206" s="1433"/>
      <c r="T206" s="1425"/>
    </row>
    <row r="207" spans="2:20" s="1407" customFormat="1" ht="12" customHeight="1" x14ac:dyDescent="0.2">
      <c r="B207" s="1419"/>
      <c r="E207" s="1426"/>
      <c r="G207" s="1433"/>
      <c r="T207" s="1425"/>
    </row>
    <row r="208" spans="2:20" s="1407" customFormat="1" ht="12" customHeight="1" x14ac:dyDescent="0.2">
      <c r="B208" s="1419"/>
      <c r="E208" s="1426"/>
      <c r="G208" s="1433"/>
      <c r="T208" s="1425"/>
    </row>
    <row r="209" spans="2:20" s="1407" customFormat="1" ht="12" customHeight="1" x14ac:dyDescent="0.2">
      <c r="B209" s="1419"/>
      <c r="E209" s="1426"/>
      <c r="G209" s="1433"/>
      <c r="T209" s="1425"/>
    </row>
    <row r="210" spans="2:20" s="1407" customFormat="1" ht="12" customHeight="1" x14ac:dyDescent="0.2">
      <c r="B210" s="1419"/>
      <c r="E210" s="1426"/>
      <c r="G210" s="1433"/>
      <c r="T210" s="1425"/>
    </row>
    <row r="211" spans="2:20" s="1407" customFormat="1" ht="12" customHeight="1" x14ac:dyDescent="0.2">
      <c r="B211" s="1419"/>
      <c r="E211" s="1426"/>
      <c r="G211" s="1433"/>
      <c r="T211" s="1425"/>
    </row>
    <row r="212" spans="2:20" ht="12" customHeight="1" x14ac:dyDescent="0.2">
      <c r="E212" s="1398"/>
      <c r="G212" s="1401"/>
    </row>
    <row r="213" spans="2:20" ht="12" customHeight="1" x14ac:dyDescent="0.2">
      <c r="E213" s="1398"/>
      <c r="G213" s="1401"/>
    </row>
    <row r="214" spans="2:20" ht="12" customHeight="1" x14ac:dyDescent="0.2">
      <c r="E214" s="1398"/>
      <c r="G214" s="1401"/>
    </row>
    <row r="215" spans="2:20" ht="12" customHeight="1" x14ac:dyDescent="0.2">
      <c r="E215" s="1398"/>
      <c r="F215" s="1402"/>
      <c r="G215" s="1401"/>
    </row>
    <row r="216" spans="2:20" ht="12" customHeight="1" x14ac:dyDescent="0.2">
      <c r="E216" s="1398"/>
      <c r="G216" s="1401"/>
    </row>
    <row r="217" spans="2:20" ht="12" customHeight="1" x14ac:dyDescent="0.2">
      <c r="E217" s="1398"/>
      <c r="G217" s="1401"/>
    </row>
    <row r="218" spans="2:20" ht="12" customHeight="1" x14ac:dyDescent="0.2">
      <c r="E218" s="1398"/>
      <c r="G218" s="1401"/>
    </row>
    <row r="219" spans="2:20" ht="12" customHeight="1" x14ac:dyDescent="0.2">
      <c r="E219" s="1398"/>
      <c r="G219" s="1401"/>
    </row>
    <row r="220" spans="2:20" ht="12" customHeight="1" x14ac:dyDescent="0.2">
      <c r="E220" s="1398"/>
      <c r="G220" s="1401"/>
    </row>
    <row r="221" spans="2:20" ht="12" customHeight="1" x14ac:dyDescent="0.2">
      <c r="E221" s="1398"/>
      <c r="G221" s="1401"/>
    </row>
    <row r="222" spans="2:20" ht="12" customHeight="1" x14ac:dyDescent="0.2">
      <c r="E222" s="1398"/>
      <c r="G222" s="1401"/>
    </row>
    <row r="223" spans="2:20" ht="12" customHeight="1" x14ac:dyDescent="0.2">
      <c r="E223" s="1398"/>
      <c r="G223" s="1401"/>
    </row>
    <row r="224" spans="2:20" ht="12" customHeight="1" x14ac:dyDescent="0.2">
      <c r="E224" s="1398"/>
      <c r="F224" s="1402"/>
      <c r="G224" s="1401"/>
    </row>
    <row r="225" spans="5:7" ht="12" customHeight="1" x14ac:dyDescent="0.2">
      <c r="E225" s="1398"/>
      <c r="G225" s="1401"/>
    </row>
    <row r="226" spans="5:7" ht="12" customHeight="1" x14ac:dyDescent="0.2">
      <c r="E226" s="1398"/>
      <c r="G226" s="1401"/>
    </row>
    <row r="227" spans="5:7" ht="12" customHeight="1" x14ac:dyDescent="0.2">
      <c r="E227" s="1398"/>
      <c r="G227" s="1401"/>
    </row>
    <row r="228" spans="5:7" ht="12" customHeight="1" x14ac:dyDescent="0.2">
      <c r="E228" s="1398"/>
      <c r="G228" s="1401"/>
    </row>
    <row r="229" spans="5:7" ht="12" customHeight="1" x14ac:dyDescent="0.2">
      <c r="E229" s="1398"/>
      <c r="G229" s="1401"/>
    </row>
    <row r="230" spans="5:7" ht="12" customHeight="1" x14ac:dyDescent="0.2">
      <c r="E230" s="1398"/>
      <c r="F230" s="1400"/>
      <c r="G230" s="1401"/>
    </row>
    <row r="231" spans="5:7" ht="12" customHeight="1" x14ac:dyDescent="0.2">
      <c r="E231" s="1398"/>
      <c r="G231" s="1401"/>
    </row>
    <row r="232" spans="5:7" ht="12" customHeight="1" x14ac:dyDescent="0.2">
      <c r="E232" s="1398"/>
      <c r="G232" s="1401"/>
    </row>
    <row r="233" spans="5:7" ht="12" customHeight="1" x14ac:dyDescent="0.2">
      <c r="E233" s="1398"/>
      <c r="G233" s="1401"/>
    </row>
    <row r="234" spans="5:7" ht="12" customHeight="1" x14ac:dyDescent="0.2">
      <c r="E234" s="1398"/>
      <c r="G234" s="1401"/>
    </row>
    <row r="235" spans="5:7" ht="12" customHeight="1" x14ac:dyDescent="0.2">
      <c r="E235" s="1398"/>
      <c r="G235" s="1401"/>
    </row>
    <row r="236" spans="5:7" ht="12" customHeight="1" x14ac:dyDescent="0.2">
      <c r="E236" s="1398"/>
      <c r="G236" s="1401"/>
    </row>
    <row r="237" spans="5:7" ht="12" customHeight="1" x14ac:dyDescent="0.2">
      <c r="E237" s="1398"/>
      <c r="G237" s="1401"/>
    </row>
    <row r="238" spans="5:7" ht="12" customHeight="1" x14ac:dyDescent="0.2">
      <c r="E238" s="1398"/>
      <c r="G238" s="1401"/>
    </row>
    <row r="239" spans="5:7" ht="12" customHeight="1" x14ac:dyDescent="0.2">
      <c r="E239" s="1398"/>
      <c r="G239" s="1401"/>
    </row>
    <row r="240" spans="5:7" ht="12" customHeight="1" x14ac:dyDescent="0.2">
      <c r="E240" s="1398"/>
      <c r="G240" s="1401"/>
    </row>
    <row r="241" spans="5:7" ht="12" customHeight="1" x14ac:dyDescent="0.2">
      <c r="E241" s="1398"/>
      <c r="G241" s="1401"/>
    </row>
    <row r="242" spans="5:7" ht="12" customHeight="1" x14ac:dyDescent="0.2">
      <c r="E242" s="1398"/>
      <c r="G242" s="1401"/>
    </row>
    <row r="243" spans="5:7" ht="12" customHeight="1" x14ac:dyDescent="0.2">
      <c r="E243" s="1398"/>
      <c r="G243" s="1401"/>
    </row>
    <row r="244" spans="5:7" ht="12" customHeight="1" x14ac:dyDescent="0.2">
      <c r="E244" s="1398"/>
      <c r="G244" s="1401"/>
    </row>
    <row r="245" spans="5:7" ht="12" customHeight="1" x14ac:dyDescent="0.2">
      <c r="E245" s="1398"/>
      <c r="G245" s="1401"/>
    </row>
    <row r="246" spans="5:7" ht="12" customHeight="1" x14ac:dyDescent="0.2">
      <c r="E246" s="1398"/>
      <c r="G246" s="1401"/>
    </row>
    <row r="247" spans="5:7" ht="12" customHeight="1" x14ac:dyDescent="0.2">
      <c r="E247" s="1398"/>
      <c r="G247" s="1401"/>
    </row>
    <row r="248" spans="5:7" ht="12" customHeight="1" x14ac:dyDescent="0.2">
      <c r="E248" s="1398"/>
      <c r="G248" s="1401"/>
    </row>
    <row r="249" spans="5:7" ht="12" customHeight="1" x14ac:dyDescent="0.2">
      <c r="E249" s="1398"/>
      <c r="G249" s="1401"/>
    </row>
    <row r="250" spans="5:7" ht="12" customHeight="1" x14ac:dyDescent="0.2">
      <c r="E250" s="1398"/>
      <c r="G250" s="1401"/>
    </row>
    <row r="251" spans="5:7" ht="12" customHeight="1" x14ac:dyDescent="0.2">
      <c r="E251" s="1398"/>
      <c r="G251" s="1401"/>
    </row>
    <row r="252" spans="5:7" ht="12" customHeight="1" x14ac:dyDescent="0.2">
      <c r="E252" s="1398"/>
      <c r="G252" s="1401"/>
    </row>
    <row r="253" spans="5:7" ht="12" customHeight="1" x14ac:dyDescent="0.2">
      <c r="E253" s="1398"/>
      <c r="G253" s="1401"/>
    </row>
    <row r="254" spans="5:7" ht="12" customHeight="1" x14ac:dyDescent="0.2">
      <c r="E254" s="1398"/>
      <c r="G254" s="1401"/>
    </row>
    <row r="255" spans="5:7" ht="12" customHeight="1" x14ac:dyDescent="0.2">
      <c r="E255" s="1398"/>
      <c r="G255" s="1401"/>
    </row>
    <row r="256" spans="5:7" ht="12" customHeight="1" x14ac:dyDescent="0.2">
      <c r="E256" s="1398"/>
      <c r="G256" s="1401"/>
    </row>
    <row r="257" spans="5:7" ht="12" customHeight="1" x14ac:dyDescent="0.2">
      <c r="E257" s="1398"/>
      <c r="G257" s="1401"/>
    </row>
    <row r="258" spans="5:7" ht="12" customHeight="1" x14ac:dyDescent="0.2">
      <c r="E258" s="1398"/>
      <c r="G258" s="1401"/>
    </row>
    <row r="259" spans="5:7" ht="12" customHeight="1" x14ac:dyDescent="0.2">
      <c r="E259" s="1398"/>
      <c r="F259" s="1402"/>
      <c r="G259" s="1401"/>
    </row>
    <row r="260" spans="5:7" ht="12" customHeight="1" x14ac:dyDescent="0.2">
      <c r="E260" s="1398"/>
      <c r="F260" s="1402"/>
      <c r="G260" s="1401"/>
    </row>
    <row r="261" spans="5:7" ht="12" customHeight="1" x14ac:dyDescent="0.2">
      <c r="E261" s="1398"/>
      <c r="F261" s="1402"/>
      <c r="G261" s="1401"/>
    </row>
    <row r="262" spans="5:7" ht="12" customHeight="1" x14ac:dyDescent="0.2">
      <c r="E262" s="1398"/>
      <c r="G262" s="1401"/>
    </row>
    <row r="263" spans="5:7" ht="12" customHeight="1" x14ac:dyDescent="0.2">
      <c r="E263" s="1398"/>
      <c r="G263" s="1401"/>
    </row>
    <row r="264" spans="5:7" ht="12" customHeight="1" x14ac:dyDescent="0.2">
      <c r="E264" s="1398"/>
      <c r="G264" s="1401"/>
    </row>
    <row r="265" spans="5:7" ht="12" customHeight="1" x14ac:dyDescent="0.2">
      <c r="E265" s="1398"/>
      <c r="G265" s="1401"/>
    </row>
    <row r="266" spans="5:7" ht="12" customHeight="1" x14ac:dyDescent="0.2">
      <c r="E266" s="1398"/>
      <c r="G266" s="1401"/>
    </row>
    <row r="267" spans="5:7" ht="12" customHeight="1" x14ac:dyDescent="0.2">
      <c r="E267" s="1398"/>
      <c r="G267" s="1401"/>
    </row>
    <row r="268" spans="5:7" ht="12" customHeight="1" x14ac:dyDescent="0.2">
      <c r="E268" s="1398"/>
      <c r="G268" s="1401"/>
    </row>
    <row r="269" spans="5:7" ht="12" customHeight="1" x14ac:dyDescent="0.2">
      <c r="E269" s="1398"/>
      <c r="G269" s="1401"/>
    </row>
    <row r="270" spans="5:7" ht="12" customHeight="1" x14ac:dyDescent="0.2">
      <c r="E270" s="1398"/>
      <c r="G270" s="1401"/>
    </row>
    <row r="271" spans="5:7" ht="12" customHeight="1" x14ac:dyDescent="0.2">
      <c r="E271" s="1398"/>
      <c r="G271" s="1401"/>
    </row>
    <row r="272" spans="5:7" ht="12" customHeight="1" x14ac:dyDescent="0.2">
      <c r="E272" s="1398"/>
      <c r="G272" s="1401"/>
    </row>
    <row r="273" spans="5:7" ht="12" customHeight="1" x14ac:dyDescent="0.2">
      <c r="E273" s="1398"/>
      <c r="G273" s="1401"/>
    </row>
    <row r="274" spans="5:7" ht="12" customHeight="1" x14ac:dyDescent="0.2">
      <c r="E274" s="1398"/>
      <c r="G274" s="1401"/>
    </row>
    <row r="275" spans="5:7" ht="12" customHeight="1" x14ac:dyDescent="0.2">
      <c r="E275" s="1398"/>
      <c r="G275" s="1401"/>
    </row>
    <row r="276" spans="5:7" ht="12" customHeight="1" x14ac:dyDescent="0.2">
      <c r="E276" s="1398"/>
      <c r="G276" s="1401"/>
    </row>
    <row r="277" spans="5:7" ht="12" customHeight="1" x14ac:dyDescent="0.2">
      <c r="E277" s="1398"/>
      <c r="G277" s="1401"/>
    </row>
    <row r="278" spans="5:7" ht="12" customHeight="1" x14ac:dyDescent="0.2">
      <c r="E278" s="1398"/>
      <c r="G278" s="1401"/>
    </row>
    <row r="279" spans="5:7" ht="12" customHeight="1" x14ac:dyDescent="0.2">
      <c r="E279" s="1398"/>
      <c r="G279" s="1401"/>
    </row>
    <row r="280" spans="5:7" ht="12" customHeight="1" x14ac:dyDescent="0.2">
      <c r="E280" s="1398"/>
      <c r="G280" s="1401"/>
    </row>
    <row r="281" spans="5:7" ht="12" customHeight="1" x14ac:dyDescent="0.2">
      <c r="E281" s="1398"/>
      <c r="G281" s="1401"/>
    </row>
    <row r="282" spans="5:7" ht="12" customHeight="1" x14ac:dyDescent="0.2">
      <c r="E282" s="1398"/>
      <c r="G282" s="1401"/>
    </row>
    <row r="283" spans="5:7" ht="12" customHeight="1" x14ac:dyDescent="0.2">
      <c r="E283" s="1398"/>
      <c r="G283" s="1401"/>
    </row>
    <row r="284" spans="5:7" ht="12" customHeight="1" x14ac:dyDescent="0.2">
      <c r="E284" s="1398"/>
      <c r="G284" s="1401"/>
    </row>
    <row r="285" spans="5:7" ht="12" customHeight="1" x14ac:dyDescent="0.2">
      <c r="E285" s="1398"/>
      <c r="G285" s="1401"/>
    </row>
    <row r="286" spans="5:7" ht="12" customHeight="1" x14ac:dyDescent="0.2">
      <c r="E286" s="1398"/>
      <c r="G286" s="1401"/>
    </row>
    <row r="287" spans="5:7" ht="12" customHeight="1" x14ac:dyDescent="0.2">
      <c r="E287" s="1398"/>
      <c r="G287" s="1401"/>
    </row>
    <row r="288" spans="5:7" ht="12" customHeight="1" x14ac:dyDescent="0.2">
      <c r="E288" s="1398"/>
      <c r="G288" s="1401"/>
    </row>
    <row r="289" spans="4:7" ht="12" customHeight="1" x14ac:dyDescent="0.2">
      <c r="E289" s="1398"/>
      <c r="G289" s="1401"/>
    </row>
    <row r="290" spans="4:7" ht="12" customHeight="1" x14ac:dyDescent="0.2">
      <c r="E290" s="1398"/>
      <c r="G290" s="1401"/>
    </row>
    <row r="291" spans="4:7" ht="12" customHeight="1" x14ac:dyDescent="0.2">
      <c r="E291" s="1398"/>
      <c r="G291" s="1401"/>
    </row>
    <row r="292" spans="4:7" ht="12" customHeight="1" x14ac:dyDescent="0.2">
      <c r="E292" s="1398"/>
      <c r="G292" s="1401"/>
    </row>
    <row r="293" spans="4:7" ht="12" customHeight="1" x14ac:dyDescent="0.2">
      <c r="E293" s="1398"/>
      <c r="G293" s="1401"/>
    </row>
    <row r="294" spans="4:7" ht="12" customHeight="1" x14ac:dyDescent="0.2">
      <c r="E294" s="1398"/>
      <c r="G294" s="1401"/>
    </row>
    <row r="295" spans="4:7" ht="12" customHeight="1" x14ac:dyDescent="0.2">
      <c r="E295" s="1398"/>
      <c r="G295" s="1401"/>
    </row>
    <row r="296" spans="4:7" ht="12" customHeight="1" x14ac:dyDescent="0.2">
      <c r="E296" s="1398"/>
      <c r="G296" s="1401"/>
    </row>
    <row r="297" spans="4:7" ht="12" customHeight="1" x14ac:dyDescent="0.2">
      <c r="D297" s="1398"/>
      <c r="E297" s="1398"/>
      <c r="G297" s="1401"/>
    </row>
    <row r="298" spans="4:7" ht="12" customHeight="1" x14ac:dyDescent="0.2">
      <c r="D298" s="1398"/>
      <c r="E298" s="1398"/>
      <c r="G298" s="1401"/>
    </row>
    <row r="299" spans="4:7" ht="12" customHeight="1" x14ac:dyDescent="0.2">
      <c r="D299" s="1398"/>
      <c r="E299" s="1398"/>
      <c r="G299" s="1401"/>
    </row>
    <row r="300" spans="4:7" ht="12" customHeight="1" x14ac:dyDescent="0.2">
      <c r="D300" s="1398"/>
      <c r="E300" s="1398"/>
      <c r="G300" s="1401"/>
    </row>
    <row r="301" spans="4:7" ht="12" customHeight="1" x14ac:dyDescent="0.2">
      <c r="D301" s="1398"/>
      <c r="E301" s="1398"/>
      <c r="G301" s="1401"/>
    </row>
    <row r="302" spans="4:7" ht="12" customHeight="1" x14ac:dyDescent="0.2">
      <c r="D302" s="1398"/>
      <c r="E302" s="1398"/>
      <c r="G302" s="1401"/>
    </row>
    <row r="303" spans="4:7" ht="12" customHeight="1" x14ac:dyDescent="0.2">
      <c r="D303" s="1398"/>
      <c r="E303" s="1398"/>
      <c r="G303" s="1401"/>
    </row>
    <row r="304" spans="4:7" ht="12" customHeight="1" x14ac:dyDescent="0.2">
      <c r="D304" s="1398"/>
      <c r="E304" s="1398"/>
      <c r="G304" s="1401"/>
    </row>
    <row r="305" spans="4:7" ht="12" customHeight="1" x14ac:dyDescent="0.2">
      <c r="D305" s="1398"/>
      <c r="E305" s="1398"/>
      <c r="G305" s="1401"/>
    </row>
    <row r="306" spans="4:7" ht="12" customHeight="1" x14ac:dyDescent="0.2">
      <c r="D306" s="1403"/>
      <c r="E306" s="1398"/>
      <c r="G306" s="1401"/>
    </row>
    <row r="307" spans="4:7" ht="12" customHeight="1" x14ac:dyDescent="0.2">
      <c r="D307" s="1398"/>
      <c r="E307" s="1398"/>
      <c r="G307" s="1401"/>
    </row>
    <row r="308" spans="4:7" ht="12" customHeight="1" x14ac:dyDescent="0.2">
      <c r="D308" s="1398"/>
      <c r="E308" s="1398"/>
      <c r="G308" s="1401"/>
    </row>
    <row r="309" spans="4:7" ht="12" customHeight="1" x14ac:dyDescent="0.2">
      <c r="D309" s="1398"/>
      <c r="E309" s="1398"/>
      <c r="G309" s="1401"/>
    </row>
    <row r="310" spans="4:7" ht="12" customHeight="1" x14ac:dyDescent="0.2">
      <c r="D310" s="1398"/>
      <c r="E310" s="1398"/>
      <c r="G310" s="1401"/>
    </row>
    <row r="311" spans="4:7" ht="12" customHeight="1" x14ac:dyDescent="0.2">
      <c r="D311" s="1398"/>
      <c r="E311" s="1398"/>
      <c r="G311" s="1401"/>
    </row>
    <row r="312" spans="4:7" ht="12" customHeight="1" x14ac:dyDescent="0.2">
      <c r="D312" s="1398"/>
      <c r="E312" s="1398"/>
      <c r="G312" s="1401"/>
    </row>
    <row r="313" spans="4:7" ht="12" customHeight="1" x14ac:dyDescent="0.2">
      <c r="D313" s="1398"/>
      <c r="E313" s="1398"/>
      <c r="G313" s="1401"/>
    </row>
    <row r="314" spans="4:7" ht="12" customHeight="1" x14ac:dyDescent="0.2">
      <c r="D314" s="1398"/>
      <c r="E314" s="1398"/>
      <c r="G314" s="1401"/>
    </row>
    <row r="315" spans="4:7" ht="12" customHeight="1" x14ac:dyDescent="0.2">
      <c r="D315" s="1398"/>
      <c r="E315" s="1398"/>
      <c r="G315" s="1401"/>
    </row>
    <row r="316" spans="4:7" ht="12" customHeight="1" x14ac:dyDescent="0.2">
      <c r="D316" s="1398"/>
      <c r="E316" s="1398"/>
      <c r="G316" s="1401"/>
    </row>
    <row r="317" spans="4:7" ht="12" customHeight="1" x14ac:dyDescent="0.2">
      <c r="D317" s="1398"/>
      <c r="E317" s="1398"/>
      <c r="G317" s="1401"/>
    </row>
    <row r="318" spans="4:7" ht="12" customHeight="1" x14ac:dyDescent="0.2">
      <c r="D318" s="1398"/>
      <c r="E318" s="1398"/>
      <c r="G318" s="1401"/>
    </row>
    <row r="319" spans="4:7" ht="12" customHeight="1" x14ac:dyDescent="0.2">
      <c r="D319" s="1398"/>
      <c r="E319" s="1398"/>
      <c r="G319" s="1401"/>
    </row>
    <row r="320" spans="4:7" ht="12" customHeight="1" x14ac:dyDescent="0.2">
      <c r="D320" s="1398"/>
      <c r="E320" s="1398"/>
      <c r="G320" s="1401"/>
    </row>
    <row r="321" spans="4:7" ht="12" customHeight="1" x14ac:dyDescent="0.2">
      <c r="D321" s="1398"/>
      <c r="E321" s="1398"/>
      <c r="G321" s="1401"/>
    </row>
    <row r="322" spans="4:7" ht="12" customHeight="1" x14ac:dyDescent="0.2">
      <c r="D322" s="1398"/>
      <c r="E322" s="1398"/>
      <c r="G322" s="1401"/>
    </row>
    <row r="323" spans="4:7" ht="12" customHeight="1" x14ac:dyDescent="0.2">
      <c r="D323" s="1398"/>
      <c r="E323" s="1398"/>
      <c r="G323" s="1401"/>
    </row>
    <row r="324" spans="4:7" ht="12" customHeight="1" x14ac:dyDescent="0.2">
      <c r="D324" s="1398"/>
      <c r="E324" s="1398"/>
      <c r="G324" s="1401"/>
    </row>
    <row r="325" spans="4:7" ht="12" customHeight="1" x14ac:dyDescent="0.2">
      <c r="D325" s="1398"/>
      <c r="E325" s="1398"/>
      <c r="G325" s="1401"/>
    </row>
    <row r="326" spans="4:7" ht="12" customHeight="1" x14ac:dyDescent="0.2">
      <c r="D326" s="1398"/>
      <c r="E326" s="1398"/>
      <c r="G326" s="1401"/>
    </row>
    <row r="327" spans="4:7" ht="12" customHeight="1" x14ac:dyDescent="0.2">
      <c r="D327" s="1398"/>
      <c r="E327" s="1398"/>
      <c r="G327" s="1401"/>
    </row>
    <row r="328" spans="4:7" ht="12" customHeight="1" x14ac:dyDescent="0.2">
      <c r="D328" s="1398"/>
      <c r="E328" s="1398"/>
      <c r="G328" s="1401"/>
    </row>
    <row r="329" spans="4:7" ht="12" customHeight="1" x14ac:dyDescent="0.2">
      <c r="D329" s="1398"/>
      <c r="E329" s="1398"/>
      <c r="G329" s="1401"/>
    </row>
    <row r="330" spans="4:7" ht="12" customHeight="1" x14ac:dyDescent="0.2">
      <c r="D330" s="1398"/>
      <c r="E330" s="1398"/>
      <c r="G330" s="1401"/>
    </row>
    <row r="331" spans="4:7" ht="12" customHeight="1" x14ac:dyDescent="0.2">
      <c r="D331" s="1398"/>
      <c r="E331" s="1398"/>
      <c r="G331" s="1401"/>
    </row>
    <row r="332" spans="4:7" ht="12" customHeight="1" x14ac:dyDescent="0.2">
      <c r="D332" s="1398"/>
      <c r="E332" s="1398"/>
      <c r="G332" s="1401"/>
    </row>
    <row r="333" spans="4:7" ht="12" customHeight="1" x14ac:dyDescent="0.2">
      <c r="D333" s="1398"/>
      <c r="E333" s="1398"/>
      <c r="G333" s="1401"/>
    </row>
    <row r="334" spans="4:7" ht="12" customHeight="1" x14ac:dyDescent="0.2">
      <c r="D334" s="1398"/>
      <c r="E334" s="1398"/>
      <c r="G334" s="1401"/>
    </row>
    <row r="335" spans="4:7" ht="12" customHeight="1" x14ac:dyDescent="0.2">
      <c r="D335" s="1398"/>
      <c r="E335" s="1398"/>
      <c r="G335" s="1401"/>
    </row>
    <row r="336" spans="4:7" ht="12" customHeight="1" x14ac:dyDescent="0.2">
      <c r="D336" s="1398"/>
      <c r="E336" s="1398"/>
      <c r="G336" s="1401"/>
    </row>
    <row r="337" spans="4:7" ht="12" customHeight="1" x14ac:dyDescent="0.2">
      <c r="D337" s="1398"/>
      <c r="E337" s="1398"/>
      <c r="G337" s="1401"/>
    </row>
    <row r="338" spans="4:7" ht="12" customHeight="1" x14ac:dyDescent="0.2">
      <c r="D338" s="1398"/>
      <c r="E338" s="1398"/>
      <c r="F338" s="1402"/>
      <c r="G338" s="1401"/>
    </row>
    <row r="339" spans="4:7" ht="12" customHeight="1" x14ac:dyDescent="0.2">
      <c r="D339" s="1398"/>
      <c r="E339" s="1398"/>
      <c r="F339" s="1402"/>
      <c r="G339" s="1401"/>
    </row>
    <row r="340" spans="4:7" ht="12" customHeight="1" x14ac:dyDescent="0.2">
      <c r="D340" s="1398"/>
      <c r="E340" s="1398"/>
      <c r="F340" s="1402"/>
      <c r="G340" s="1401"/>
    </row>
    <row r="341" spans="4:7" ht="12" customHeight="1" x14ac:dyDescent="0.2">
      <c r="D341" s="1398"/>
      <c r="E341" s="1398"/>
      <c r="G341" s="1401"/>
    </row>
    <row r="342" spans="4:7" ht="12" customHeight="1" x14ac:dyDescent="0.2">
      <c r="D342" s="1398"/>
      <c r="E342" s="1398"/>
      <c r="G342" s="1401"/>
    </row>
    <row r="343" spans="4:7" ht="12" customHeight="1" x14ac:dyDescent="0.2">
      <c r="D343" s="1398"/>
      <c r="E343" s="1398"/>
      <c r="G343" s="1401"/>
    </row>
    <row r="344" spans="4:7" ht="12" customHeight="1" x14ac:dyDescent="0.2">
      <c r="D344" s="1398"/>
      <c r="E344" s="1398"/>
      <c r="G344" s="1401"/>
    </row>
    <row r="345" spans="4:7" ht="12" customHeight="1" x14ac:dyDescent="0.2">
      <c r="D345" s="1398"/>
      <c r="E345" s="1398"/>
      <c r="G345" s="1401"/>
    </row>
    <row r="346" spans="4:7" ht="12" customHeight="1" x14ac:dyDescent="0.2">
      <c r="D346" s="1398"/>
      <c r="E346" s="1398"/>
      <c r="G346" s="1401"/>
    </row>
    <row r="347" spans="4:7" ht="12" customHeight="1" x14ac:dyDescent="0.2">
      <c r="D347" s="1398"/>
      <c r="E347" s="1398"/>
      <c r="G347" s="1401"/>
    </row>
    <row r="348" spans="4:7" ht="12" customHeight="1" x14ac:dyDescent="0.2">
      <c r="D348" s="1398"/>
      <c r="E348" s="1398"/>
      <c r="G348" s="1401"/>
    </row>
    <row r="349" spans="4:7" ht="12" customHeight="1" x14ac:dyDescent="0.2">
      <c r="D349" s="1398"/>
      <c r="E349" s="1398"/>
      <c r="G349" s="1401"/>
    </row>
    <row r="350" spans="4:7" ht="12" customHeight="1" x14ac:dyDescent="0.2">
      <c r="D350" s="1403"/>
      <c r="E350" s="1398"/>
      <c r="G350" s="1401"/>
    </row>
    <row r="351" spans="4:7" ht="12" customHeight="1" x14ac:dyDescent="0.2">
      <c r="D351" s="1398"/>
      <c r="E351" s="1398"/>
      <c r="G351" s="1401"/>
    </row>
    <row r="352" spans="4:7" ht="12" customHeight="1" x14ac:dyDescent="0.2">
      <c r="D352" s="1398"/>
      <c r="E352" s="1398"/>
      <c r="G352" s="1401"/>
    </row>
    <row r="353" spans="4:7" ht="12" customHeight="1" x14ac:dyDescent="0.2">
      <c r="D353" s="1398"/>
      <c r="E353" s="1398"/>
      <c r="G353" s="1401"/>
    </row>
    <row r="354" spans="4:7" ht="12" customHeight="1" x14ac:dyDescent="0.2">
      <c r="D354" s="1398"/>
      <c r="E354" s="1398"/>
      <c r="G354" s="1401"/>
    </row>
    <row r="355" spans="4:7" ht="12" customHeight="1" x14ac:dyDescent="0.2">
      <c r="D355" s="1398"/>
      <c r="E355" s="1398"/>
      <c r="G355" s="1401"/>
    </row>
    <row r="356" spans="4:7" ht="12" customHeight="1" x14ac:dyDescent="0.2">
      <c r="D356" s="1398"/>
      <c r="E356" s="1398"/>
      <c r="G356" s="1401"/>
    </row>
    <row r="357" spans="4:7" ht="12" customHeight="1" x14ac:dyDescent="0.2">
      <c r="D357" s="1398"/>
      <c r="E357" s="1398"/>
      <c r="G357" s="1401"/>
    </row>
    <row r="358" spans="4:7" ht="12" customHeight="1" x14ac:dyDescent="0.2">
      <c r="D358" s="1398"/>
      <c r="E358" s="1398"/>
      <c r="G358" s="1401"/>
    </row>
    <row r="359" spans="4:7" ht="12" customHeight="1" x14ac:dyDescent="0.2">
      <c r="D359" s="1398"/>
      <c r="E359" s="1398"/>
      <c r="G359" s="1401"/>
    </row>
    <row r="360" spans="4:7" ht="12" customHeight="1" x14ac:dyDescent="0.2">
      <c r="D360" s="1398"/>
      <c r="E360" s="1398"/>
      <c r="G360" s="1401"/>
    </row>
    <row r="361" spans="4:7" ht="12" customHeight="1" x14ac:dyDescent="0.2">
      <c r="D361" s="1398"/>
      <c r="E361" s="1398"/>
      <c r="G361" s="1401"/>
    </row>
    <row r="362" spans="4:7" ht="12" customHeight="1" x14ac:dyDescent="0.2">
      <c r="D362" s="1398"/>
      <c r="E362" s="1398"/>
      <c r="G362" s="1401"/>
    </row>
    <row r="363" spans="4:7" ht="12" customHeight="1" x14ac:dyDescent="0.2">
      <c r="D363" s="1398"/>
      <c r="E363" s="1398"/>
      <c r="G363" s="1401"/>
    </row>
    <row r="364" spans="4:7" ht="12" customHeight="1" x14ac:dyDescent="0.2">
      <c r="D364" s="1398"/>
      <c r="E364" s="1398"/>
      <c r="G364" s="1401"/>
    </row>
    <row r="365" spans="4:7" ht="12" customHeight="1" x14ac:dyDescent="0.2">
      <c r="D365" s="1398"/>
      <c r="E365" s="1398"/>
      <c r="G365" s="1401"/>
    </row>
    <row r="366" spans="4:7" ht="12" customHeight="1" x14ac:dyDescent="0.2">
      <c r="D366" s="1398"/>
      <c r="E366" s="1398"/>
      <c r="G366" s="1401"/>
    </row>
    <row r="367" spans="4:7" ht="12" customHeight="1" x14ac:dyDescent="0.2">
      <c r="D367" s="1398"/>
      <c r="E367" s="1398"/>
      <c r="G367" s="1401"/>
    </row>
    <row r="368" spans="4:7" ht="12" customHeight="1" x14ac:dyDescent="0.2">
      <c r="D368" s="1398"/>
      <c r="E368" s="1398"/>
      <c r="G368" s="1401"/>
    </row>
    <row r="369" spans="4:7" ht="12" customHeight="1" x14ac:dyDescent="0.2">
      <c r="D369" s="1398"/>
      <c r="E369" s="1398"/>
      <c r="G369" s="1401"/>
    </row>
    <row r="370" spans="4:7" ht="12" customHeight="1" x14ac:dyDescent="0.2">
      <c r="D370" s="1398"/>
      <c r="E370" s="1398"/>
      <c r="G370" s="1401"/>
    </row>
    <row r="371" spans="4:7" ht="12" customHeight="1" x14ac:dyDescent="0.2">
      <c r="D371" s="1398"/>
      <c r="E371" s="1398"/>
      <c r="G371" s="1401"/>
    </row>
    <row r="372" spans="4:7" ht="12" customHeight="1" x14ac:dyDescent="0.2">
      <c r="D372" s="1398"/>
      <c r="E372" s="1398"/>
      <c r="G372" s="1401"/>
    </row>
    <row r="373" spans="4:7" ht="12" customHeight="1" x14ac:dyDescent="0.2">
      <c r="D373" s="1398"/>
      <c r="E373" s="1398"/>
      <c r="G373" s="1401"/>
    </row>
    <row r="374" spans="4:7" ht="12" customHeight="1" x14ac:dyDescent="0.2">
      <c r="D374" s="1398"/>
      <c r="E374" s="1398"/>
      <c r="G374" s="1401"/>
    </row>
    <row r="375" spans="4:7" ht="12" customHeight="1" x14ac:dyDescent="0.2">
      <c r="D375" s="1398"/>
      <c r="E375" s="1398"/>
      <c r="G375" s="1401"/>
    </row>
    <row r="376" spans="4:7" ht="12" customHeight="1" x14ac:dyDescent="0.2">
      <c r="D376" s="1398"/>
      <c r="E376" s="1398"/>
      <c r="G376" s="1401"/>
    </row>
    <row r="377" spans="4:7" ht="12" customHeight="1" x14ac:dyDescent="0.2">
      <c r="D377" s="1398"/>
      <c r="E377" s="1398"/>
      <c r="G377" s="1401"/>
    </row>
    <row r="378" spans="4:7" ht="12" customHeight="1" x14ac:dyDescent="0.2">
      <c r="D378" s="1398"/>
      <c r="E378" s="1398"/>
      <c r="G378" s="1401"/>
    </row>
    <row r="379" spans="4:7" ht="12" customHeight="1" x14ac:dyDescent="0.2">
      <c r="D379" s="1398"/>
      <c r="E379" s="1398"/>
      <c r="G379" s="1401"/>
    </row>
    <row r="380" spans="4:7" ht="12" customHeight="1" x14ac:dyDescent="0.2">
      <c r="D380" s="1398"/>
      <c r="E380" s="1398"/>
      <c r="G380" s="1401"/>
    </row>
    <row r="381" spans="4:7" ht="12" customHeight="1" x14ac:dyDescent="0.2">
      <c r="D381" s="1398"/>
      <c r="E381" s="1398"/>
      <c r="F381" s="1402"/>
      <c r="G381" s="1401"/>
    </row>
    <row r="382" spans="4:7" ht="12" customHeight="1" x14ac:dyDescent="0.2">
      <c r="D382" s="1398"/>
      <c r="E382" s="1398"/>
      <c r="G382" s="1401"/>
    </row>
    <row r="383" spans="4:7" ht="12" customHeight="1" x14ac:dyDescent="0.2">
      <c r="D383" s="1398"/>
      <c r="E383" s="1398"/>
      <c r="G383" s="1401"/>
    </row>
    <row r="384" spans="4:7" ht="12" customHeight="1" x14ac:dyDescent="0.2">
      <c r="D384" s="1398"/>
      <c r="E384" s="1398"/>
      <c r="G384" s="1401"/>
    </row>
    <row r="385" spans="4:7" ht="12" customHeight="1" x14ac:dyDescent="0.2">
      <c r="D385" s="1398"/>
      <c r="E385" s="1398"/>
      <c r="G385" s="1401"/>
    </row>
    <row r="386" spans="4:7" ht="12" customHeight="1" x14ac:dyDescent="0.2">
      <c r="D386" s="1398"/>
      <c r="E386" s="1398"/>
      <c r="G386" s="1401"/>
    </row>
    <row r="387" spans="4:7" ht="12" customHeight="1" x14ac:dyDescent="0.2">
      <c r="D387" s="1398"/>
      <c r="E387" s="1398"/>
      <c r="G387" s="1401"/>
    </row>
    <row r="388" spans="4:7" ht="12" customHeight="1" x14ac:dyDescent="0.2">
      <c r="D388" s="1398"/>
      <c r="E388" s="1398"/>
      <c r="G388" s="1401"/>
    </row>
    <row r="389" spans="4:7" ht="12" customHeight="1" x14ac:dyDescent="0.2">
      <c r="D389" s="1398"/>
      <c r="E389" s="1398"/>
      <c r="G389" s="1401"/>
    </row>
    <row r="390" spans="4:7" ht="12" customHeight="1" x14ac:dyDescent="0.2">
      <c r="D390" s="1398"/>
      <c r="E390" s="1398"/>
      <c r="G390" s="1401"/>
    </row>
    <row r="391" spans="4:7" ht="12" customHeight="1" x14ac:dyDescent="0.2">
      <c r="D391" s="1403"/>
      <c r="E391" s="1398"/>
      <c r="G391" s="1401"/>
    </row>
    <row r="392" spans="4:7" ht="12" customHeight="1" x14ac:dyDescent="0.2">
      <c r="D392" s="1398"/>
      <c r="E392" s="1398"/>
      <c r="G392" s="1401"/>
    </row>
    <row r="393" spans="4:7" ht="12" customHeight="1" x14ac:dyDescent="0.2">
      <c r="D393" s="1403"/>
      <c r="E393" s="1398"/>
      <c r="G393" s="1401"/>
    </row>
    <row r="394" spans="4:7" ht="12" customHeight="1" x14ac:dyDescent="0.2">
      <c r="D394" s="1398"/>
      <c r="E394" s="1398"/>
      <c r="G394" s="1401"/>
    </row>
    <row r="395" spans="4:7" ht="12" customHeight="1" x14ac:dyDescent="0.2">
      <c r="D395" s="1403"/>
      <c r="E395" s="1398"/>
      <c r="G395" s="1401"/>
    </row>
    <row r="396" spans="4:7" ht="12" customHeight="1" x14ac:dyDescent="0.2">
      <c r="D396" s="1398"/>
      <c r="E396" s="1398"/>
      <c r="G396" s="1401"/>
    </row>
    <row r="397" spans="4:7" ht="12" customHeight="1" x14ac:dyDescent="0.2">
      <c r="D397" s="1403"/>
      <c r="E397" s="1398"/>
      <c r="G397" s="1401"/>
    </row>
    <row r="398" spans="4:7" ht="12" customHeight="1" x14ac:dyDescent="0.2">
      <c r="D398" s="1398"/>
      <c r="E398" s="1398"/>
      <c r="G398" s="1401"/>
    </row>
    <row r="399" spans="4:7" ht="12" customHeight="1" x14ac:dyDescent="0.2">
      <c r="D399" s="1403"/>
      <c r="E399" s="1398"/>
      <c r="G399" s="1401"/>
    </row>
    <row r="400" spans="4:7" ht="12" customHeight="1" x14ac:dyDescent="0.2">
      <c r="D400" s="1398"/>
      <c r="E400" s="1398"/>
      <c r="G400" s="1401"/>
    </row>
    <row r="401" spans="4:7" ht="12" customHeight="1" x14ac:dyDescent="0.2">
      <c r="D401" s="1403"/>
      <c r="E401" s="1398"/>
      <c r="G401" s="1401"/>
    </row>
    <row r="402" spans="4:7" ht="12" customHeight="1" x14ac:dyDescent="0.2">
      <c r="D402" s="1398"/>
      <c r="E402" s="1398"/>
      <c r="G402" s="1401"/>
    </row>
    <row r="403" spans="4:7" ht="12" customHeight="1" x14ac:dyDescent="0.2">
      <c r="D403" s="1403"/>
      <c r="E403" s="1398"/>
      <c r="G403" s="1401"/>
    </row>
    <row r="404" spans="4:7" ht="12" customHeight="1" x14ac:dyDescent="0.2">
      <c r="D404" s="1398"/>
      <c r="E404" s="1398"/>
      <c r="G404" s="1401"/>
    </row>
    <row r="405" spans="4:7" ht="12" customHeight="1" x14ac:dyDescent="0.2">
      <c r="D405" s="1403"/>
      <c r="E405" s="1398"/>
      <c r="G405" s="1401"/>
    </row>
    <row r="406" spans="4:7" ht="12" customHeight="1" x14ac:dyDescent="0.2">
      <c r="D406" s="1398"/>
      <c r="E406" s="1398"/>
      <c r="G406" s="1401"/>
    </row>
    <row r="407" spans="4:7" ht="12" customHeight="1" x14ac:dyDescent="0.2">
      <c r="D407" s="1403"/>
      <c r="E407" s="1398"/>
      <c r="G407" s="1401"/>
    </row>
    <row r="408" spans="4:7" ht="12" customHeight="1" x14ac:dyDescent="0.2">
      <c r="D408" s="1398"/>
      <c r="E408" s="1398"/>
      <c r="G408" s="1401"/>
    </row>
    <row r="409" spans="4:7" ht="12" customHeight="1" x14ac:dyDescent="0.2">
      <c r="D409" s="1403"/>
      <c r="E409" s="1398"/>
      <c r="G409" s="1401"/>
    </row>
    <row r="410" spans="4:7" ht="12" customHeight="1" x14ac:dyDescent="0.2">
      <c r="D410" s="1398"/>
      <c r="E410" s="1398"/>
      <c r="G410" s="1401"/>
    </row>
    <row r="411" spans="4:7" ht="12" customHeight="1" x14ac:dyDescent="0.2">
      <c r="D411" s="1403"/>
      <c r="E411" s="1398"/>
      <c r="G411" s="1401"/>
    </row>
    <row r="412" spans="4:7" ht="12" customHeight="1" x14ac:dyDescent="0.2">
      <c r="D412" s="1398"/>
      <c r="E412" s="1398"/>
      <c r="G412" s="1401"/>
    </row>
    <row r="413" spans="4:7" ht="12" customHeight="1" x14ac:dyDescent="0.2">
      <c r="D413" s="1403"/>
      <c r="E413" s="1398"/>
      <c r="G413" s="1401"/>
    </row>
    <row r="414" spans="4:7" ht="12" customHeight="1" x14ac:dyDescent="0.2">
      <c r="D414" s="1398"/>
      <c r="E414" s="1398"/>
      <c r="G414" s="1401"/>
    </row>
    <row r="415" spans="4:7" ht="12" customHeight="1" x14ac:dyDescent="0.2">
      <c r="D415" s="1403"/>
      <c r="E415" s="1398"/>
      <c r="G415" s="1401"/>
    </row>
    <row r="416" spans="4:7" ht="12" customHeight="1" x14ac:dyDescent="0.2">
      <c r="D416" s="1398"/>
      <c r="E416" s="1398"/>
      <c r="G416" s="1401"/>
    </row>
    <row r="417" spans="4:7" ht="12" customHeight="1" x14ac:dyDescent="0.2">
      <c r="D417" s="1403"/>
      <c r="E417" s="1398"/>
      <c r="G417" s="1401"/>
    </row>
    <row r="418" spans="4:7" ht="12" customHeight="1" x14ac:dyDescent="0.2">
      <c r="D418" s="1398"/>
      <c r="E418" s="1398"/>
      <c r="G418" s="1401"/>
    </row>
    <row r="419" spans="4:7" ht="12" customHeight="1" x14ac:dyDescent="0.2">
      <c r="D419" s="1403"/>
      <c r="E419" s="1398"/>
      <c r="G419" s="1401"/>
    </row>
    <row r="420" spans="4:7" ht="12" customHeight="1" x14ac:dyDescent="0.2">
      <c r="D420" s="1398"/>
      <c r="E420" s="1398"/>
      <c r="G420" s="1401"/>
    </row>
    <row r="421" spans="4:7" ht="12" customHeight="1" x14ac:dyDescent="0.2">
      <c r="D421" s="1403"/>
      <c r="E421" s="1398"/>
      <c r="G421" s="1401"/>
    </row>
    <row r="422" spans="4:7" ht="12" customHeight="1" x14ac:dyDescent="0.2">
      <c r="D422" s="1398"/>
      <c r="E422" s="1398"/>
      <c r="F422" s="1402"/>
      <c r="G422" s="1401"/>
    </row>
    <row r="423" spans="4:7" ht="12" customHeight="1" x14ac:dyDescent="0.2">
      <c r="D423" s="1403"/>
      <c r="E423" s="1398"/>
      <c r="F423" s="1402"/>
      <c r="G423" s="1401"/>
    </row>
    <row r="424" spans="4:7" ht="12" customHeight="1" x14ac:dyDescent="0.2">
      <c r="D424" s="1398"/>
      <c r="E424" s="1398"/>
      <c r="F424" s="1402"/>
      <c r="G424" s="1401"/>
    </row>
    <row r="425" spans="4:7" ht="12" customHeight="1" x14ac:dyDescent="0.2">
      <c r="D425" s="1398"/>
      <c r="E425" s="1398"/>
      <c r="F425" s="1400"/>
      <c r="G425" s="1401"/>
    </row>
    <row r="426" spans="4:7" ht="12" customHeight="1" x14ac:dyDescent="0.2">
      <c r="D426" s="1398"/>
      <c r="E426" s="1398"/>
      <c r="F426" s="1400"/>
      <c r="G426" s="1401"/>
    </row>
    <row r="427" spans="4:7" ht="12" customHeight="1" x14ac:dyDescent="0.2">
      <c r="D427" s="1398"/>
      <c r="E427" s="1398"/>
      <c r="F427" s="1400"/>
      <c r="G427" s="1401"/>
    </row>
    <row r="428" spans="4:7" ht="12" customHeight="1" x14ac:dyDescent="0.2">
      <c r="D428" s="1398"/>
      <c r="E428" s="1398"/>
      <c r="F428" s="1400"/>
      <c r="G428" s="1401"/>
    </row>
    <row r="429" spans="4:7" ht="12" customHeight="1" x14ac:dyDescent="0.2">
      <c r="D429" s="1398"/>
      <c r="E429" s="1398"/>
      <c r="F429" s="1402"/>
      <c r="G429" s="1401"/>
    </row>
    <row r="430" spans="4:7" ht="12" customHeight="1" x14ac:dyDescent="0.2">
      <c r="D430" s="1398"/>
      <c r="E430" s="1398"/>
      <c r="F430" s="1402"/>
      <c r="G430" s="1401"/>
    </row>
    <row r="431" spans="4:7" ht="12" customHeight="1" x14ac:dyDescent="0.2">
      <c r="D431" s="1398"/>
      <c r="E431" s="1398"/>
      <c r="F431" s="1402"/>
      <c r="G431" s="1401"/>
    </row>
    <row r="432" spans="4:7" ht="12" customHeight="1" x14ac:dyDescent="0.2">
      <c r="D432" s="1398"/>
      <c r="E432" s="1398"/>
      <c r="F432" s="1400"/>
      <c r="G432" s="1401"/>
    </row>
    <row r="433" spans="4:7" ht="12" customHeight="1" x14ac:dyDescent="0.2">
      <c r="D433" s="1398"/>
      <c r="E433" s="1398"/>
      <c r="F433" s="1402"/>
      <c r="G433" s="1401"/>
    </row>
    <row r="434" spans="4:7" ht="12" customHeight="1" x14ac:dyDescent="0.2">
      <c r="D434" s="1398"/>
      <c r="E434" s="1398"/>
      <c r="F434" s="1400"/>
      <c r="G434" s="1401"/>
    </row>
    <row r="435" spans="4:7" ht="12" customHeight="1" x14ac:dyDescent="0.2">
      <c r="D435" s="1398"/>
      <c r="E435" s="1398"/>
      <c r="F435" s="1401"/>
      <c r="G435" s="1401"/>
    </row>
    <row r="436" spans="4:7" ht="12" customHeight="1" x14ac:dyDescent="0.2">
      <c r="D436" s="1398"/>
      <c r="E436" s="1398"/>
      <c r="F436" s="1402"/>
      <c r="G436" s="1401"/>
    </row>
    <row r="437" spans="4:7" ht="12" customHeight="1" x14ac:dyDescent="0.2">
      <c r="D437" s="1398"/>
      <c r="E437" s="1398"/>
      <c r="F437" s="1402"/>
      <c r="G437" s="1401"/>
    </row>
    <row r="438" spans="4:7" ht="12" customHeight="1" x14ac:dyDescent="0.2">
      <c r="D438" s="1398"/>
      <c r="E438" s="1398"/>
      <c r="F438" s="1401"/>
      <c r="G438" s="1401"/>
    </row>
    <row r="439" spans="4:7" ht="12" customHeight="1" x14ac:dyDescent="0.2">
      <c r="D439" s="1398"/>
      <c r="E439" s="1398"/>
      <c r="F439" s="1402"/>
      <c r="G439" s="1401"/>
    </row>
    <row r="440" spans="4:7" ht="12" customHeight="1" x14ac:dyDescent="0.2">
      <c r="D440" s="1398"/>
      <c r="E440" s="1398"/>
      <c r="F440" s="1402"/>
      <c r="G440" s="1401"/>
    </row>
    <row r="441" spans="4:7" ht="12" customHeight="1" x14ac:dyDescent="0.2">
      <c r="D441" s="1398"/>
      <c r="E441" s="1398"/>
      <c r="F441" s="1400"/>
      <c r="G441" s="1401"/>
    </row>
    <row r="442" spans="4:7" ht="12" customHeight="1" x14ac:dyDescent="0.2">
      <c r="D442" s="1398"/>
      <c r="E442" s="1398"/>
      <c r="F442" s="1402"/>
      <c r="G442" s="1401"/>
    </row>
    <row r="443" spans="4:7" ht="12" customHeight="1" x14ac:dyDescent="0.2">
      <c r="D443" s="1398"/>
      <c r="E443" s="1398"/>
      <c r="F443" s="1402"/>
      <c r="G443" s="1401"/>
    </row>
    <row r="444" spans="4:7" ht="12" customHeight="1" x14ac:dyDescent="0.2">
      <c r="D444" s="1398"/>
      <c r="E444" s="1398"/>
      <c r="F444" s="1400"/>
      <c r="G444" s="1401"/>
    </row>
    <row r="445" spans="4:7" ht="12" customHeight="1" x14ac:dyDescent="0.2">
      <c r="D445" s="1398"/>
      <c r="E445" s="1398"/>
      <c r="F445" s="1400"/>
      <c r="G445" s="1401"/>
    </row>
    <row r="446" spans="4:7" ht="12" customHeight="1" x14ac:dyDescent="0.2">
      <c r="D446" s="1398"/>
      <c r="E446" s="1398"/>
      <c r="F446" s="1400"/>
      <c r="G446" s="1401"/>
    </row>
    <row r="447" spans="4:7" ht="12" customHeight="1" x14ac:dyDescent="0.2">
      <c r="D447" s="1398"/>
      <c r="E447" s="1398"/>
      <c r="F447" s="1402"/>
      <c r="G447" s="1401"/>
    </row>
    <row r="448" spans="4:7" ht="12" customHeight="1" x14ac:dyDescent="0.2">
      <c r="D448" s="1398"/>
      <c r="E448" s="1398"/>
      <c r="F448" s="1400"/>
      <c r="G448" s="1401"/>
    </row>
    <row r="449" spans="4:7" ht="12" customHeight="1" x14ac:dyDescent="0.2">
      <c r="D449" s="1398"/>
      <c r="E449" s="1398"/>
      <c r="F449" s="1402"/>
      <c r="G449" s="1401"/>
    </row>
    <row r="450" spans="4:7" ht="12" customHeight="1" x14ac:dyDescent="0.2">
      <c r="D450" s="1398"/>
      <c r="E450" s="1398"/>
      <c r="F450" s="1401"/>
      <c r="G450" s="1401"/>
    </row>
    <row r="451" spans="4:7" ht="12" customHeight="1" x14ac:dyDescent="0.2">
      <c r="D451" s="1398"/>
      <c r="E451" s="1398"/>
      <c r="F451" s="1402"/>
      <c r="G451" s="1401"/>
    </row>
    <row r="452" spans="4:7" ht="12" customHeight="1" x14ac:dyDescent="0.2">
      <c r="D452" s="1398"/>
      <c r="E452" s="1398"/>
      <c r="F452" s="1402"/>
      <c r="G452" s="1401"/>
    </row>
    <row r="453" spans="4:7" ht="12" customHeight="1" x14ac:dyDescent="0.2">
      <c r="D453" s="1398"/>
      <c r="E453" s="1398"/>
      <c r="F453" s="1402"/>
      <c r="G453" s="1401"/>
    </row>
    <row r="454" spans="4:7" ht="12" customHeight="1" x14ac:dyDescent="0.2">
      <c r="D454" s="1398"/>
      <c r="E454" s="1398"/>
      <c r="F454" s="1402"/>
      <c r="G454" s="1401"/>
    </row>
    <row r="455" spans="4:7" ht="12" customHeight="1" x14ac:dyDescent="0.2">
      <c r="D455" s="1398"/>
      <c r="E455" s="1398"/>
      <c r="F455" s="1400"/>
      <c r="G455" s="1401"/>
    </row>
    <row r="456" spans="4:7" ht="12" customHeight="1" x14ac:dyDescent="0.2">
      <c r="D456" s="1398"/>
      <c r="E456" s="1398"/>
      <c r="F456" s="1400"/>
      <c r="G456" s="1401"/>
    </row>
    <row r="457" spans="4:7" ht="12" customHeight="1" x14ac:dyDescent="0.2">
      <c r="D457" s="1398"/>
      <c r="E457" s="1398"/>
      <c r="F457" s="1402"/>
      <c r="G457" s="1401"/>
    </row>
    <row r="458" spans="4:7" ht="12" customHeight="1" x14ac:dyDescent="0.2">
      <c r="D458" s="1398"/>
      <c r="E458" s="1398"/>
      <c r="F458" s="1400"/>
      <c r="G458" s="1401"/>
    </row>
    <row r="459" spans="4:7" ht="12" customHeight="1" x14ac:dyDescent="0.2">
      <c r="D459" s="1398"/>
      <c r="E459" s="1398"/>
      <c r="F459" s="1402"/>
      <c r="G459" s="1401"/>
    </row>
    <row r="460" spans="4:7" ht="12" customHeight="1" x14ac:dyDescent="0.2">
      <c r="D460" s="1398"/>
      <c r="E460" s="1398"/>
      <c r="F460" s="1400"/>
      <c r="G460" s="1401"/>
    </row>
    <row r="461" spans="4:7" ht="12" customHeight="1" x14ac:dyDescent="0.2">
      <c r="D461" s="1398"/>
      <c r="E461" s="1398"/>
      <c r="F461" s="1400"/>
      <c r="G461" s="1401"/>
    </row>
    <row r="462" spans="4:7" ht="12" customHeight="1" x14ac:dyDescent="0.2">
      <c r="D462" s="1398"/>
      <c r="E462" s="1398"/>
      <c r="F462" s="1400"/>
      <c r="G462" s="1401"/>
    </row>
    <row r="463" spans="4:7" ht="12" customHeight="1" x14ac:dyDescent="0.2">
      <c r="D463" s="1398"/>
      <c r="E463" s="1398"/>
      <c r="F463" s="1402"/>
      <c r="G463" s="1401"/>
    </row>
    <row r="464" spans="4:7" ht="12" customHeight="1" x14ac:dyDescent="0.2">
      <c r="D464" s="1398"/>
      <c r="E464" s="1398"/>
      <c r="F464" s="1402"/>
      <c r="G464" s="1401"/>
    </row>
    <row r="465" spans="4:7" ht="12" customHeight="1" x14ac:dyDescent="0.2">
      <c r="D465" s="1398"/>
      <c r="E465" s="1398"/>
      <c r="F465" s="1402"/>
      <c r="G465" s="1401"/>
    </row>
    <row r="466" spans="4:7" ht="12" customHeight="1" x14ac:dyDescent="0.2">
      <c r="D466" s="1398"/>
      <c r="E466" s="1398"/>
      <c r="F466" s="1402"/>
      <c r="G466" s="1401"/>
    </row>
    <row r="467" spans="4:7" ht="12" customHeight="1" x14ac:dyDescent="0.2">
      <c r="D467" s="1398"/>
      <c r="E467" s="1398"/>
      <c r="F467" s="1402"/>
      <c r="G467" s="1401"/>
    </row>
    <row r="468" spans="4:7" ht="12" customHeight="1" x14ac:dyDescent="0.2">
      <c r="D468" s="1398"/>
      <c r="E468" s="1398"/>
      <c r="F468" s="1402"/>
      <c r="G468" s="1401"/>
    </row>
    <row r="469" spans="4:7" ht="12" customHeight="1" x14ac:dyDescent="0.2">
      <c r="D469" s="1398"/>
      <c r="E469" s="1398"/>
      <c r="F469" s="1400"/>
      <c r="G469" s="1401"/>
    </row>
    <row r="470" spans="4:7" ht="12" customHeight="1" x14ac:dyDescent="0.2">
      <c r="D470" s="1398"/>
      <c r="E470" s="1398"/>
      <c r="F470" s="1400"/>
      <c r="G470" s="1401"/>
    </row>
    <row r="471" spans="4:7" ht="12" customHeight="1" x14ac:dyDescent="0.2">
      <c r="D471" s="1398"/>
      <c r="E471" s="1398"/>
      <c r="F471" s="1402"/>
      <c r="G471" s="1401"/>
    </row>
    <row r="472" spans="4:7" ht="12" customHeight="1" x14ac:dyDescent="0.2">
      <c r="D472" s="1398"/>
      <c r="E472" s="1398"/>
      <c r="F472" s="1400"/>
      <c r="G472" s="1401"/>
    </row>
    <row r="473" spans="4:7" ht="12" customHeight="1" x14ac:dyDescent="0.2">
      <c r="D473" s="1398"/>
      <c r="E473" s="1398"/>
      <c r="F473" s="1400"/>
      <c r="G473" s="1401"/>
    </row>
    <row r="474" spans="4:7" ht="12" customHeight="1" x14ac:dyDescent="0.2">
      <c r="D474" s="1398"/>
      <c r="E474" s="1398"/>
      <c r="F474" s="1400"/>
      <c r="G474" s="1401"/>
    </row>
    <row r="475" spans="4:7" ht="12" customHeight="1" x14ac:dyDescent="0.2">
      <c r="D475" s="1398"/>
      <c r="E475" s="1398"/>
      <c r="F475" s="1400"/>
      <c r="G475" s="1401"/>
    </row>
    <row r="476" spans="4:7" ht="12" customHeight="1" x14ac:dyDescent="0.2">
      <c r="D476" s="1398"/>
      <c r="E476" s="1398"/>
      <c r="F476" s="1400"/>
      <c r="G476" s="1401"/>
    </row>
    <row r="477" spans="4:7" ht="12" customHeight="1" x14ac:dyDescent="0.2">
      <c r="D477" s="1398"/>
      <c r="E477" s="1398"/>
      <c r="F477" s="1400"/>
      <c r="G477" s="1401"/>
    </row>
    <row r="478" spans="4:7" ht="12" customHeight="1" x14ac:dyDescent="0.2">
      <c r="D478" s="1398"/>
      <c r="E478" s="1398"/>
      <c r="F478" s="1402"/>
      <c r="G478" s="1401"/>
    </row>
    <row r="479" spans="4:7" ht="12" customHeight="1" x14ac:dyDescent="0.2">
      <c r="D479" s="1398"/>
      <c r="E479" s="1398"/>
      <c r="F479" s="1402"/>
      <c r="G479" s="1401"/>
    </row>
    <row r="480" spans="4:7" ht="12" customHeight="1" x14ac:dyDescent="0.2">
      <c r="D480" s="1398"/>
      <c r="E480" s="1398"/>
      <c r="F480" s="1402"/>
      <c r="G480" s="1401"/>
    </row>
    <row r="481" spans="4:7" ht="12" customHeight="1" x14ac:dyDescent="0.2">
      <c r="D481" s="1398"/>
      <c r="E481" s="1398"/>
      <c r="F481" s="1402"/>
      <c r="G481" s="1401"/>
    </row>
    <row r="482" spans="4:7" ht="12" customHeight="1" x14ac:dyDescent="0.2">
      <c r="D482" s="1398"/>
      <c r="E482" s="1398"/>
      <c r="F482" s="1402"/>
      <c r="G482" s="1401"/>
    </row>
    <row r="483" spans="4:7" ht="12" customHeight="1" x14ac:dyDescent="0.2">
      <c r="D483" s="1398"/>
      <c r="E483" s="1398"/>
      <c r="F483" s="1400"/>
      <c r="G483" s="1401"/>
    </row>
    <row r="484" spans="4:7" ht="12" customHeight="1" x14ac:dyDescent="0.2">
      <c r="D484" s="1398"/>
      <c r="E484" s="1398"/>
      <c r="F484" s="1402"/>
      <c r="G484" s="1401"/>
    </row>
    <row r="485" spans="4:7" ht="12" customHeight="1" x14ac:dyDescent="0.2">
      <c r="D485" s="1398"/>
      <c r="E485" s="1398"/>
      <c r="F485" s="1402"/>
      <c r="G485" s="1401"/>
    </row>
    <row r="486" spans="4:7" ht="12" customHeight="1" x14ac:dyDescent="0.2">
      <c r="D486" s="1398"/>
      <c r="E486" s="1398"/>
      <c r="F486" s="1402"/>
      <c r="G486" s="1401"/>
    </row>
    <row r="487" spans="4:7" ht="12" customHeight="1" x14ac:dyDescent="0.2">
      <c r="D487" s="1398"/>
      <c r="E487" s="1398"/>
      <c r="F487" s="1402"/>
      <c r="G487" s="1401"/>
    </row>
    <row r="488" spans="4:7" ht="12" customHeight="1" x14ac:dyDescent="0.2">
      <c r="D488" s="1398"/>
      <c r="E488" s="1398"/>
      <c r="F488" s="1402"/>
      <c r="G488" s="1401"/>
    </row>
    <row r="489" spans="4:7" ht="12" customHeight="1" x14ac:dyDescent="0.2">
      <c r="D489" s="1398"/>
      <c r="E489" s="1398"/>
      <c r="F489" s="1400"/>
      <c r="G489" s="1401"/>
    </row>
    <row r="490" spans="4:7" ht="12" customHeight="1" x14ac:dyDescent="0.2">
      <c r="D490" s="1398"/>
      <c r="E490" s="1398"/>
      <c r="F490" s="1402"/>
      <c r="G490" s="1401"/>
    </row>
    <row r="491" spans="4:7" ht="12" customHeight="1" x14ac:dyDescent="0.2">
      <c r="D491" s="1398"/>
      <c r="E491" s="1398"/>
      <c r="F491" s="1402"/>
      <c r="G491" s="1401"/>
    </row>
    <row r="492" spans="4:7" ht="12" customHeight="1" x14ac:dyDescent="0.2">
      <c r="D492" s="1398"/>
      <c r="E492" s="1398"/>
      <c r="F492" s="1402"/>
      <c r="G492" s="1401"/>
    </row>
    <row r="493" spans="4:7" ht="12" customHeight="1" x14ac:dyDescent="0.2">
      <c r="D493" s="1398"/>
      <c r="E493" s="1398"/>
      <c r="F493" s="1400"/>
      <c r="G493" s="1401"/>
    </row>
    <row r="494" spans="4:7" ht="12" customHeight="1" x14ac:dyDescent="0.2">
      <c r="D494" s="1398"/>
      <c r="E494" s="1398"/>
      <c r="F494" s="1400"/>
      <c r="G494" s="1401"/>
    </row>
    <row r="495" spans="4:7" ht="12" customHeight="1" x14ac:dyDescent="0.2">
      <c r="D495" s="1398"/>
      <c r="E495" s="1398"/>
      <c r="F495" s="1400"/>
      <c r="G495" s="1401"/>
    </row>
    <row r="496" spans="4:7" ht="12" customHeight="1" x14ac:dyDescent="0.2">
      <c r="D496" s="1398"/>
      <c r="E496" s="1398"/>
      <c r="F496" s="1402"/>
      <c r="G496" s="1401"/>
    </row>
    <row r="497" spans="4:7" ht="12" customHeight="1" x14ac:dyDescent="0.2">
      <c r="D497" s="1398"/>
      <c r="E497" s="1398"/>
      <c r="F497" s="1400"/>
      <c r="G497" s="1401"/>
    </row>
    <row r="498" spans="4:7" ht="12" customHeight="1" x14ac:dyDescent="0.2">
      <c r="D498" s="1398"/>
      <c r="E498" s="1398"/>
      <c r="F498" s="1400"/>
      <c r="G498" s="1401"/>
    </row>
    <row r="499" spans="4:7" ht="12" customHeight="1" x14ac:dyDescent="0.2">
      <c r="D499" s="1398"/>
      <c r="E499" s="1398"/>
      <c r="F499" s="1400"/>
      <c r="G499" s="1401"/>
    </row>
    <row r="500" spans="4:7" ht="12" customHeight="1" x14ac:dyDescent="0.2">
      <c r="D500" s="1398"/>
      <c r="E500" s="1398"/>
      <c r="F500" s="1402"/>
      <c r="G500" s="1401"/>
    </row>
    <row r="501" spans="4:7" ht="12" customHeight="1" x14ac:dyDescent="0.2">
      <c r="D501" s="1398"/>
      <c r="E501" s="1398"/>
      <c r="F501" s="1400"/>
      <c r="G501" s="1401"/>
    </row>
    <row r="502" spans="4:7" ht="12" customHeight="1" x14ac:dyDescent="0.2">
      <c r="D502" s="1398"/>
      <c r="E502" s="1398"/>
      <c r="F502" s="1402"/>
      <c r="G502" s="1401"/>
    </row>
    <row r="503" spans="4:7" ht="12" customHeight="1" x14ac:dyDescent="0.2">
      <c r="D503" s="1398"/>
      <c r="E503" s="1398"/>
      <c r="F503" s="1400"/>
      <c r="G503" s="1401"/>
    </row>
    <row r="504" spans="4:7" ht="12" customHeight="1" x14ac:dyDescent="0.2">
      <c r="D504" s="1398"/>
      <c r="E504" s="1398"/>
      <c r="F504" s="1400"/>
      <c r="G504" s="1401"/>
    </row>
    <row r="505" spans="4:7" ht="12" customHeight="1" x14ac:dyDescent="0.2">
      <c r="D505" s="1398"/>
      <c r="E505" s="1398"/>
      <c r="F505" s="1400"/>
      <c r="G505" s="1401"/>
    </row>
    <row r="506" spans="4:7" ht="12" customHeight="1" x14ac:dyDescent="0.2">
      <c r="D506" s="1398"/>
      <c r="E506" s="1398"/>
      <c r="F506" s="1400"/>
      <c r="G506" s="1401"/>
    </row>
    <row r="507" spans="4:7" ht="12" customHeight="1" x14ac:dyDescent="0.2">
      <c r="D507" s="1398"/>
      <c r="E507" s="1398"/>
      <c r="F507" s="1402"/>
      <c r="G507" s="1401"/>
    </row>
    <row r="508" spans="4:7" ht="12" customHeight="1" x14ac:dyDescent="0.2">
      <c r="D508" s="1398"/>
      <c r="E508" s="1398"/>
      <c r="F508" s="1400"/>
      <c r="G508" s="1401"/>
    </row>
    <row r="509" spans="4:7" ht="12" customHeight="1" x14ac:dyDescent="0.2">
      <c r="D509" s="1398"/>
      <c r="E509" s="1398"/>
      <c r="F509" s="1402"/>
      <c r="G509" s="1401"/>
    </row>
    <row r="510" spans="4:7" ht="12" customHeight="1" x14ac:dyDescent="0.2">
      <c r="D510" s="1398"/>
      <c r="E510" s="1398"/>
      <c r="F510" s="1402"/>
      <c r="G510" s="1401"/>
    </row>
    <row r="511" spans="4:7" ht="12" customHeight="1" x14ac:dyDescent="0.2">
      <c r="D511" s="1398"/>
      <c r="E511" s="1398"/>
      <c r="F511" s="1400"/>
      <c r="G511" s="1401"/>
    </row>
    <row r="512" spans="4:7" ht="12" customHeight="1" x14ac:dyDescent="0.2">
      <c r="D512" s="1398"/>
      <c r="E512" s="1398"/>
      <c r="F512" s="1402"/>
      <c r="G512" s="1401"/>
    </row>
    <row r="513" spans="4:7" ht="12" customHeight="1" x14ac:dyDescent="0.2">
      <c r="D513" s="1398"/>
      <c r="E513" s="1398"/>
      <c r="F513" s="1400"/>
      <c r="G513" s="1401"/>
    </row>
    <row r="514" spans="4:7" ht="12" customHeight="1" x14ac:dyDescent="0.2">
      <c r="D514" s="1398"/>
      <c r="E514" s="1398"/>
      <c r="F514" s="1402"/>
      <c r="G514" s="1401"/>
    </row>
    <row r="515" spans="4:7" ht="12" customHeight="1" x14ac:dyDescent="0.2">
      <c r="D515" s="1398"/>
      <c r="E515" s="1398"/>
      <c r="F515" s="1400"/>
      <c r="G515" s="1401"/>
    </row>
    <row r="516" spans="4:7" ht="12" customHeight="1" x14ac:dyDescent="0.2">
      <c r="D516" s="1398"/>
      <c r="E516" s="1398"/>
      <c r="F516" s="1402"/>
      <c r="G516" s="1401"/>
    </row>
    <row r="517" spans="4:7" ht="12" customHeight="1" x14ac:dyDescent="0.2">
      <c r="D517" s="1398"/>
      <c r="E517" s="1398"/>
      <c r="F517" s="1402"/>
      <c r="G517" s="1401"/>
    </row>
    <row r="518" spans="4:7" ht="12" customHeight="1" x14ac:dyDescent="0.2">
      <c r="D518" s="1398"/>
      <c r="E518" s="1398"/>
      <c r="F518" s="1402"/>
      <c r="G518" s="1401"/>
    </row>
    <row r="519" spans="4:7" ht="12" customHeight="1" x14ac:dyDescent="0.2">
      <c r="D519" s="1398"/>
      <c r="E519" s="1398"/>
      <c r="F519" s="1400"/>
      <c r="G519" s="1401"/>
    </row>
    <row r="520" spans="4:7" ht="12" customHeight="1" x14ac:dyDescent="0.2">
      <c r="D520" s="1398"/>
      <c r="E520" s="1398"/>
      <c r="F520" s="1402"/>
      <c r="G520" s="1401"/>
    </row>
    <row r="521" spans="4:7" ht="12" customHeight="1" x14ac:dyDescent="0.2">
      <c r="D521" s="1398"/>
      <c r="E521" s="1398"/>
      <c r="F521" s="1402"/>
      <c r="G521" s="1401"/>
    </row>
    <row r="522" spans="4:7" ht="12" customHeight="1" x14ac:dyDescent="0.2">
      <c r="D522" s="1398"/>
      <c r="E522" s="1398"/>
      <c r="F522" s="1402"/>
      <c r="G522" s="1401"/>
    </row>
    <row r="523" spans="4:7" ht="12" customHeight="1" x14ac:dyDescent="0.2">
      <c r="D523" s="1398"/>
      <c r="E523" s="1398"/>
      <c r="F523" s="1402"/>
      <c r="G523" s="1401"/>
    </row>
    <row r="524" spans="4:7" ht="12" customHeight="1" x14ac:dyDescent="0.2">
      <c r="D524" s="1398"/>
      <c r="E524" s="1398"/>
      <c r="F524" s="1402"/>
      <c r="G524" s="1401"/>
    </row>
    <row r="525" spans="4:7" ht="12" customHeight="1" x14ac:dyDescent="0.2">
      <c r="D525" s="1398"/>
      <c r="E525" s="1398"/>
      <c r="F525" s="1402"/>
      <c r="G525" s="1401"/>
    </row>
    <row r="526" spans="4:7" ht="12" customHeight="1" x14ac:dyDescent="0.2">
      <c r="D526" s="1398"/>
      <c r="E526" s="1398"/>
      <c r="F526" s="1402"/>
      <c r="G526" s="1401"/>
    </row>
    <row r="527" spans="4:7" ht="12" customHeight="1" x14ac:dyDescent="0.2">
      <c r="D527" s="1398"/>
      <c r="E527" s="1398"/>
      <c r="F527" s="1402"/>
      <c r="G527" s="1401"/>
    </row>
    <row r="528" spans="4:7" ht="12" customHeight="1" x14ac:dyDescent="0.2">
      <c r="D528" s="1398"/>
      <c r="E528" s="1398"/>
      <c r="F528" s="1400"/>
      <c r="G528" s="1401"/>
    </row>
    <row r="529" spans="4:7" ht="12" customHeight="1" x14ac:dyDescent="0.2">
      <c r="D529" s="1398"/>
      <c r="E529" s="1398"/>
      <c r="F529" s="1402"/>
      <c r="G529" s="1401"/>
    </row>
    <row r="530" spans="4:7" ht="12" customHeight="1" x14ac:dyDescent="0.2">
      <c r="D530" s="1398"/>
      <c r="E530" s="1398"/>
      <c r="F530" s="1400"/>
      <c r="G530" s="1401"/>
    </row>
    <row r="531" spans="4:7" ht="12" customHeight="1" x14ac:dyDescent="0.2">
      <c r="D531" s="1398"/>
      <c r="E531" s="1398"/>
      <c r="F531" s="1402"/>
      <c r="G531" s="1401"/>
    </row>
    <row r="532" spans="4:7" ht="12" customHeight="1" x14ac:dyDescent="0.2">
      <c r="D532" s="1398"/>
      <c r="E532" s="1398"/>
      <c r="F532" s="1402"/>
      <c r="G532" s="1401"/>
    </row>
    <row r="533" spans="4:7" ht="12" customHeight="1" x14ac:dyDescent="0.2">
      <c r="D533" s="1398"/>
      <c r="E533" s="1398"/>
      <c r="F533" s="1400"/>
      <c r="G533" s="1401"/>
    </row>
    <row r="534" spans="4:7" ht="12" customHeight="1" x14ac:dyDescent="0.2">
      <c r="D534" s="1398"/>
      <c r="E534" s="1398"/>
      <c r="F534" s="1400"/>
      <c r="G534" s="1401"/>
    </row>
    <row r="535" spans="4:7" ht="12" customHeight="1" x14ac:dyDescent="0.2">
      <c r="D535" s="1398"/>
      <c r="E535" s="1398"/>
      <c r="F535" s="1400"/>
      <c r="G535" s="1401"/>
    </row>
    <row r="536" spans="4:7" ht="12" customHeight="1" x14ac:dyDescent="0.2">
      <c r="D536" s="1398"/>
      <c r="E536" s="1398"/>
      <c r="F536" s="1400"/>
      <c r="G536" s="1401"/>
    </row>
    <row r="537" spans="4:7" ht="12" customHeight="1" x14ac:dyDescent="0.2">
      <c r="D537" s="1398"/>
      <c r="E537" s="1398"/>
      <c r="F537" s="1401"/>
      <c r="G537" s="1401"/>
    </row>
    <row r="538" spans="4:7" ht="12" customHeight="1" x14ac:dyDescent="0.2">
      <c r="D538" s="1398"/>
      <c r="E538" s="1398"/>
      <c r="F538" s="1400"/>
      <c r="G538" s="1401"/>
    </row>
    <row r="539" spans="4:7" ht="12" customHeight="1" x14ac:dyDescent="0.2">
      <c r="D539" s="1398"/>
      <c r="E539" s="1398"/>
      <c r="F539" s="1400"/>
      <c r="G539" s="1401"/>
    </row>
    <row r="540" spans="4:7" ht="12" customHeight="1" x14ac:dyDescent="0.2">
      <c r="D540" s="1398"/>
      <c r="E540" s="1398"/>
      <c r="F540" s="1402"/>
      <c r="G540" s="1401"/>
    </row>
    <row r="541" spans="4:7" ht="12" customHeight="1" x14ac:dyDescent="0.2">
      <c r="D541" s="1398"/>
      <c r="E541" s="1398"/>
      <c r="F541" s="1400"/>
      <c r="G541" s="1401"/>
    </row>
    <row r="542" spans="4:7" ht="12" customHeight="1" x14ac:dyDescent="0.2">
      <c r="D542" s="1398"/>
      <c r="E542" s="1398"/>
      <c r="F542" s="1402"/>
      <c r="G542" s="1401"/>
    </row>
    <row r="543" spans="4:7" ht="12" customHeight="1" x14ac:dyDescent="0.2">
      <c r="D543" s="1398"/>
      <c r="E543" s="1398"/>
      <c r="F543" s="1400"/>
      <c r="G543" s="1401"/>
    </row>
    <row r="544" spans="4:7" ht="12" customHeight="1" x14ac:dyDescent="0.2">
      <c r="D544" s="1398"/>
      <c r="E544" s="1398"/>
      <c r="F544" s="1400"/>
      <c r="G544" s="1401"/>
    </row>
    <row r="545" spans="4:7" ht="12" customHeight="1" x14ac:dyDescent="0.2">
      <c r="D545" s="1398"/>
      <c r="E545" s="1398"/>
      <c r="F545" s="1401"/>
      <c r="G545" s="1401"/>
    </row>
    <row r="546" spans="4:7" ht="12" customHeight="1" x14ac:dyDescent="0.2">
      <c r="D546" s="1398"/>
      <c r="E546" s="1398"/>
      <c r="F546" s="1401"/>
      <c r="G546" s="1401"/>
    </row>
    <row r="547" spans="4:7" ht="12" customHeight="1" x14ac:dyDescent="0.2">
      <c r="D547" s="1398"/>
      <c r="E547" s="1398"/>
      <c r="F547" s="1401"/>
      <c r="G547" s="1401"/>
    </row>
    <row r="548" spans="4:7" ht="12" customHeight="1" x14ac:dyDescent="0.2">
      <c r="D548" s="1398"/>
      <c r="E548" s="1398"/>
      <c r="F548" s="1401"/>
      <c r="G548" s="1401"/>
    </row>
    <row r="549" spans="4:7" ht="12" customHeight="1" x14ac:dyDescent="0.2">
      <c r="E549" s="1398"/>
      <c r="G549" s="1401"/>
    </row>
    <row r="550" spans="4:7" ht="12" customHeight="1" x14ac:dyDescent="0.2">
      <c r="E550" s="1398"/>
      <c r="G550" s="1401"/>
    </row>
    <row r="551" spans="4:7" ht="12" customHeight="1" x14ac:dyDescent="0.2">
      <c r="E551" s="1398"/>
      <c r="G551" s="1401"/>
    </row>
    <row r="552" spans="4:7" ht="12" customHeight="1" x14ac:dyDescent="0.2">
      <c r="E552" s="1398"/>
      <c r="G552" s="1401"/>
    </row>
    <row r="553" spans="4:7" ht="12" customHeight="1" x14ac:dyDescent="0.2">
      <c r="E553" s="1398"/>
      <c r="G553" s="1401"/>
    </row>
    <row r="554" spans="4:7" ht="12" customHeight="1" x14ac:dyDescent="0.2">
      <c r="E554" s="1398"/>
      <c r="G554" s="1401"/>
    </row>
    <row r="555" spans="4:7" ht="12" customHeight="1" x14ac:dyDescent="0.2">
      <c r="E555" s="1398"/>
      <c r="G555" s="1401"/>
    </row>
    <row r="556" spans="4:7" ht="12" customHeight="1" x14ac:dyDescent="0.2">
      <c r="E556" s="1398"/>
      <c r="G556" s="1401"/>
    </row>
    <row r="557" spans="4:7" ht="12" customHeight="1" x14ac:dyDescent="0.2">
      <c r="E557" s="1398"/>
      <c r="G557" s="1401"/>
    </row>
    <row r="558" spans="4:7" ht="12" customHeight="1" x14ac:dyDescent="0.2">
      <c r="E558" s="1398"/>
      <c r="G558" s="1401"/>
    </row>
    <row r="559" spans="4:7" ht="12" customHeight="1" x14ac:dyDescent="0.2">
      <c r="E559" s="1398"/>
      <c r="G559" s="1401"/>
    </row>
    <row r="560" spans="4:7" ht="12" customHeight="1" x14ac:dyDescent="0.2">
      <c r="E560" s="1398"/>
      <c r="G560" s="1401"/>
    </row>
    <row r="561" spans="5:7" ht="12" customHeight="1" x14ac:dyDescent="0.2">
      <c r="E561" s="1398"/>
      <c r="G561" s="1401"/>
    </row>
    <row r="562" spans="5:7" ht="12" customHeight="1" x14ac:dyDescent="0.2">
      <c r="E562" s="1398"/>
      <c r="G562" s="1401"/>
    </row>
    <row r="563" spans="5:7" ht="12" customHeight="1" x14ac:dyDescent="0.2">
      <c r="E563" s="1398"/>
      <c r="G563" s="1401"/>
    </row>
    <row r="564" spans="5:7" ht="12" customHeight="1" x14ac:dyDescent="0.2">
      <c r="E564" s="1398"/>
      <c r="G564" s="1401"/>
    </row>
    <row r="565" spans="5:7" ht="12" customHeight="1" x14ac:dyDescent="0.2">
      <c r="E565" s="1398"/>
      <c r="G565" s="1401"/>
    </row>
    <row r="566" spans="5:7" ht="12" customHeight="1" x14ac:dyDescent="0.2">
      <c r="E566" s="1398"/>
      <c r="G566" s="1401"/>
    </row>
    <row r="567" spans="5:7" ht="12" customHeight="1" x14ac:dyDescent="0.2">
      <c r="E567" s="1398"/>
      <c r="G567" s="1401"/>
    </row>
    <row r="568" spans="5:7" ht="12" customHeight="1" x14ac:dyDescent="0.2">
      <c r="E568" s="1398"/>
      <c r="G568" s="1401"/>
    </row>
    <row r="569" spans="5:7" ht="12" customHeight="1" x14ac:dyDescent="0.2">
      <c r="E569" s="1398"/>
      <c r="G569" s="1401"/>
    </row>
    <row r="570" spans="5:7" ht="12" customHeight="1" x14ac:dyDescent="0.2">
      <c r="E570" s="1398"/>
      <c r="G570" s="1401"/>
    </row>
    <row r="571" spans="5:7" ht="12" customHeight="1" x14ac:dyDescent="0.2">
      <c r="E571" s="1398"/>
      <c r="G571" s="1401"/>
    </row>
    <row r="572" spans="5:7" ht="12" customHeight="1" x14ac:dyDescent="0.2">
      <c r="E572" s="1398"/>
      <c r="F572" s="1399"/>
      <c r="G572" s="1401"/>
    </row>
    <row r="573" spans="5:7" ht="12" customHeight="1" x14ac:dyDescent="0.2">
      <c r="E573" s="1398"/>
      <c r="F573" s="1399"/>
      <c r="G573" s="1401"/>
    </row>
    <row r="574" spans="5:7" ht="12" customHeight="1" x14ac:dyDescent="0.2">
      <c r="E574" s="1398"/>
      <c r="F574" s="1399"/>
      <c r="G574" s="1401"/>
    </row>
    <row r="575" spans="5:7" ht="12" customHeight="1" x14ac:dyDescent="0.2">
      <c r="E575" s="1398"/>
      <c r="F575" s="1399"/>
      <c r="G575" s="1401"/>
    </row>
    <row r="576" spans="5:7" ht="12" customHeight="1" x14ac:dyDescent="0.2">
      <c r="E576" s="1398"/>
      <c r="F576" s="1399"/>
      <c r="G576" s="1401"/>
    </row>
    <row r="577" spans="5:7" ht="12" customHeight="1" x14ac:dyDescent="0.2">
      <c r="E577" s="1398"/>
      <c r="F577" s="1399"/>
      <c r="G577" s="1401"/>
    </row>
    <row r="578" spans="5:7" ht="12" customHeight="1" x14ac:dyDescent="0.2">
      <c r="E578" s="1398"/>
      <c r="F578" s="1399"/>
      <c r="G578" s="1401"/>
    </row>
    <row r="579" spans="5:7" ht="12" customHeight="1" x14ac:dyDescent="0.2">
      <c r="E579" s="1398"/>
      <c r="F579" s="1399"/>
      <c r="G579" s="1401"/>
    </row>
    <row r="580" spans="5:7" ht="12" customHeight="1" x14ac:dyDescent="0.2">
      <c r="E580" s="1398"/>
      <c r="F580" s="1399"/>
      <c r="G580" s="1401"/>
    </row>
    <row r="581" spans="5:7" ht="12" customHeight="1" x14ac:dyDescent="0.2">
      <c r="E581" s="1398"/>
      <c r="F581" s="1399"/>
      <c r="G581" s="1401"/>
    </row>
    <row r="582" spans="5:7" ht="12" customHeight="1" x14ac:dyDescent="0.2">
      <c r="E582" s="1398"/>
      <c r="F582" s="1399"/>
      <c r="G582" s="1401"/>
    </row>
    <row r="583" spans="5:7" ht="12" customHeight="1" x14ac:dyDescent="0.2">
      <c r="E583" s="1398"/>
      <c r="F583" s="1399"/>
      <c r="G583" s="1401"/>
    </row>
    <row r="584" spans="5:7" ht="12" customHeight="1" x14ac:dyDescent="0.2">
      <c r="E584" s="1398"/>
      <c r="F584" s="1399"/>
      <c r="G584" s="1401"/>
    </row>
    <row r="585" spans="5:7" ht="12" customHeight="1" x14ac:dyDescent="0.2">
      <c r="E585" s="1398"/>
      <c r="F585" s="1399"/>
      <c r="G585" s="1401"/>
    </row>
    <row r="586" spans="5:7" ht="12" customHeight="1" x14ac:dyDescent="0.2">
      <c r="E586" s="1398"/>
      <c r="F586" s="1399"/>
      <c r="G586" s="1401"/>
    </row>
    <row r="587" spans="5:7" ht="12" customHeight="1" x14ac:dyDescent="0.2">
      <c r="E587" s="1398"/>
      <c r="F587" s="1399"/>
      <c r="G587" s="1401"/>
    </row>
    <row r="588" spans="5:7" ht="12" customHeight="1" x14ac:dyDescent="0.2">
      <c r="E588" s="1398"/>
      <c r="F588" s="1399"/>
      <c r="G588" s="1401"/>
    </row>
    <row r="589" spans="5:7" ht="12" customHeight="1" x14ac:dyDescent="0.2">
      <c r="E589" s="1398"/>
      <c r="F589" s="1399"/>
      <c r="G589" s="1401"/>
    </row>
    <row r="590" spans="5:7" ht="12" customHeight="1" x14ac:dyDescent="0.2">
      <c r="E590" s="1398"/>
      <c r="F590" s="1399"/>
      <c r="G590" s="1401"/>
    </row>
    <row r="591" spans="5:7" ht="12" customHeight="1" x14ac:dyDescent="0.2">
      <c r="E591" s="1398"/>
      <c r="F591" s="1399"/>
      <c r="G591" s="1401"/>
    </row>
    <row r="592" spans="5:7" ht="12" customHeight="1" x14ac:dyDescent="0.2">
      <c r="E592" s="1398"/>
      <c r="F592" s="1399"/>
      <c r="G592" s="1401"/>
    </row>
    <row r="593" spans="5:7" ht="12" customHeight="1" x14ac:dyDescent="0.2">
      <c r="E593" s="1398"/>
      <c r="F593" s="1399"/>
      <c r="G593" s="1401"/>
    </row>
    <row r="594" spans="5:7" ht="12" customHeight="1" x14ac:dyDescent="0.2">
      <c r="E594" s="1398"/>
      <c r="F594" s="1399"/>
      <c r="G594" s="1401"/>
    </row>
    <row r="595" spans="5:7" ht="12" customHeight="1" x14ac:dyDescent="0.2">
      <c r="E595" s="1398"/>
      <c r="F595" s="1399"/>
      <c r="G595" s="1401"/>
    </row>
    <row r="596" spans="5:7" ht="12" customHeight="1" x14ac:dyDescent="0.2">
      <c r="E596" s="1398"/>
      <c r="F596" s="1399"/>
      <c r="G596" s="1401"/>
    </row>
    <row r="597" spans="5:7" ht="12" customHeight="1" x14ac:dyDescent="0.2">
      <c r="E597" s="1398"/>
      <c r="F597" s="1399"/>
      <c r="G597" s="1401"/>
    </row>
    <row r="598" spans="5:7" ht="12" customHeight="1" x14ac:dyDescent="0.2">
      <c r="E598" s="1398"/>
      <c r="F598" s="1399"/>
      <c r="G598" s="1401"/>
    </row>
    <row r="599" spans="5:7" ht="12" customHeight="1" x14ac:dyDescent="0.2">
      <c r="E599" s="1398"/>
      <c r="F599" s="1399"/>
      <c r="G599" s="1401"/>
    </row>
    <row r="600" spans="5:7" ht="12" customHeight="1" x14ac:dyDescent="0.2">
      <c r="E600" s="1398"/>
      <c r="F600" s="1399"/>
      <c r="G600" s="1401"/>
    </row>
    <row r="601" spans="5:7" ht="12" customHeight="1" x14ac:dyDescent="0.2">
      <c r="E601" s="1398"/>
      <c r="F601" s="1399"/>
      <c r="G601" s="1401"/>
    </row>
    <row r="602" spans="5:7" ht="12" customHeight="1" x14ac:dyDescent="0.2">
      <c r="E602" s="1398"/>
      <c r="F602" s="1399"/>
      <c r="G602" s="1401"/>
    </row>
    <row r="603" spans="5:7" ht="12" customHeight="1" x14ac:dyDescent="0.2">
      <c r="E603" s="1398"/>
      <c r="F603" s="1399"/>
      <c r="G603" s="1401"/>
    </row>
    <row r="604" spans="5:7" ht="12" customHeight="1" x14ac:dyDescent="0.2">
      <c r="E604" s="1398"/>
      <c r="F604" s="1399"/>
      <c r="G604" s="1401"/>
    </row>
    <row r="605" spans="5:7" ht="12" customHeight="1" x14ac:dyDescent="0.2">
      <c r="E605" s="1398"/>
      <c r="F605" s="1399"/>
      <c r="G605" s="1401"/>
    </row>
    <row r="606" spans="5:7" ht="12" customHeight="1" x14ac:dyDescent="0.2">
      <c r="E606" s="1398"/>
      <c r="F606" s="1399"/>
      <c r="G606" s="1401"/>
    </row>
    <row r="607" spans="5:7" ht="12" customHeight="1" x14ac:dyDescent="0.2">
      <c r="E607" s="1398"/>
      <c r="F607" s="1399"/>
      <c r="G607" s="1401"/>
    </row>
    <row r="608" spans="5:7" ht="12" customHeight="1" x14ac:dyDescent="0.2">
      <c r="E608" s="1398"/>
      <c r="F608" s="1399"/>
      <c r="G608" s="1401"/>
    </row>
    <row r="609" spans="5:8" ht="12" customHeight="1" x14ac:dyDescent="0.2">
      <c r="E609" s="1398"/>
      <c r="F609" s="1399"/>
      <c r="G609" s="1401"/>
      <c r="H609" s="1401"/>
    </row>
    <row r="610" spans="5:8" ht="12" customHeight="1" x14ac:dyDescent="0.2">
      <c r="E610" s="1398"/>
      <c r="F610" s="1399"/>
      <c r="G610" s="1401"/>
      <c r="H610" s="1401"/>
    </row>
    <row r="611" spans="5:8" ht="12" customHeight="1" x14ac:dyDescent="0.2">
      <c r="E611" s="1398"/>
      <c r="F611" s="1399"/>
      <c r="G611" s="1401"/>
      <c r="H611" s="1401"/>
    </row>
    <row r="612" spans="5:8" ht="12" customHeight="1" x14ac:dyDescent="0.2">
      <c r="E612" s="1398"/>
      <c r="F612" s="1399"/>
      <c r="G612" s="1401"/>
      <c r="H612" s="1401"/>
    </row>
    <row r="613" spans="5:8" ht="12" customHeight="1" x14ac:dyDescent="0.2">
      <c r="E613" s="1398"/>
      <c r="F613" s="1399"/>
      <c r="G613" s="1401"/>
      <c r="H613" s="1401"/>
    </row>
    <row r="614" spans="5:8" ht="12" customHeight="1" x14ac:dyDescent="0.2">
      <c r="E614" s="1398"/>
      <c r="F614" s="1399"/>
      <c r="G614" s="1401"/>
      <c r="H614" s="1401"/>
    </row>
    <row r="615" spans="5:8" ht="12" customHeight="1" x14ac:dyDescent="0.2">
      <c r="E615" s="1398"/>
      <c r="F615" s="1399"/>
      <c r="G615" s="1401"/>
      <c r="H615" s="1401"/>
    </row>
    <row r="616" spans="5:8" ht="12" customHeight="1" x14ac:dyDescent="0.2">
      <c r="E616" s="1398"/>
      <c r="F616" s="1399"/>
      <c r="G616" s="1401"/>
      <c r="H616" s="1401"/>
    </row>
    <row r="617" spans="5:8" ht="12" customHeight="1" x14ac:dyDescent="0.2">
      <c r="E617" s="1398"/>
      <c r="F617" s="1399"/>
      <c r="G617" s="1401"/>
      <c r="H617" s="1401"/>
    </row>
    <row r="618" spans="5:8" ht="12" customHeight="1" x14ac:dyDescent="0.2">
      <c r="E618" s="1398"/>
      <c r="F618" s="1399"/>
      <c r="G618" s="1401"/>
      <c r="H618" s="1401"/>
    </row>
    <row r="619" spans="5:8" ht="12" customHeight="1" x14ac:dyDescent="0.2">
      <c r="E619" s="1398"/>
      <c r="F619" s="1399"/>
      <c r="G619" s="1401"/>
      <c r="H619" s="1401"/>
    </row>
    <row r="620" spans="5:8" ht="12" customHeight="1" x14ac:dyDescent="0.2">
      <c r="E620" s="1398"/>
      <c r="F620" s="1399"/>
      <c r="G620" s="1401"/>
      <c r="H620" s="1401"/>
    </row>
    <row r="621" spans="5:8" ht="12" customHeight="1" x14ac:dyDescent="0.2">
      <c r="E621" s="1398"/>
      <c r="F621" s="1399"/>
      <c r="G621" s="1401"/>
      <c r="H621" s="1401"/>
    </row>
    <row r="622" spans="5:8" ht="12" customHeight="1" x14ac:dyDescent="0.2">
      <c r="E622" s="1398"/>
      <c r="F622" s="1399"/>
      <c r="G622" s="1401"/>
      <c r="H622" s="1401"/>
    </row>
    <row r="623" spans="5:8" ht="12" customHeight="1" x14ac:dyDescent="0.2">
      <c r="E623" s="1398"/>
      <c r="F623" s="1399"/>
      <c r="G623" s="1401"/>
      <c r="H623" s="1401"/>
    </row>
    <row r="624" spans="5:8" ht="12" customHeight="1" x14ac:dyDescent="0.2">
      <c r="E624" s="1398"/>
      <c r="F624" s="1399"/>
      <c r="G624" s="1401"/>
      <c r="H624" s="1401"/>
    </row>
    <row r="625" spans="5:8" ht="12" customHeight="1" x14ac:dyDescent="0.2">
      <c r="E625" s="1398"/>
      <c r="F625" s="1399"/>
      <c r="G625" s="1401"/>
      <c r="H625" s="1401"/>
    </row>
    <row r="626" spans="5:8" ht="12" customHeight="1" x14ac:dyDescent="0.2">
      <c r="E626" s="1398"/>
      <c r="F626" s="1399"/>
      <c r="G626" s="1401"/>
      <c r="H626" s="1401"/>
    </row>
    <row r="627" spans="5:8" ht="12" customHeight="1" x14ac:dyDescent="0.2">
      <c r="E627" s="1398"/>
      <c r="F627" s="1399"/>
      <c r="G627" s="1401"/>
      <c r="H627" s="1401"/>
    </row>
    <row r="628" spans="5:8" ht="12" customHeight="1" x14ac:dyDescent="0.2">
      <c r="E628" s="1398"/>
      <c r="F628" s="1399"/>
      <c r="G628" s="1401"/>
      <c r="H628" s="1401"/>
    </row>
    <row r="629" spans="5:8" ht="12" customHeight="1" x14ac:dyDescent="0.2">
      <c r="E629" s="1398"/>
      <c r="F629" s="1399"/>
      <c r="G629" s="1401"/>
      <c r="H629" s="1401"/>
    </row>
    <row r="630" spans="5:8" ht="12" customHeight="1" x14ac:dyDescent="0.2">
      <c r="E630" s="1398"/>
      <c r="F630" s="1399"/>
      <c r="G630" s="1401"/>
      <c r="H630" s="1401"/>
    </row>
    <row r="631" spans="5:8" ht="12" customHeight="1" x14ac:dyDescent="0.2">
      <c r="E631" s="1398"/>
      <c r="F631" s="1399"/>
      <c r="G631" s="1401"/>
      <c r="H631" s="1401"/>
    </row>
    <row r="632" spans="5:8" ht="12" customHeight="1" x14ac:dyDescent="0.2">
      <c r="E632" s="1398"/>
      <c r="F632" s="1399"/>
      <c r="G632" s="1401"/>
      <c r="H632" s="1401"/>
    </row>
    <row r="633" spans="5:8" ht="12" customHeight="1" x14ac:dyDescent="0.2">
      <c r="E633" s="1398"/>
      <c r="F633" s="1399"/>
      <c r="G633" s="1401"/>
      <c r="H633" s="1401"/>
    </row>
    <row r="634" spans="5:8" ht="12" customHeight="1" x14ac:dyDescent="0.2">
      <c r="E634" s="1398"/>
      <c r="F634" s="1399"/>
      <c r="G634" s="1401"/>
      <c r="H634" s="1401"/>
    </row>
    <row r="635" spans="5:8" ht="12" customHeight="1" x14ac:dyDescent="0.2">
      <c r="E635" s="1398"/>
      <c r="F635" s="1399"/>
      <c r="G635" s="1401"/>
      <c r="H635" s="1401"/>
    </row>
    <row r="636" spans="5:8" ht="12" customHeight="1" x14ac:dyDescent="0.2">
      <c r="E636" s="1398"/>
      <c r="F636" s="1399"/>
      <c r="G636" s="1401"/>
      <c r="H636" s="1401"/>
    </row>
    <row r="637" spans="5:8" ht="12" customHeight="1" x14ac:dyDescent="0.2">
      <c r="E637" s="1398"/>
      <c r="F637" s="1399"/>
      <c r="G637" s="1401"/>
      <c r="H637" s="1401"/>
    </row>
    <row r="638" spans="5:8" ht="12" customHeight="1" x14ac:dyDescent="0.2">
      <c r="E638" s="1398"/>
      <c r="F638" s="1399"/>
      <c r="G638" s="1401"/>
      <c r="H638" s="1401"/>
    </row>
    <row r="639" spans="5:8" ht="12" customHeight="1" x14ac:dyDescent="0.2">
      <c r="E639" s="1398"/>
      <c r="F639" s="1399"/>
      <c r="G639" s="1401"/>
      <c r="H639" s="1401"/>
    </row>
    <row r="640" spans="5:8" ht="12" customHeight="1" x14ac:dyDescent="0.2">
      <c r="E640" s="1398"/>
      <c r="F640" s="1399"/>
      <c r="G640" s="1401"/>
      <c r="H640" s="1401"/>
    </row>
    <row r="641" spans="5:8" ht="12" customHeight="1" x14ac:dyDescent="0.2">
      <c r="E641" s="1398"/>
      <c r="F641" s="1399"/>
      <c r="G641" s="1401"/>
      <c r="H641" s="1401"/>
    </row>
    <row r="642" spans="5:8" ht="12" customHeight="1" x14ac:dyDescent="0.2">
      <c r="E642" s="1398"/>
      <c r="F642" s="1399"/>
      <c r="G642" s="1401"/>
      <c r="H642" s="1401"/>
    </row>
    <row r="643" spans="5:8" ht="12" customHeight="1" x14ac:dyDescent="0.2">
      <c r="E643" s="1398"/>
      <c r="F643" s="1399"/>
      <c r="G643" s="1401"/>
      <c r="H643" s="1401"/>
    </row>
    <row r="644" spans="5:8" ht="12" customHeight="1" x14ac:dyDescent="0.2">
      <c r="E644" s="1398"/>
      <c r="F644" s="1399"/>
      <c r="G644" s="1401"/>
      <c r="H644" s="1401"/>
    </row>
    <row r="645" spans="5:8" ht="12" customHeight="1" x14ac:dyDescent="0.2">
      <c r="E645" s="1398"/>
      <c r="F645" s="1399"/>
      <c r="G645" s="1401"/>
      <c r="H645" s="1401"/>
    </row>
    <row r="646" spans="5:8" ht="12" customHeight="1" x14ac:dyDescent="0.2">
      <c r="E646" s="1398"/>
      <c r="F646" s="1399"/>
      <c r="G646" s="1401"/>
      <c r="H646" s="1401"/>
    </row>
    <row r="647" spans="5:8" ht="12" customHeight="1" x14ac:dyDescent="0.2">
      <c r="E647" s="1398"/>
      <c r="F647" s="1399"/>
      <c r="G647" s="1401"/>
      <c r="H647" s="1401"/>
    </row>
    <row r="648" spans="5:8" ht="12" customHeight="1" x14ac:dyDescent="0.2">
      <c r="E648" s="1398"/>
      <c r="F648" s="1399"/>
      <c r="G648" s="1401"/>
      <c r="H648" s="1401"/>
    </row>
    <row r="649" spans="5:8" ht="12" customHeight="1" x14ac:dyDescent="0.2">
      <c r="E649" s="1398"/>
      <c r="F649" s="1399"/>
      <c r="G649" s="1401"/>
      <c r="H649" s="1401"/>
    </row>
    <row r="650" spans="5:8" ht="12" customHeight="1" x14ac:dyDescent="0.2">
      <c r="E650" s="1398"/>
      <c r="F650" s="1399"/>
      <c r="G650" s="1401"/>
      <c r="H650" s="1401"/>
    </row>
    <row r="651" spans="5:8" ht="12" customHeight="1" x14ac:dyDescent="0.2">
      <c r="E651" s="1398"/>
      <c r="F651" s="1399"/>
      <c r="G651" s="1401"/>
      <c r="H651" s="1401"/>
    </row>
    <row r="652" spans="5:8" ht="12" customHeight="1" x14ac:dyDescent="0.2">
      <c r="E652" s="1398"/>
      <c r="F652" s="1399"/>
      <c r="G652" s="1401"/>
      <c r="H652" s="1401"/>
    </row>
    <row r="653" spans="5:8" ht="12" customHeight="1" x14ac:dyDescent="0.2">
      <c r="E653" s="1398"/>
      <c r="F653" s="1399"/>
      <c r="G653" s="1401"/>
      <c r="H653" s="1401"/>
    </row>
    <row r="654" spans="5:8" ht="12" customHeight="1" x14ac:dyDescent="0.2">
      <c r="E654" s="1398"/>
      <c r="F654" s="1399"/>
      <c r="G654" s="1401"/>
      <c r="H654" s="1401"/>
    </row>
    <row r="655" spans="5:8" ht="12" customHeight="1" x14ac:dyDescent="0.2">
      <c r="E655" s="1398"/>
      <c r="F655" s="1399"/>
      <c r="G655" s="1401"/>
      <c r="H655" s="1401"/>
    </row>
    <row r="656" spans="5:8" ht="12" customHeight="1" x14ac:dyDescent="0.2">
      <c r="E656" s="1398"/>
      <c r="F656" s="1399"/>
      <c r="G656" s="1401"/>
      <c r="H656" s="1401"/>
    </row>
    <row r="657" spans="5:8" ht="12" customHeight="1" x14ac:dyDescent="0.2">
      <c r="E657" s="1398"/>
      <c r="F657" s="1399"/>
      <c r="G657" s="1401"/>
      <c r="H657" s="1401"/>
    </row>
    <row r="658" spans="5:8" ht="12" customHeight="1" x14ac:dyDescent="0.2">
      <c r="E658" s="1398"/>
      <c r="F658" s="1399"/>
      <c r="G658" s="1401"/>
      <c r="H658" s="1401"/>
    </row>
    <row r="659" spans="5:8" ht="12" customHeight="1" x14ac:dyDescent="0.2">
      <c r="E659" s="1398"/>
      <c r="F659" s="1399"/>
      <c r="G659" s="1401"/>
      <c r="H659" s="1401"/>
    </row>
    <row r="660" spans="5:8" ht="12" customHeight="1" x14ac:dyDescent="0.2">
      <c r="E660" s="1398"/>
      <c r="F660" s="1399"/>
      <c r="G660" s="1401"/>
      <c r="H660" s="1401"/>
    </row>
    <row r="661" spans="5:8" ht="12" customHeight="1" x14ac:dyDescent="0.2">
      <c r="E661" s="1398"/>
      <c r="F661" s="1399"/>
      <c r="G661" s="1401"/>
      <c r="H661" s="1401"/>
    </row>
    <row r="662" spans="5:8" ht="12" customHeight="1" x14ac:dyDescent="0.2">
      <c r="E662" s="1398"/>
      <c r="F662" s="1399"/>
      <c r="G662" s="1401"/>
      <c r="H662" s="1401"/>
    </row>
    <row r="663" spans="5:8" ht="12" customHeight="1" x14ac:dyDescent="0.2">
      <c r="E663" s="1398"/>
      <c r="F663" s="1399"/>
      <c r="G663" s="1401"/>
      <c r="H663" s="1401"/>
    </row>
    <row r="664" spans="5:8" ht="12" customHeight="1" x14ac:dyDescent="0.2">
      <c r="E664" s="1398"/>
      <c r="F664" s="1399"/>
      <c r="G664" s="1401"/>
      <c r="H664" s="1401"/>
    </row>
    <row r="665" spans="5:8" ht="12" customHeight="1" x14ac:dyDescent="0.2">
      <c r="E665" s="1398"/>
      <c r="F665" s="1399"/>
      <c r="G665" s="1401"/>
      <c r="H665" s="1401"/>
    </row>
    <row r="666" spans="5:8" ht="12" customHeight="1" x14ac:dyDescent="0.2">
      <c r="E666" s="1398"/>
      <c r="F666" s="1399"/>
      <c r="G666" s="1401"/>
      <c r="H666" s="1401"/>
    </row>
    <row r="667" spans="5:8" ht="12" customHeight="1" x14ac:dyDescent="0.2">
      <c r="E667" s="1398"/>
      <c r="F667" s="1399"/>
      <c r="G667" s="1401"/>
      <c r="H667" s="1401"/>
    </row>
    <row r="668" spans="5:8" ht="12" customHeight="1" x14ac:dyDescent="0.2">
      <c r="E668" s="1398"/>
      <c r="F668" s="1399"/>
      <c r="G668" s="1401"/>
      <c r="H668" s="1401"/>
    </row>
    <row r="669" spans="5:8" ht="12" customHeight="1" x14ac:dyDescent="0.2">
      <c r="E669" s="1398"/>
      <c r="F669" s="1399"/>
      <c r="G669" s="1401"/>
      <c r="H669" s="1401"/>
    </row>
    <row r="670" spans="5:8" ht="12" customHeight="1" x14ac:dyDescent="0.2">
      <c r="E670" s="1398"/>
      <c r="F670" s="1399"/>
      <c r="G670" s="1401"/>
      <c r="H670" s="1401"/>
    </row>
    <row r="671" spans="5:8" ht="12" customHeight="1" x14ac:dyDescent="0.2">
      <c r="E671" s="1398"/>
      <c r="F671" s="1399"/>
      <c r="G671" s="1401"/>
      <c r="H671" s="1401"/>
    </row>
    <row r="672" spans="5:8" ht="12" customHeight="1" x14ac:dyDescent="0.2">
      <c r="E672" s="1398"/>
      <c r="F672" s="1399"/>
      <c r="G672" s="1401"/>
      <c r="H672" s="1401"/>
    </row>
    <row r="673" spans="5:8" ht="12" customHeight="1" x14ac:dyDescent="0.2">
      <c r="E673" s="1398"/>
      <c r="F673" s="1399"/>
      <c r="G673" s="1401"/>
      <c r="H673" s="1401"/>
    </row>
    <row r="674" spans="5:8" ht="12" customHeight="1" x14ac:dyDescent="0.2">
      <c r="E674" s="1398"/>
      <c r="F674" s="1399"/>
      <c r="G674" s="1401"/>
      <c r="H674" s="1401"/>
    </row>
    <row r="675" spans="5:8" ht="12" customHeight="1" x14ac:dyDescent="0.2">
      <c r="E675" s="1398"/>
      <c r="F675" s="1399"/>
      <c r="G675" s="1401"/>
      <c r="H675" s="1401"/>
    </row>
    <row r="676" spans="5:8" ht="12" customHeight="1" x14ac:dyDescent="0.2">
      <c r="E676" s="1398"/>
      <c r="F676" s="1399"/>
      <c r="G676" s="1401"/>
      <c r="H676" s="1401"/>
    </row>
    <row r="677" spans="5:8" ht="12" customHeight="1" x14ac:dyDescent="0.2">
      <c r="E677" s="1398"/>
      <c r="F677" s="1399"/>
      <c r="G677" s="1401"/>
      <c r="H677" s="1401"/>
    </row>
    <row r="678" spans="5:8" ht="12" customHeight="1" x14ac:dyDescent="0.2">
      <c r="E678" s="1398"/>
      <c r="F678" s="1399"/>
      <c r="G678" s="1401"/>
      <c r="H678" s="1401"/>
    </row>
    <row r="679" spans="5:8" ht="12" customHeight="1" x14ac:dyDescent="0.2">
      <c r="E679" s="1398"/>
      <c r="F679" s="1399"/>
      <c r="G679" s="1401"/>
      <c r="H679" s="1401"/>
    </row>
    <row r="680" spans="5:8" ht="12" customHeight="1" x14ac:dyDescent="0.2">
      <c r="E680" s="1398"/>
      <c r="F680" s="1399"/>
      <c r="G680" s="1401"/>
      <c r="H680" s="1401"/>
    </row>
    <row r="681" spans="5:8" ht="12" customHeight="1" x14ac:dyDescent="0.2">
      <c r="E681" s="1398"/>
      <c r="F681" s="1399"/>
      <c r="G681" s="1401"/>
      <c r="H681" s="1401"/>
    </row>
    <row r="682" spans="5:8" ht="12" customHeight="1" x14ac:dyDescent="0.2">
      <c r="E682" s="1398"/>
      <c r="F682" s="1399"/>
      <c r="G682" s="1401"/>
      <c r="H682" s="1401"/>
    </row>
    <row r="683" spans="5:8" ht="12" customHeight="1" x14ac:dyDescent="0.2">
      <c r="E683" s="1398"/>
      <c r="F683" s="1399"/>
      <c r="G683" s="1401"/>
      <c r="H683" s="1401"/>
    </row>
    <row r="684" spans="5:8" ht="12" customHeight="1" x14ac:dyDescent="0.2">
      <c r="E684" s="1398"/>
      <c r="F684" s="1399"/>
      <c r="G684" s="1401"/>
      <c r="H684" s="1401"/>
    </row>
    <row r="685" spans="5:8" ht="12" customHeight="1" x14ac:dyDescent="0.2">
      <c r="E685" s="1398"/>
      <c r="F685" s="1399"/>
      <c r="G685" s="1401"/>
      <c r="H685" s="1401"/>
    </row>
    <row r="686" spans="5:8" ht="12" customHeight="1" x14ac:dyDescent="0.2">
      <c r="E686" s="1398"/>
      <c r="F686" s="1399"/>
      <c r="G686" s="1401"/>
      <c r="H686" s="1401"/>
    </row>
    <row r="687" spans="5:8" ht="12" customHeight="1" x14ac:dyDescent="0.2">
      <c r="E687" s="1398"/>
      <c r="F687" s="1399"/>
      <c r="G687" s="1401"/>
      <c r="H687" s="1401"/>
    </row>
    <row r="688" spans="5:8" ht="12" customHeight="1" x14ac:dyDescent="0.2">
      <c r="E688" s="1398"/>
      <c r="F688" s="1399"/>
      <c r="G688" s="1401"/>
      <c r="H688" s="1401"/>
    </row>
    <row r="689" spans="5:8" ht="12" customHeight="1" x14ac:dyDescent="0.2">
      <c r="E689" s="1398"/>
      <c r="F689" s="1399"/>
      <c r="G689" s="1401"/>
      <c r="H689" s="1401"/>
    </row>
    <row r="690" spans="5:8" ht="12" customHeight="1" x14ac:dyDescent="0.2">
      <c r="E690" s="1398"/>
      <c r="G690" s="1401"/>
      <c r="H690" s="1401"/>
    </row>
    <row r="691" spans="5:8" ht="12" customHeight="1" x14ac:dyDescent="0.2">
      <c r="E691" s="1398"/>
      <c r="G691" s="1401"/>
      <c r="H691" s="1401"/>
    </row>
    <row r="692" spans="5:8" ht="12" customHeight="1" x14ac:dyDescent="0.2">
      <c r="E692" s="1398"/>
      <c r="G692" s="1401"/>
      <c r="H692" s="1401"/>
    </row>
    <row r="693" spans="5:8" ht="12" customHeight="1" x14ac:dyDescent="0.2">
      <c r="E693" s="1398"/>
      <c r="G693" s="1401"/>
      <c r="H693" s="1401"/>
    </row>
    <row r="694" spans="5:8" ht="12" customHeight="1" x14ac:dyDescent="0.2">
      <c r="E694" s="1398"/>
      <c r="G694" s="1401"/>
      <c r="H694" s="1401"/>
    </row>
    <row r="695" spans="5:8" ht="12" customHeight="1" x14ac:dyDescent="0.2">
      <c r="E695" s="1398"/>
      <c r="F695" s="1400"/>
      <c r="G695" s="1401"/>
      <c r="H695" s="1401"/>
    </row>
    <row r="696" spans="5:8" ht="12" customHeight="1" x14ac:dyDescent="0.2">
      <c r="E696" s="1398"/>
      <c r="G696" s="1401"/>
      <c r="H696" s="1401"/>
    </row>
    <row r="697" spans="5:8" ht="12" customHeight="1" x14ac:dyDescent="0.2">
      <c r="E697" s="1398"/>
      <c r="G697" s="1401"/>
      <c r="H697" s="1401"/>
    </row>
    <row r="698" spans="5:8" ht="12" customHeight="1" x14ac:dyDescent="0.2">
      <c r="E698" s="1398"/>
      <c r="G698" s="1401"/>
      <c r="H698" s="1401"/>
    </row>
    <row r="699" spans="5:8" ht="12" customHeight="1" x14ac:dyDescent="0.2">
      <c r="E699" s="1398"/>
      <c r="G699" s="1401"/>
      <c r="H699" s="1401"/>
    </row>
    <row r="700" spans="5:8" ht="12" customHeight="1" x14ac:dyDescent="0.2">
      <c r="E700" s="1398"/>
      <c r="G700" s="1401"/>
      <c r="H700" s="1401"/>
    </row>
    <row r="701" spans="5:8" ht="12" customHeight="1" x14ac:dyDescent="0.2">
      <c r="E701" s="1398"/>
      <c r="G701" s="1401"/>
      <c r="H701" s="1401"/>
    </row>
    <row r="702" spans="5:8" ht="12" customHeight="1" x14ac:dyDescent="0.2">
      <c r="E702" s="1398"/>
      <c r="G702" s="1401"/>
      <c r="H702" s="1401"/>
    </row>
    <row r="703" spans="5:8" ht="12" customHeight="1" x14ac:dyDescent="0.2">
      <c r="E703" s="1398"/>
      <c r="G703" s="1401"/>
      <c r="H703" s="1401"/>
    </row>
    <row r="704" spans="5:8" ht="12" customHeight="1" x14ac:dyDescent="0.2">
      <c r="E704" s="1398"/>
      <c r="G704" s="1401"/>
      <c r="H704" s="1401"/>
    </row>
    <row r="705" spans="5:8" ht="12" customHeight="1" x14ac:dyDescent="0.2">
      <c r="E705" s="1398"/>
      <c r="G705" s="1401"/>
      <c r="H705" s="1401"/>
    </row>
    <row r="706" spans="5:8" ht="12" customHeight="1" x14ac:dyDescent="0.2">
      <c r="E706" s="1398"/>
      <c r="G706" s="1401"/>
      <c r="H706" s="1401"/>
    </row>
    <row r="707" spans="5:8" ht="12" customHeight="1" x14ac:dyDescent="0.2">
      <c r="E707" s="1398"/>
      <c r="G707" s="1401"/>
      <c r="H707" s="1401"/>
    </row>
    <row r="708" spans="5:8" ht="12" customHeight="1" x14ac:dyDescent="0.2">
      <c r="E708" s="1398"/>
      <c r="G708" s="1401"/>
      <c r="H708" s="1401"/>
    </row>
    <row r="709" spans="5:8" ht="12" customHeight="1" x14ac:dyDescent="0.2">
      <c r="E709" s="1398"/>
      <c r="G709" s="1401"/>
      <c r="H709" s="1401"/>
    </row>
    <row r="710" spans="5:8" ht="12" customHeight="1" x14ac:dyDescent="0.2">
      <c r="E710" s="1398"/>
      <c r="G710" s="1401"/>
      <c r="H710" s="1401"/>
    </row>
    <row r="711" spans="5:8" ht="12" customHeight="1" x14ac:dyDescent="0.2">
      <c r="E711" s="1398"/>
      <c r="G711" s="1401"/>
      <c r="H711" s="1401"/>
    </row>
    <row r="712" spans="5:8" ht="12" customHeight="1" x14ac:dyDescent="0.2">
      <c r="E712" s="1398"/>
      <c r="G712" s="1401"/>
      <c r="H712" s="1401"/>
    </row>
    <row r="713" spans="5:8" ht="12" customHeight="1" x14ac:dyDescent="0.2">
      <c r="E713" s="1398"/>
      <c r="G713" s="1401"/>
      <c r="H713" s="1401"/>
    </row>
    <row r="714" spans="5:8" ht="12" customHeight="1" x14ac:dyDescent="0.2">
      <c r="E714" s="1398"/>
      <c r="G714" s="1401"/>
      <c r="H714" s="1401"/>
    </row>
    <row r="715" spans="5:8" ht="12" customHeight="1" x14ac:dyDescent="0.2">
      <c r="E715" s="1398"/>
      <c r="G715" s="1401"/>
      <c r="H715" s="1401"/>
    </row>
    <row r="716" spans="5:8" ht="12" customHeight="1" x14ac:dyDescent="0.2">
      <c r="E716" s="1398"/>
      <c r="G716" s="1401"/>
      <c r="H716" s="1401"/>
    </row>
    <row r="717" spans="5:8" ht="12" customHeight="1" x14ac:dyDescent="0.2">
      <c r="E717" s="1398"/>
      <c r="G717" s="1401"/>
      <c r="H717" s="1401"/>
    </row>
    <row r="718" spans="5:8" ht="12" customHeight="1" x14ac:dyDescent="0.2">
      <c r="E718" s="1398"/>
      <c r="F718" s="1400"/>
      <c r="G718" s="1401"/>
      <c r="H718" s="1401"/>
    </row>
    <row r="719" spans="5:8" ht="12" customHeight="1" x14ac:dyDescent="0.2">
      <c r="E719" s="1398"/>
      <c r="G719" s="1401"/>
      <c r="H719" s="1401"/>
    </row>
    <row r="720" spans="5:8" ht="12" customHeight="1" x14ac:dyDescent="0.2">
      <c r="E720" s="1398"/>
      <c r="G720" s="1401"/>
      <c r="H720" s="1401"/>
    </row>
    <row r="721" spans="5:8" ht="12" customHeight="1" x14ac:dyDescent="0.2">
      <c r="E721" s="1398"/>
      <c r="G721" s="1401"/>
      <c r="H721" s="1401"/>
    </row>
    <row r="722" spans="5:8" ht="12" customHeight="1" x14ac:dyDescent="0.2">
      <c r="E722" s="1398"/>
      <c r="G722" s="1401"/>
      <c r="H722" s="1401"/>
    </row>
    <row r="723" spans="5:8" ht="12" customHeight="1" x14ac:dyDescent="0.2">
      <c r="E723" s="1398"/>
      <c r="G723" s="1401"/>
      <c r="H723" s="1401"/>
    </row>
    <row r="724" spans="5:8" ht="12" customHeight="1" x14ac:dyDescent="0.2">
      <c r="E724" s="1398"/>
      <c r="G724" s="1401"/>
      <c r="H724" s="1401"/>
    </row>
    <row r="725" spans="5:8" ht="12" customHeight="1" x14ac:dyDescent="0.2">
      <c r="E725" s="1398"/>
      <c r="G725" s="1401"/>
      <c r="H725" s="1401"/>
    </row>
    <row r="726" spans="5:8" ht="12" customHeight="1" x14ac:dyDescent="0.2">
      <c r="E726" s="1398"/>
      <c r="G726" s="1401"/>
      <c r="H726" s="1401"/>
    </row>
    <row r="727" spans="5:8" ht="12" customHeight="1" x14ac:dyDescent="0.2">
      <c r="E727" s="1398"/>
      <c r="G727" s="1401"/>
      <c r="H727" s="1401"/>
    </row>
    <row r="728" spans="5:8" ht="12" customHeight="1" x14ac:dyDescent="0.2">
      <c r="E728" s="1398"/>
      <c r="G728" s="1401"/>
      <c r="H728" s="1401"/>
    </row>
    <row r="729" spans="5:8" ht="12" customHeight="1" x14ac:dyDescent="0.2">
      <c r="E729" s="1398"/>
      <c r="G729" s="1401"/>
      <c r="H729" s="1401"/>
    </row>
    <row r="730" spans="5:8" ht="12" customHeight="1" x14ac:dyDescent="0.2">
      <c r="E730" s="1398"/>
      <c r="F730" s="1402"/>
      <c r="G730" s="1401"/>
      <c r="H730" s="1401"/>
    </row>
    <row r="731" spans="5:8" ht="12" customHeight="1" x14ac:dyDescent="0.2">
      <c r="E731" s="1398"/>
      <c r="G731" s="1401"/>
      <c r="H731" s="1401"/>
    </row>
    <row r="732" spans="5:8" ht="12" customHeight="1" x14ac:dyDescent="0.2">
      <c r="E732" s="1398"/>
      <c r="G732" s="1401"/>
      <c r="H732" s="1401"/>
    </row>
    <row r="733" spans="5:8" ht="12" customHeight="1" x14ac:dyDescent="0.2">
      <c r="E733" s="1398"/>
      <c r="G733" s="1401"/>
      <c r="H733" s="1401"/>
    </row>
    <row r="734" spans="5:8" ht="12" customHeight="1" x14ac:dyDescent="0.2">
      <c r="E734" s="1398"/>
      <c r="G734" s="1401"/>
      <c r="H734" s="1401"/>
    </row>
    <row r="735" spans="5:8" ht="12" customHeight="1" x14ac:dyDescent="0.2">
      <c r="E735" s="1398"/>
      <c r="G735" s="1401"/>
      <c r="H735" s="1401"/>
    </row>
    <row r="736" spans="5:8" ht="12" customHeight="1" x14ac:dyDescent="0.2">
      <c r="E736" s="1398"/>
      <c r="G736" s="1401"/>
      <c r="H736" s="1401"/>
    </row>
    <row r="737" spans="5:8" ht="12" customHeight="1" x14ac:dyDescent="0.2">
      <c r="E737" s="1398"/>
      <c r="G737" s="1401"/>
      <c r="H737" s="1401"/>
    </row>
    <row r="738" spans="5:8" ht="12" customHeight="1" x14ac:dyDescent="0.2">
      <c r="E738" s="1398"/>
      <c r="G738" s="1401"/>
      <c r="H738" s="1401"/>
    </row>
    <row r="739" spans="5:8" ht="12" customHeight="1" x14ac:dyDescent="0.2">
      <c r="E739" s="1398"/>
      <c r="F739" s="1402"/>
      <c r="G739" s="1401"/>
      <c r="H739" s="1401"/>
    </row>
    <row r="740" spans="5:8" ht="12" customHeight="1" x14ac:dyDescent="0.2">
      <c r="E740" s="1398"/>
      <c r="G740" s="1401"/>
      <c r="H740" s="1401"/>
    </row>
    <row r="741" spans="5:8" ht="12" customHeight="1" x14ac:dyDescent="0.2">
      <c r="E741" s="1398"/>
      <c r="G741" s="1401"/>
      <c r="H741" s="1401"/>
    </row>
    <row r="742" spans="5:8" ht="12" customHeight="1" x14ac:dyDescent="0.2">
      <c r="E742" s="1398"/>
      <c r="G742" s="1401"/>
      <c r="H742" s="1401"/>
    </row>
    <row r="743" spans="5:8" ht="12" customHeight="1" x14ac:dyDescent="0.2">
      <c r="E743" s="1398"/>
      <c r="G743" s="1401"/>
      <c r="H743" s="1401"/>
    </row>
    <row r="744" spans="5:8" ht="12" customHeight="1" x14ac:dyDescent="0.2">
      <c r="E744" s="1398"/>
      <c r="G744" s="1401"/>
      <c r="H744" s="1401"/>
    </row>
    <row r="745" spans="5:8" ht="12" customHeight="1" x14ac:dyDescent="0.2">
      <c r="E745" s="1398"/>
      <c r="F745" s="1400"/>
      <c r="G745" s="1401"/>
      <c r="H745" s="1401"/>
    </row>
    <row r="746" spans="5:8" ht="12" customHeight="1" x14ac:dyDescent="0.2">
      <c r="E746" s="1398"/>
      <c r="G746" s="1401"/>
      <c r="H746" s="1401"/>
    </row>
    <row r="747" spans="5:8" ht="12" customHeight="1" x14ac:dyDescent="0.2">
      <c r="E747" s="1398"/>
      <c r="G747" s="1401"/>
      <c r="H747" s="1401"/>
    </row>
    <row r="748" spans="5:8" ht="12" customHeight="1" x14ac:dyDescent="0.2">
      <c r="E748" s="1398"/>
      <c r="G748" s="1401"/>
      <c r="H748" s="1401"/>
    </row>
    <row r="749" spans="5:8" ht="12" customHeight="1" x14ac:dyDescent="0.2">
      <c r="E749" s="1398"/>
      <c r="G749" s="1401"/>
      <c r="H749" s="1401"/>
    </row>
    <row r="750" spans="5:8" ht="12" customHeight="1" x14ac:dyDescent="0.2">
      <c r="E750" s="1398"/>
      <c r="G750" s="1401"/>
      <c r="H750" s="1401"/>
    </row>
    <row r="751" spans="5:8" ht="12" customHeight="1" x14ac:dyDescent="0.2">
      <c r="E751" s="1398"/>
      <c r="G751" s="1401"/>
      <c r="H751" s="1401"/>
    </row>
    <row r="752" spans="5:8" ht="12" customHeight="1" x14ac:dyDescent="0.2">
      <c r="E752" s="1398"/>
      <c r="G752" s="1401"/>
      <c r="H752" s="1401"/>
    </row>
    <row r="753" spans="5:8" ht="12" customHeight="1" x14ac:dyDescent="0.2">
      <c r="E753" s="1398"/>
      <c r="G753" s="1401"/>
      <c r="H753" s="1401"/>
    </row>
    <row r="754" spans="5:8" ht="12" customHeight="1" x14ac:dyDescent="0.2">
      <c r="E754" s="1398"/>
      <c r="G754" s="1401"/>
      <c r="H754" s="1401"/>
    </row>
    <row r="755" spans="5:8" ht="12" customHeight="1" x14ac:dyDescent="0.2">
      <c r="E755" s="1398"/>
      <c r="G755" s="1401"/>
      <c r="H755" s="1401"/>
    </row>
    <row r="756" spans="5:8" ht="12" customHeight="1" x14ac:dyDescent="0.2">
      <c r="E756" s="1398"/>
      <c r="G756" s="1401"/>
      <c r="H756" s="1401"/>
    </row>
    <row r="757" spans="5:8" ht="12" customHeight="1" x14ac:dyDescent="0.2">
      <c r="E757" s="1398"/>
      <c r="G757" s="1401"/>
      <c r="H757" s="1401"/>
    </row>
    <row r="758" spans="5:8" ht="12" customHeight="1" x14ac:dyDescent="0.2">
      <c r="E758" s="1398"/>
      <c r="G758" s="1401"/>
      <c r="H758" s="1401"/>
    </row>
    <row r="759" spans="5:8" ht="12" customHeight="1" x14ac:dyDescent="0.2">
      <c r="E759" s="1398"/>
      <c r="G759" s="1401"/>
      <c r="H759" s="1401"/>
    </row>
    <row r="760" spans="5:8" ht="12" customHeight="1" x14ac:dyDescent="0.2">
      <c r="E760" s="1398"/>
      <c r="G760" s="1401"/>
      <c r="H760" s="1401"/>
    </row>
    <row r="761" spans="5:8" ht="12" customHeight="1" x14ac:dyDescent="0.2">
      <c r="E761" s="1398"/>
      <c r="G761" s="1401"/>
      <c r="H761" s="1401"/>
    </row>
    <row r="762" spans="5:8" ht="12" customHeight="1" x14ac:dyDescent="0.2">
      <c r="E762" s="1398"/>
      <c r="G762" s="1401"/>
      <c r="H762" s="1401"/>
    </row>
    <row r="763" spans="5:8" ht="12" customHeight="1" x14ac:dyDescent="0.2">
      <c r="E763" s="1398"/>
      <c r="G763" s="1401"/>
      <c r="H763" s="1401"/>
    </row>
    <row r="764" spans="5:8" ht="12" customHeight="1" x14ac:dyDescent="0.2">
      <c r="E764" s="1398"/>
      <c r="G764" s="1401"/>
      <c r="H764" s="1401"/>
    </row>
    <row r="765" spans="5:8" ht="12" customHeight="1" x14ac:dyDescent="0.2">
      <c r="E765" s="1398"/>
      <c r="G765" s="1401"/>
      <c r="H765" s="1401"/>
    </row>
    <row r="766" spans="5:8" ht="12" customHeight="1" x14ac:dyDescent="0.2">
      <c r="E766" s="1398"/>
      <c r="G766" s="1401"/>
      <c r="H766" s="1401"/>
    </row>
    <row r="767" spans="5:8" ht="12" customHeight="1" x14ac:dyDescent="0.2">
      <c r="E767" s="1398"/>
      <c r="G767" s="1401"/>
      <c r="H767" s="1401"/>
    </row>
    <row r="768" spans="5:8" ht="12" customHeight="1" x14ac:dyDescent="0.2">
      <c r="E768" s="1398"/>
      <c r="G768" s="1401"/>
      <c r="H768" s="1401"/>
    </row>
    <row r="769" spans="5:8" ht="12" customHeight="1" x14ac:dyDescent="0.2">
      <c r="E769" s="1398"/>
      <c r="G769" s="1401"/>
      <c r="H769" s="1401"/>
    </row>
    <row r="770" spans="5:8" ht="12" customHeight="1" x14ac:dyDescent="0.2">
      <c r="E770" s="1398"/>
      <c r="G770" s="1401"/>
      <c r="H770" s="1401"/>
    </row>
    <row r="771" spans="5:8" ht="12" customHeight="1" x14ac:dyDescent="0.2">
      <c r="E771" s="1398"/>
      <c r="G771" s="1401"/>
      <c r="H771" s="1401"/>
    </row>
    <row r="772" spans="5:8" ht="12" customHeight="1" x14ac:dyDescent="0.2">
      <c r="E772" s="1398"/>
      <c r="G772" s="1401"/>
      <c r="H772" s="1401"/>
    </row>
    <row r="773" spans="5:8" ht="12" customHeight="1" x14ac:dyDescent="0.2">
      <c r="E773" s="1398"/>
      <c r="G773" s="1401"/>
      <c r="H773" s="1401"/>
    </row>
    <row r="774" spans="5:8" ht="12" customHeight="1" x14ac:dyDescent="0.2">
      <c r="E774" s="1398"/>
      <c r="F774" s="1402"/>
      <c r="G774" s="1401"/>
      <c r="H774" s="1401"/>
    </row>
    <row r="775" spans="5:8" ht="12" customHeight="1" x14ac:dyDescent="0.2">
      <c r="E775" s="1398"/>
      <c r="F775" s="1402"/>
      <c r="G775" s="1401"/>
      <c r="H775" s="1401"/>
    </row>
    <row r="776" spans="5:8" ht="12" customHeight="1" x14ac:dyDescent="0.2">
      <c r="E776" s="1398"/>
      <c r="F776" s="1402"/>
      <c r="G776" s="1401"/>
      <c r="H776" s="1401"/>
    </row>
    <row r="777" spans="5:8" ht="12" customHeight="1" x14ac:dyDescent="0.2">
      <c r="E777" s="1398"/>
      <c r="G777" s="1401"/>
      <c r="H777" s="1401"/>
    </row>
    <row r="778" spans="5:8" ht="12" customHeight="1" x14ac:dyDescent="0.2">
      <c r="E778" s="1398"/>
      <c r="G778" s="1401"/>
      <c r="H778" s="1401"/>
    </row>
    <row r="779" spans="5:8" ht="12" customHeight="1" x14ac:dyDescent="0.2">
      <c r="E779" s="1398"/>
      <c r="G779" s="1401"/>
      <c r="H779" s="1401"/>
    </row>
    <row r="780" spans="5:8" ht="12" customHeight="1" x14ac:dyDescent="0.2">
      <c r="E780" s="1398"/>
      <c r="G780" s="1401"/>
      <c r="H780" s="1401"/>
    </row>
    <row r="781" spans="5:8" ht="12" customHeight="1" x14ac:dyDescent="0.2">
      <c r="E781" s="1398"/>
      <c r="G781" s="1401"/>
      <c r="H781" s="1401"/>
    </row>
    <row r="782" spans="5:8" ht="12" customHeight="1" x14ac:dyDescent="0.2">
      <c r="E782" s="1398"/>
      <c r="G782" s="1401"/>
      <c r="H782" s="1401"/>
    </row>
    <row r="783" spans="5:8" ht="12" customHeight="1" x14ac:dyDescent="0.2">
      <c r="E783" s="1398"/>
      <c r="G783" s="1401"/>
      <c r="H783" s="1401"/>
    </row>
    <row r="784" spans="5:8" ht="12" customHeight="1" x14ac:dyDescent="0.2">
      <c r="E784" s="1398"/>
      <c r="G784" s="1401"/>
      <c r="H784" s="1401"/>
    </row>
    <row r="785" spans="5:8" ht="12" customHeight="1" x14ac:dyDescent="0.2">
      <c r="E785" s="1398"/>
      <c r="G785" s="1401"/>
      <c r="H785" s="1401"/>
    </row>
    <row r="786" spans="5:8" ht="12" customHeight="1" x14ac:dyDescent="0.2">
      <c r="E786" s="1398"/>
      <c r="G786" s="1401"/>
      <c r="H786" s="1401"/>
    </row>
    <row r="787" spans="5:8" ht="12" customHeight="1" x14ac:dyDescent="0.2">
      <c r="E787" s="1398"/>
      <c r="G787" s="1401"/>
      <c r="H787" s="1401"/>
    </row>
    <row r="788" spans="5:8" ht="12" customHeight="1" x14ac:dyDescent="0.2">
      <c r="E788" s="1398"/>
      <c r="G788" s="1401"/>
      <c r="H788" s="1401"/>
    </row>
    <row r="789" spans="5:8" ht="12" customHeight="1" x14ac:dyDescent="0.2">
      <c r="E789" s="1398"/>
      <c r="G789" s="1401"/>
      <c r="H789" s="1401"/>
    </row>
    <row r="790" spans="5:8" ht="12" customHeight="1" x14ac:dyDescent="0.2">
      <c r="E790" s="1398"/>
      <c r="G790" s="1401"/>
      <c r="H790" s="1401"/>
    </row>
    <row r="791" spans="5:8" ht="12" customHeight="1" x14ac:dyDescent="0.2">
      <c r="E791" s="1398"/>
      <c r="G791" s="1401"/>
      <c r="H791" s="1401"/>
    </row>
    <row r="792" spans="5:8" ht="12" customHeight="1" x14ac:dyDescent="0.2">
      <c r="E792" s="1398"/>
      <c r="G792" s="1401"/>
      <c r="H792" s="1401"/>
    </row>
    <row r="793" spans="5:8" ht="12" customHeight="1" x14ac:dyDescent="0.2">
      <c r="E793" s="1398"/>
      <c r="G793" s="1401"/>
      <c r="H793" s="1401"/>
    </row>
    <row r="794" spans="5:8" ht="12" customHeight="1" x14ac:dyDescent="0.2">
      <c r="E794" s="1398"/>
      <c r="G794" s="1401"/>
      <c r="H794" s="1401"/>
    </row>
    <row r="795" spans="5:8" ht="12" customHeight="1" x14ac:dyDescent="0.2">
      <c r="E795" s="1398"/>
      <c r="G795" s="1401"/>
      <c r="H795" s="1401"/>
    </row>
    <row r="796" spans="5:8" ht="12" customHeight="1" x14ac:dyDescent="0.2">
      <c r="E796" s="1398"/>
      <c r="G796" s="1401"/>
      <c r="H796" s="1401"/>
    </row>
    <row r="797" spans="5:8" ht="12" customHeight="1" x14ac:dyDescent="0.2">
      <c r="E797" s="1398"/>
      <c r="G797" s="1401"/>
      <c r="H797" s="1401"/>
    </row>
    <row r="798" spans="5:8" ht="12" customHeight="1" x14ac:dyDescent="0.2">
      <c r="E798" s="1398"/>
      <c r="G798" s="1401"/>
      <c r="H798" s="1401"/>
    </row>
    <row r="799" spans="5:8" ht="12" customHeight="1" x14ac:dyDescent="0.2">
      <c r="E799" s="1398"/>
      <c r="G799" s="1401"/>
      <c r="H799" s="1401"/>
    </row>
    <row r="800" spans="5:8" ht="12" customHeight="1" x14ac:dyDescent="0.2">
      <c r="E800" s="1398"/>
      <c r="G800" s="1401"/>
      <c r="H800" s="1401"/>
    </row>
    <row r="801" spans="4:8" ht="12" customHeight="1" x14ac:dyDescent="0.2">
      <c r="E801" s="1398"/>
      <c r="G801" s="1401"/>
      <c r="H801" s="1401"/>
    </row>
    <row r="802" spans="4:8" ht="12" customHeight="1" x14ac:dyDescent="0.2">
      <c r="E802" s="1398"/>
      <c r="G802" s="1401"/>
      <c r="H802" s="1401"/>
    </row>
    <row r="803" spans="4:8" ht="12" customHeight="1" x14ac:dyDescent="0.2">
      <c r="E803" s="1398"/>
      <c r="G803" s="1401"/>
      <c r="H803" s="1401"/>
    </row>
    <row r="804" spans="4:8" ht="12" customHeight="1" x14ac:dyDescent="0.2">
      <c r="E804" s="1398"/>
      <c r="G804" s="1401"/>
      <c r="H804" s="1401"/>
    </row>
    <row r="805" spans="4:8" ht="12" customHeight="1" x14ac:dyDescent="0.2">
      <c r="E805" s="1398"/>
      <c r="G805" s="1401"/>
      <c r="H805" s="1401"/>
    </row>
    <row r="806" spans="4:8" ht="12" customHeight="1" x14ac:dyDescent="0.2">
      <c r="E806" s="1398"/>
      <c r="G806" s="1401"/>
      <c r="H806" s="1401"/>
    </row>
    <row r="807" spans="4:8" ht="12" customHeight="1" x14ac:dyDescent="0.2">
      <c r="E807" s="1398"/>
      <c r="G807" s="1401"/>
      <c r="H807" s="1401"/>
    </row>
    <row r="808" spans="4:8" ht="12" customHeight="1" x14ac:dyDescent="0.2">
      <c r="E808" s="1398"/>
      <c r="G808" s="1401"/>
      <c r="H808" s="1401"/>
    </row>
    <row r="809" spans="4:8" ht="12" customHeight="1" x14ac:dyDescent="0.2">
      <c r="E809" s="1398"/>
      <c r="G809" s="1401"/>
      <c r="H809" s="1401"/>
    </row>
    <row r="810" spans="4:8" ht="12" customHeight="1" x14ac:dyDescent="0.2">
      <c r="E810" s="1398"/>
      <c r="G810" s="1401"/>
      <c r="H810" s="1401"/>
    </row>
    <row r="811" spans="4:8" ht="12" customHeight="1" x14ac:dyDescent="0.2">
      <c r="E811" s="1398"/>
      <c r="G811" s="1401"/>
      <c r="H811" s="1401"/>
    </row>
    <row r="812" spans="4:8" ht="12" customHeight="1" x14ac:dyDescent="0.2">
      <c r="D812" s="1398"/>
      <c r="E812" s="1398"/>
      <c r="G812" s="1401"/>
      <c r="H812" s="1401"/>
    </row>
    <row r="813" spans="4:8" ht="12" customHeight="1" x14ac:dyDescent="0.2">
      <c r="D813" s="1398"/>
      <c r="E813" s="1398"/>
      <c r="G813" s="1401"/>
      <c r="H813" s="1401"/>
    </row>
    <row r="814" spans="4:8" ht="12" customHeight="1" x14ac:dyDescent="0.2">
      <c r="D814" s="1398"/>
      <c r="E814" s="1398"/>
      <c r="G814" s="1401"/>
      <c r="H814" s="1401"/>
    </row>
    <row r="815" spans="4:8" ht="12" customHeight="1" x14ac:dyDescent="0.2">
      <c r="D815" s="1398"/>
      <c r="E815" s="1398"/>
      <c r="G815" s="1401"/>
      <c r="H815" s="1401"/>
    </row>
    <row r="816" spans="4:8" ht="12" customHeight="1" x14ac:dyDescent="0.2">
      <c r="D816" s="1398"/>
      <c r="E816" s="1398"/>
      <c r="G816" s="1401"/>
      <c r="H816" s="1401"/>
    </row>
    <row r="817" spans="4:8" ht="12" customHeight="1" x14ac:dyDescent="0.2">
      <c r="D817" s="1398"/>
      <c r="E817" s="1398"/>
      <c r="G817" s="1401"/>
      <c r="H817" s="1401"/>
    </row>
    <row r="818" spans="4:8" ht="12" customHeight="1" x14ac:dyDescent="0.2">
      <c r="D818" s="1398"/>
      <c r="E818" s="1398"/>
      <c r="G818" s="1401"/>
      <c r="H818" s="1401"/>
    </row>
    <row r="819" spans="4:8" ht="12" customHeight="1" x14ac:dyDescent="0.2">
      <c r="D819" s="1398"/>
      <c r="E819" s="1398"/>
      <c r="G819" s="1401"/>
      <c r="H819" s="1401"/>
    </row>
    <row r="820" spans="4:8" ht="12" customHeight="1" x14ac:dyDescent="0.2">
      <c r="D820" s="1398"/>
      <c r="E820" s="1398"/>
      <c r="G820" s="1401"/>
      <c r="H820" s="1401"/>
    </row>
    <row r="821" spans="4:8" ht="12" customHeight="1" x14ac:dyDescent="0.2">
      <c r="D821" s="1403"/>
      <c r="E821" s="1398"/>
      <c r="G821" s="1401"/>
      <c r="H821" s="1401"/>
    </row>
    <row r="822" spans="4:8" ht="12" customHeight="1" x14ac:dyDescent="0.2">
      <c r="D822" s="1398"/>
      <c r="E822" s="1398"/>
      <c r="G822" s="1401"/>
      <c r="H822" s="1401"/>
    </row>
    <row r="823" spans="4:8" ht="12" customHeight="1" x14ac:dyDescent="0.2">
      <c r="D823" s="1398"/>
      <c r="E823" s="1398"/>
      <c r="G823" s="1401"/>
      <c r="H823" s="1401"/>
    </row>
    <row r="824" spans="4:8" ht="12" customHeight="1" x14ac:dyDescent="0.2">
      <c r="D824" s="1398"/>
      <c r="E824" s="1398"/>
      <c r="G824" s="1401"/>
      <c r="H824" s="1401"/>
    </row>
    <row r="825" spans="4:8" ht="12" customHeight="1" x14ac:dyDescent="0.2">
      <c r="D825" s="1398"/>
      <c r="E825" s="1398"/>
      <c r="G825" s="1401"/>
      <c r="H825" s="1401"/>
    </row>
    <row r="826" spans="4:8" ht="12" customHeight="1" x14ac:dyDescent="0.2">
      <c r="D826" s="1398"/>
      <c r="E826" s="1398"/>
      <c r="G826" s="1401"/>
      <c r="H826" s="1401"/>
    </row>
    <row r="827" spans="4:8" ht="12" customHeight="1" x14ac:dyDescent="0.2">
      <c r="D827" s="1398"/>
      <c r="E827" s="1398"/>
      <c r="G827" s="1401"/>
      <c r="H827" s="1401"/>
    </row>
    <row r="828" spans="4:8" ht="12" customHeight="1" x14ac:dyDescent="0.2">
      <c r="D828" s="1398"/>
      <c r="E828" s="1398"/>
      <c r="G828" s="1401"/>
      <c r="H828" s="1401"/>
    </row>
    <row r="829" spans="4:8" ht="12" customHeight="1" x14ac:dyDescent="0.2">
      <c r="D829" s="1398"/>
      <c r="E829" s="1398"/>
      <c r="G829" s="1401"/>
      <c r="H829" s="1401"/>
    </row>
    <row r="830" spans="4:8" ht="12" customHeight="1" x14ac:dyDescent="0.2">
      <c r="D830" s="1398"/>
      <c r="E830" s="1398"/>
      <c r="G830" s="1401"/>
      <c r="H830" s="1401"/>
    </row>
    <row r="831" spans="4:8" ht="12" customHeight="1" x14ac:dyDescent="0.2">
      <c r="D831" s="1398"/>
      <c r="E831" s="1398"/>
      <c r="G831" s="1401"/>
      <c r="H831" s="1401"/>
    </row>
    <row r="832" spans="4:8" ht="12" customHeight="1" x14ac:dyDescent="0.2">
      <c r="D832" s="1398"/>
      <c r="E832" s="1398"/>
      <c r="G832" s="1401"/>
      <c r="H832" s="1401"/>
    </row>
    <row r="833" spans="4:8" ht="12" customHeight="1" x14ac:dyDescent="0.2">
      <c r="D833" s="1398"/>
      <c r="E833" s="1398"/>
      <c r="G833" s="1401"/>
      <c r="H833" s="1401"/>
    </row>
    <row r="834" spans="4:8" ht="12" customHeight="1" x14ac:dyDescent="0.2">
      <c r="D834" s="1398"/>
      <c r="E834" s="1398"/>
      <c r="G834" s="1401"/>
      <c r="H834" s="1401"/>
    </row>
    <row r="835" spans="4:8" ht="12" customHeight="1" x14ac:dyDescent="0.2">
      <c r="D835" s="1398"/>
      <c r="E835" s="1398"/>
      <c r="G835" s="1401"/>
      <c r="H835" s="1401"/>
    </row>
    <row r="836" spans="4:8" ht="12" customHeight="1" x14ac:dyDescent="0.2">
      <c r="D836" s="1398"/>
      <c r="E836" s="1398"/>
      <c r="G836" s="1401"/>
      <c r="H836" s="1401"/>
    </row>
    <row r="837" spans="4:8" ht="12" customHeight="1" x14ac:dyDescent="0.2">
      <c r="D837" s="1398"/>
      <c r="E837" s="1398"/>
      <c r="G837" s="1401"/>
      <c r="H837" s="1401"/>
    </row>
    <row r="838" spans="4:8" ht="12" customHeight="1" x14ac:dyDescent="0.2">
      <c r="D838" s="1398"/>
      <c r="E838" s="1398"/>
      <c r="G838" s="1401"/>
      <c r="H838" s="1401"/>
    </row>
    <row r="839" spans="4:8" ht="12" customHeight="1" x14ac:dyDescent="0.2">
      <c r="D839" s="1398"/>
      <c r="E839" s="1398"/>
      <c r="G839" s="1401"/>
      <c r="H839" s="1401"/>
    </row>
    <row r="840" spans="4:8" ht="12" customHeight="1" x14ac:dyDescent="0.2">
      <c r="D840" s="1398"/>
      <c r="E840" s="1398"/>
      <c r="G840" s="1401"/>
      <c r="H840" s="1401"/>
    </row>
    <row r="841" spans="4:8" ht="12" customHeight="1" x14ac:dyDescent="0.2">
      <c r="D841" s="1398"/>
      <c r="E841" s="1398"/>
      <c r="G841" s="1401"/>
      <c r="H841" s="1401"/>
    </row>
    <row r="842" spans="4:8" ht="12" customHeight="1" x14ac:dyDescent="0.2">
      <c r="D842" s="1398"/>
      <c r="E842" s="1398"/>
      <c r="G842" s="1401"/>
      <c r="H842" s="1401"/>
    </row>
    <row r="843" spans="4:8" ht="12" customHeight="1" x14ac:dyDescent="0.2">
      <c r="D843" s="1398"/>
      <c r="E843" s="1398"/>
      <c r="G843" s="1401"/>
      <c r="H843" s="1401"/>
    </row>
    <row r="844" spans="4:8" ht="12" customHeight="1" x14ac:dyDescent="0.2">
      <c r="D844" s="1398"/>
      <c r="E844" s="1398"/>
      <c r="G844" s="1401"/>
      <c r="H844" s="1401"/>
    </row>
    <row r="845" spans="4:8" ht="12" customHeight="1" x14ac:dyDescent="0.2">
      <c r="D845" s="1398"/>
      <c r="E845" s="1398"/>
      <c r="G845" s="1401"/>
      <c r="H845" s="1401"/>
    </row>
    <row r="846" spans="4:8" ht="12" customHeight="1" x14ac:dyDescent="0.2">
      <c r="D846" s="1398"/>
      <c r="E846" s="1398"/>
      <c r="G846" s="1401"/>
      <c r="H846" s="1401"/>
    </row>
    <row r="847" spans="4:8" ht="12" customHeight="1" x14ac:dyDescent="0.2">
      <c r="D847" s="1398"/>
      <c r="E847" s="1398"/>
      <c r="G847" s="1401"/>
      <c r="H847" s="1401"/>
    </row>
    <row r="848" spans="4:8" ht="12" customHeight="1" x14ac:dyDescent="0.2">
      <c r="D848" s="1398"/>
      <c r="E848" s="1398"/>
      <c r="G848" s="1401"/>
      <c r="H848" s="1401"/>
    </row>
    <row r="849" spans="4:8" ht="12" customHeight="1" x14ac:dyDescent="0.2">
      <c r="D849" s="1398"/>
      <c r="E849" s="1398"/>
      <c r="G849" s="1401"/>
      <c r="H849" s="1401"/>
    </row>
    <row r="850" spans="4:8" ht="12" customHeight="1" x14ac:dyDescent="0.2">
      <c r="D850" s="1398"/>
      <c r="E850" s="1398"/>
      <c r="G850" s="1401"/>
      <c r="H850" s="1401"/>
    </row>
    <row r="851" spans="4:8" ht="12" customHeight="1" x14ac:dyDescent="0.2">
      <c r="D851" s="1398"/>
      <c r="E851" s="1398"/>
      <c r="G851" s="1401"/>
      <c r="H851" s="1401"/>
    </row>
    <row r="852" spans="4:8" ht="12" customHeight="1" x14ac:dyDescent="0.2">
      <c r="D852" s="1398"/>
      <c r="E852" s="1398"/>
      <c r="G852" s="1401"/>
      <c r="H852" s="1401"/>
    </row>
    <row r="853" spans="4:8" ht="12" customHeight="1" x14ac:dyDescent="0.2">
      <c r="D853" s="1398"/>
      <c r="E853" s="1398"/>
      <c r="F853" s="1402"/>
      <c r="G853" s="1401"/>
      <c r="H853" s="1401"/>
    </row>
    <row r="854" spans="4:8" ht="12" customHeight="1" x14ac:dyDescent="0.2">
      <c r="D854" s="1398"/>
      <c r="E854" s="1398"/>
      <c r="F854" s="1402"/>
      <c r="G854" s="1401"/>
      <c r="H854" s="1401"/>
    </row>
    <row r="855" spans="4:8" ht="12" customHeight="1" x14ac:dyDescent="0.2">
      <c r="D855" s="1398"/>
      <c r="E855" s="1398"/>
      <c r="F855" s="1402"/>
      <c r="G855" s="1401"/>
      <c r="H855" s="1401"/>
    </row>
    <row r="856" spans="4:8" ht="12" customHeight="1" x14ac:dyDescent="0.2">
      <c r="D856" s="1398"/>
      <c r="E856" s="1398"/>
      <c r="G856" s="1401"/>
      <c r="H856" s="1401"/>
    </row>
    <row r="857" spans="4:8" ht="12" customHeight="1" x14ac:dyDescent="0.2">
      <c r="D857" s="1398"/>
      <c r="E857" s="1398"/>
      <c r="G857" s="1401"/>
      <c r="H857" s="1401"/>
    </row>
    <row r="858" spans="4:8" ht="12" customHeight="1" x14ac:dyDescent="0.2">
      <c r="D858" s="1398"/>
      <c r="E858" s="1398"/>
      <c r="G858" s="1401"/>
      <c r="H858" s="1401"/>
    </row>
    <row r="859" spans="4:8" ht="12" customHeight="1" x14ac:dyDescent="0.2">
      <c r="D859" s="1398"/>
      <c r="E859" s="1398"/>
      <c r="G859" s="1401"/>
      <c r="H859" s="1401"/>
    </row>
    <row r="860" spans="4:8" ht="12" customHeight="1" x14ac:dyDescent="0.2">
      <c r="D860" s="1398"/>
      <c r="E860" s="1398"/>
      <c r="G860" s="1401"/>
      <c r="H860" s="1401"/>
    </row>
    <row r="861" spans="4:8" ht="12" customHeight="1" x14ac:dyDescent="0.2">
      <c r="D861" s="1398"/>
      <c r="E861" s="1398"/>
      <c r="G861" s="1401"/>
      <c r="H861" s="1401"/>
    </row>
    <row r="862" spans="4:8" ht="12" customHeight="1" x14ac:dyDescent="0.2">
      <c r="D862" s="1398"/>
      <c r="E862" s="1398"/>
      <c r="G862" s="1401"/>
      <c r="H862" s="1401"/>
    </row>
    <row r="863" spans="4:8" ht="12" customHeight="1" x14ac:dyDescent="0.2">
      <c r="D863" s="1398"/>
      <c r="E863" s="1398"/>
      <c r="G863" s="1401"/>
      <c r="H863" s="1401"/>
    </row>
    <row r="864" spans="4:8" ht="12" customHeight="1" x14ac:dyDescent="0.2">
      <c r="D864" s="1398"/>
      <c r="E864" s="1398"/>
      <c r="G864" s="1401"/>
      <c r="H864" s="1401"/>
    </row>
    <row r="865" spans="4:8" ht="12" customHeight="1" x14ac:dyDescent="0.2">
      <c r="D865" s="1403"/>
      <c r="E865" s="1398"/>
      <c r="G865" s="1401"/>
      <c r="H865" s="1401"/>
    </row>
    <row r="866" spans="4:8" ht="12" customHeight="1" x14ac:dyDescent="0.2">
      <c r="D866" s="1398"/>
      <c r="E866" s="1398"/>
      <c r="G866" s="1401"/>
      <c r="H866" s="1401"/>
    </row>
    <row r="867" spans="4:8" ht="12" customHeight="1" x14ac:dyDescent="0.2">
      <c r="D867" s="1398"/>
      <c r="E867" s="1398"/>
      <c r="G867" s="1401"/>
      <c r="H867" s="1401"/>
    </row>
    <row r="868" spans="4:8" ht="12" customHeight="1" x14ac:dyDescent="0.2">
      <c r="D868" s="1398"/>
      <c r="E868" s="1398"/>
      <c r="G868" s="1401"/>
      <c r="H868" s="1401"/>
    </row>
    <row r="869" spans="4:8" ht="12" customHeight="1" x14ac:dyDescent="0.2">
      <c r="D869" s="1398"/>
      <c r="E869" s="1398"/>
      <c r="G869" s="1401"/>
      <c r="H869" s="1401"/>
    </row>
    <row r="870" spans="4:8" ht="12" customHeight="1" x14ac:dyDescent="0.2">
      <c r="D870" s="1398"/>
      <c r="E870" s="1398"/>
      <c r="G870" s="1401"/>
      <c r="H870" s="1401"/>
    </row>
    <row r="871" spans="4:8" ht="12" customHeight="1" x14ac:dyDescent="0.2">
      <c r="D871" s="1398"/>
      <c r="E871" s="1398"/>
      <c r="G871" s="1401"/>
      <c r="H871" s="1401"/>
    </row>
    <row r="872" spans="4:8" ht="12" customHeight="1" x14ac:dyDescent="0.2">
      <c r="D872" s="1398"/>
      <c r="E872" s="1398"/>
      <c r="G872" s="1401"/>
      <c r="H872" s="1401"/>
    </row>
    <row r="873" spans="4:8" ht="12" customHeight="1" x14ac:dyDescent="0.2">
      <c r="D873" s="1398"/>
      <c r="E873" s="1398"/>
      <c r="G873" s="1401"/>
      <c r="H873" s="1401"/>
    </row>
    <row r="874" spans="4:8" ht="12" customHeight="1" x14ac:dyDescent="0.2">
      <c r="D874" s="1398"/>
      <c r="E874" s="1398"/>
      <c r="G874" s="1401"/>
      <c r="H874" s="1401"/>
    </row>
    <row r="875" spans="4:8" ht="12" customHeight="1" x14ac:dyDescent="0.2">
      <c r="D875" s="1398"/>
      <c r="E875" s="1398"/>
      <c r="G875" s="1401"/>
      <c r="H875" s="1401"/>
    </row>
    <row r="876" spans="4:8" ht="12" customHeight="1" x14ac:dyDescent="0.2">
      <c r="D876" s="1398"/>
      <c r="E876" s="1398"/>
      <c r="G876" s="1401"/>
    </row>
    <row r="877" spans="4:8" ht="12" customHeight="1" x14ac:dyDescent="0.2">
      <c r="D877" s="1398"/>
      <c r="E877" s="1398"/>
      <c r="G877" s="1401"/>
    </row>
    <row r="878" spans="4:8" ht="12" customHeight="1" x14ac:dyDescent="0.2">
      <c r="D878" s="1398"/>
      <c r="E878" s="1398"/>
      <c r="G878" s="1401"/>
    </row>
    <row r="879" spans="4:8" ht="12" customHeight="1" x14ac:dyDescent="0.2">
      <c r="D879" s="1398"/>
      <c r="E879" s="1398"/>
      <c r="G879" s="1401"/>
    </row>
    <row r="880" spans="4:8" ht="12" customHeight="1" x14ac:dyDescent="0.2">
      <c r="D880" s="1398"/>
      <c r="E880" s="1398"/>
      <c r="G880" s="1401"/>
    </row>
    <row r="881" spans="4:7" ht="12" customHeight="1" x14ac:dyDescent="0.2">
      <c r="D881" s="1398"/>
      <c r="E881" s="1398"/>
      <c r="G881" s="1401"/>
    </row>
    <row r="882" spans="4:7" ht="12" customHeight="1" x14ac:dyDescent="0.2">
      <c r="D882" s="1398"/>
      <c r="E882" s="1398"/>
      <c r="G882" s="1401"/>
    </row>
    <row r="883" spans="4:7" ht="12" customHeight="1" x14ac:dyDescent="0.2">
      <c r="D883" s="1398"/>
      <c r="E883" s="1398"/>
      <c r="G883" s="1401"/>
    </row>
    <row r="884" spans="4:7" ht="12" customHeight="1" x14ac:dyDescent="0.2">
      <c r="D884" s="1398"/>
      <c r="E884" s="1398"/>
      <c r="G884" s="1401"/>
    </row>
    <row r="885" spans="4:7" ht="12" customHeight="1" x14ac:dyDescent="0.2">
      <c r="D885" s="1398"/>
      <c r="E885" s="1398"/>
      <c r="G885" s="1401"/>
    </row>
    <row r="886" spans="4:7" ht="12" customHeight="1" x14ac:dyDescent="0.2">
      <c r="D886" s="1398"/>
      <c r="E886" s="1398"/>
      <c r="G886" s="1401"/>
    </row>
    <row r="887" spans="4:7" ht="12" customHeight="1" x14ac:dyDescent="0.2">
      <c r="D887" s="1398"/>
      <c r="E887" s="1398"/>
      <c r="G887" s="1401"/>
    </row>
    <row r="888" spans="4:7" ht="12" customHeight="1" x14ac:dyDescent="0.2">
      <c r="D888" s="1398"/>
      <c r="E888" s="1398"/>
      <c r="G888" s="1401"/>
    </row>
    <row r="889" spans="4:7" ht="12" customHeight="1" x14ac:dyDescent="0.2">
      <c r="D889" s="1398"/>
      <c r="E889" s="1398"/>
      <c r="G889" s="1401"/>
    </row>
    <row r="890" spans="4:7" ht="12" customHeight="1" x14ac:dyDescent="0.2">
      <c r="D890" s="1398"/>
      <c r="E890" s="1398"/>
      <c r="G890" s="1401"/>
    </row>
    <row r="891" spans="4:7" ht="12" customHeight="1" x14ac:dyDescent="0.2">
      <c r="D891" s="1398"/>
      <c r="E891" s="1398"/>
      <c r="G891" s="1401"/>
    </row>
    <row r="892" spans="4:7" ht="12" customHeight="1" x14ac:dyDescent="0.2">
      <c r="D892" s="1398"/>
      <c r="E892" s="1398"/>
      <c r="G892" s="1401"/>
    </row>
    <row r="893" spans="4:7" ht="12" customHeight="1" x14ac:dyDescent="0.2">
      <c r="D893" s="1398"/>
      <c r="E893" s="1398"/>
      <c r="G893" s="1401"/>
    </row>
    <row r="894" spans="4:7" ht="12" customHeight="1" x14ac:dyDescent="0.2">
      <c r="D894" s="1398"/>
      <c r="E894" s="1398"/>
      <c r="G894" s="1401"/>
    </row>
    <row r="895" spans="4:7" ht="12" customHeight="1" x14ac:dyDescent="0.2">
      <c r="D895" s="1398"/>
      <c r="E895" s="1398"/>
      <c r="G895" s="1401"/>
    </row>
    <row r="896" spans="4:7" ht="12" customHeight="1" x14ac:dyDescent="0.2">
      <c r="D896" s="1398"/>
      <c r="E896" s="1398"/>
      <c r="F896" s="1402"/>
      <c r="G896" s="1401"/>
    </row>
    <row r="897" spans="4:7" ht="12" customHeight="1" x14ac:dyDescent="0.2">
      <c r="D897" s="1398"/>
      <c r="E897" s="1398"/>
      <c r="G897" s="1401"/>
    </row>
    <row r="898" spans="4:7" ht="12" customHeight="1" x14ac:dyDescent="0.2">
      <c r="D898" s="1398"/>
      <c r="E898" s="1398"/>
      <c r="G898" s="1401"/>
    </row>
    <row r="899" spans="4:7" ht="12" customHeight="1" x14ac:dyDescent="0.2">
      <c r="D899" s="1398"/>
      <c r="E899" s="1398"/>
      <c r="G899" s="1401"/>
    </row>
    <row r="900" spans="4:7" ht="12" customHeight="1" x14ac:dyDescent="0.2">
      <c r="D900" s="1398"/>
      <c r="E900" s="1398"/>
      <c r="G900" s="1401"/>
    </row>
    <row r="901" spans="4:7" ht="12" customHeight="1" x14ac:dyDescent="0.2">
      <c r="D901" s="1398"/>
      <c r="E901" s="1398"/>
      <c r="G901" s="1401"/>
    </row>
    <row r="902" spans="4:7" ht="12" customHeight="1" x14ac:dyDescent="0.2">
      <c r="D902" s="1398"/>
      <c r="E902" s="1398"/>
      <c r="G902" s="1401"/>
    </row>
    <row r="903" spans="4:7" ht="12" customHeight="1" x14ac:dyDescent="0.2">
      <c r="D903" s="1398"/>
      <c r="E903" s="1398"/>
      <c r="G903" s="1401"/>
    </row>
    <row r="904" spans="4:7" ht="12" customHeight="1" x14ac:dyDescent="0.2">
      <c r="D904" s="1398"/>
      <c r="E904" s="1398"/>
      <c r="G904" s="1401"/>
    </row>
    <row r="905" spans="4:7" ht="12" customHeight="1" x14ac:dyDescent="0.2">
      <c r="D905" s="1398"/>
      <c r="E905" s="1398"/>
      <c r="G905" s="1401"/>
    </row>
    <row r="906" spans="4:7" ht="12" customHeight="1" x14ac:dyDescent="0.2">
      <c r="D906" s="1403"/>
      <c r="E906" s="1398"/>
      <c r="G906" s="1401"/>
    </row>
    <row r="907" spans="4:7" ht="12" customHeight="1" x14ac:dyDescent="0.2">
      <c r="D907" s="1398"/>
      <c r="E907" s="1398"/>
      <c r="G907" s="1401"/>
    </row>
    <row r="908" spans="4:7" ht="12" customHeight="1" x14ac:dyDescent="0.2">
      <c r="D908" s="1403"/>
      <c r="E908" s="1398"/>
      <c r="G908" s="1401"/>
    </row>
    <row r="909" spans="4:7" ht="12" customHeight="1" x14ac:dyDescent="0.2">
      <c r="D909" s="1398"/>
      <c r="E909" s="1398"/>
      <c r="G909" s="1401"/>
    </row>
    <row r="910" spans="4:7" ht="12" customHeight="1" x14ac:dyDescent="0.2">
      <c r="D910" s="1403"/>
      <c r="E910" s="1398"/>
      <c r="G910" s="1401"/>
    </row>
    <row r="911" spans="4:7" ht="12" customHeight="1" x14ac:dyDescent="0.2">
      <c r="D911" s="1398"/>
      <c r="E911" s="1398"/>
      <c r="G911" s="1401"/>
    </row>
    <row r="912" spans="4:7" ht="12" customHeight="1" x14ac:dyDescent="0.2">
      <c r="D912" s="1403"/>
      <c r="E912" s="1398"/>
      <c r="G912" s="1401"/>
    </row>
    <row r="913" spans="4:7" ht="12" customHeight="1" x14ac:dyDescent="0.2">
      <c r="D913" s="1398"/>
      <c r="E913" s="1398"/>
      <c r="G913" s="1401"/>
    </row>
    <row r="914" spans="4:7" ht="12" customHeight="1" x14ac:dyDescent="0.2">
      <c r="D914" s="1403"/>
      <c r="E914" s="1398"/>
      <c r="G914" s="1401"/>
    </row>
    <row r="915" spans="4:7" ht="12" customHeight="1" x14ac:dyDescent="0.2">
      <c r="D915" s="1398"/>
      <c r="E915" s="1398"/>
      <c r="G915" s="1401"/>
    </row>
    <row r="916" spans="4:7" ht="12" customHeight="1" x14ac:dyDescent="0.2">
      <c r="D916" s="1403"/>
      <c r="E916" s="1398"/>
      <c r="G916" s="1401"/>
    </row>
    <row r="917" spans="4:7" ht="12" customHeight="1" x14ac:dyDescent="0.2">
      <c r="D917" s="1398"/>
      <c r="E917" s="1398"/>
      <c r="G917" s="1401"/>
    </row>
    <row r="918" spans="4:7" ht="12" customHeight="1" x14ac:dyDescent="0.2">
      <c r="D918" s="1403"/>
      <c r="E918" s="1398"/>
      <c r="G918" s="1401"/>
    </row>
    <row r="919" spans="4:7" ht="12" customHeight="1" x14ac:dyDescent="0.2">
      <c r="D919" s="1398"/>
      <c r="E919" s="1398"/>
      <c r="G919" s="1401"/>
    </row>
    <row r="920" spans="4:7" ht="12" customHeight="1" x14ac:dyDescent="0.2">
      <c r="D920" s="1403"/>
      <c r="E920" s="1398"/>
      <c r="G920" s="1401"/>
    </row>
    <row r="921" spans="4:7" ht="12" customHeight="1" x14ac:dyDescent="0.2">
      <c r="D921" s="1398"/>
      <c r="E921" s="1398"/>
      <c r="G921" s="1401"/>
    </row>
    <row r="922" spans="4:7" ht="12" customHeight="1" x14ac:dyDescent="0.2">
      <c r="D922" s="1403"/>
      <c r="E922" s="1398"/>
      <c r="G922" s="1401"/>
    </row>
    <row r="923" spans="4:7" ht="12" customHeight="1" x14ac:dyDescent="0.2">
      <c r="D923" s="1398"/>
      <c r="E923" s="1398"/>
      <c r="G923" s="1401"/>
    </row>
    <row r="924" spans="4:7" ht="12" customHeight="1" x14ac:dyDescent="0.2">
      <c r="D924" s="1403"/>
      <c r="E924" s="1398"/>
      <c r="G924" s="1401"/>
    </row>
    <row r="925" spans="4:7" ht="12" customHeight="1" x14ac:dyDescent="0.2">
      <c r="D925" s="1398"/>
      <c r="E925" s="1398"/>
      <c r="G925" s="1401"/>
    </row>
    <row r="926" spans="4:7" ht="12" customHeight="1" x14ac:dyDescent="0.2">
      <c r="D926" s="1403"/>
      <c r="E926" s="1398"/>
      <c r="G926" s="1401"/>
    </row>
    <row r="927" spans="4:7" ht="12" customHeight="1" x14ac:dyDescent="0.2">
      <c r="D927" s="1398"/>
      <c r="E927" s="1398"/>
      <c r="G927" s="1401"/>
    </row>
    <row r="928" spans="4:7" ht="12" customHeight="1" x14ac:dyDescent="0.2">
      <c r="D928" s="1403"/>
      <c r="E928" s="1398"/>
      <c r="G928" s="1401"/>
    </row>
    <row r="929" spans="4:7" ht="12" customHeight="1" x14ac:dyDescent="0.2">
      <c r="D929" s="1398"/>
      <c r="E929" s="1398"/>
      <c r="G929" s="1401"/>
    </row>
    <row r="930" spans="4:7" ht="12" customHeight="1" x14ac:dyDescent="0.2">
      <c r="D930" s="1403"/>
      <c r="E930" s="1398"/>
      <c r="G930" s="1401"/>
    </row>
    <row r="931" spans="4:7" ht="12" customHeight="1" x14ac:dyDescent="0.2">
      <c r="D931" s="1398"/>
      <c r="E931" s="1398"/>
      <c r="G931" s="1401"/>
    </row>
    <row r="932" spans="4:7" ht="12" customHeight="1" x14ac:dyDescent="0.2">
      <c r="D932" s="1403"/>
      <c r="E932" s="1398"/>
      <c r="G932" s="1401"/>
    </row>
    <row r="933" spans="4:7" ht="12" customHeight="1" x14ac:dyDescent="0.2">
      <c r="D933" s="1398"/>
      <c r="E933" s="1398"/>
      <c r="G933" s="1401"/>
    </row>
    <row r="934" spans="4:7" ht="12" customHeight="1" x14ac:dyDescent="0.2">
      <c r="D934" s="1403"/>
      <c r="E934" s="1398"/>
      <c r="G934" s="1401"/>
    </row>
    <row r="935" spans="4:7" ht="12" customHeight="1" x14ac:dyDescent="0.2">
      <c r="D935" s="1398"/>
      <c r="E935" s="1398"/>
      <c r="G935" s="1401"/>
    </row>
    <row r="936" spans="4:7" ht="12" customHeight="1" x14ac:dyDescent="0.2">
      <c r="D936" s="1403"/>
      <c r="E936" s="1398"/>
      <c r="G936" s="1401"/>
    </row>
    <row r="937" spans="4:7" ht="12" customHeight="1" x14ac:dyDescent="0.2">
      <c r="D937" s="1398"/>
      <c r="E937" s="1398"/>
      <c r="F937" s="1402"/>
      <c r="G937" s="1401"/>
    </row>
    <row r="938" spans="4:7" ht="12" customHeight="1" x14ac:dyDescent="0.2">
      <c r="D938" s="1403"/>
      <c r="E938" s="1398"/>
      <c r="F938" s="1402"/>
      <c r="G938" s="1401"/>
    </row>
    <row r="939" spans="4:7" ht="12" customHeight="1" x14ac:dyDescent="0.2">
      <c r="D939" s="1398"/>
      <c r="E939" s="1398"/>
      <c r="F939" s="1402"/>
      <c r="G939" s="1401"/>
    </row>
    <row r="940" spans="4:7" ht="12" customHeight="1" x14ac:dyDescent="0.2">
      <c r="D940" s="1398"/>
      <c r="E940" s="1398"/>
      <c r="F940" s="1400"/>
      <c r="G940" s="1401"/>
    </row>
    <row r="941" spans="4:7" ht="12" customHeight="1" x14ac:dyDescent="0.2">
      <c r="D941" s="1398"/>
      <c r="E941" s="1398"/>
      <c r="F941" s="1400"/>
      <c r="G941" s="1401"/>
    </row>
    <row r="942" spans="4:7" ht="12" customHeight="1" x14ac:dyDescent="0.2">
      <c r="D942" s="1398"/>
      <c r="E942" s="1398"/>
      <c r="F942" s="1400"/>
      <c r="G942" s="1401"/>
    </row>
    <row r="943" spans="4:7" ht="12" customHeight="1" x14ac:dyDescent="0.2">
      <c r="D943" s="1398"/>
      <c r="E943" s="1398"/>
      <c r="F943" s="1400"/>
      <c r="G943" s="1401"/>
    </row>
    <row r="944" spans="4:7" ht="12" customHeight="1" x14ac:dyDescent="0.2">
      <c r="D944" s="1398"/>
      <c r="E944" s="1398"/>
      <c r="F944" s="1402"/>
      <c r="G944" s="1401"/>
    </row>
    <row r="945" spans="4:7" ht="12" customHeight="1" x14ac:dyDescent="0.2">
      <c r="D945" s="1398"/>
      <c r="E945" s="1398"/>
      <c r="F945" s="1402"/>
      <c r="G945" s="1401"/>
    </row>
    <row r="946" spans="4:7" ht="12" customHeight="1" x14ac:dyDescent="0.2">
      <c r="D946" s="1398"/>
      <c r="E946" s="1398"/>
      <c r="F946" s="1402"/>
      <c r="G946" s="1401"/>
    </row>
    <row r="947" spans="4:7" ht="12" customHeight="1" x14ac:dyDescent="0.2">
      <c r="D947" s="1398"/>
      <c r="E947" s="1398"/>
      <c r="F947" s="1400"/>
      <c r="G947" s="1401"/>
    </row>
    <row r="948" spans="4:7" ht="12" customHeight="1" x14ac:dyDescent="0.2">
      <c r="D948" s="1398"/>
      <c r="E948" s="1398"/>
      <c r="F948" s="1402"/>
      <c r="G948" s="1401"/>
    </row>
    <row r="949" spans="4:7" ht="12" customHeight="1" x14ac:dyDescent="0.2">
      <c r="D949" s="1398"/>
      <c r="E949" s="1398"/>
      <c r="F949" s="1400"/>
      <c r="G949" s="1401"/>
    </row>
    <row r="950" spans="4:7" ht="12" customHeight="1" x14ac:dyDescent="0.2">
      <c r="D950" s="1398"/>
      <c r="E950" s="1398"/>
      <c r="F950" s="1401"/>
      <c r="G950" s="1401"/>
    </row>
    <row r="951" spans="4:7" ht="12" customHeight="1" x14ac:dyDescent="0.2">
      <c r="D951" s="1398"/>
      <c r="E951" s="1398"/>
      <c r="F951" s="1402"/>
      <c r="G951" s="1401"/>
    </row>
    <row r="952" spans="4:7" ht="12" customHeight="1" x14ac:dyDescent="0.2">
      <c r="D952" s="1398"/>
      <c r="E952" s="1398"/>
      <c r="F952" s="1402"/>
      <c r="G952" s="1401"/>
    </row>
    <row r="953" spans="4:7" ht="12" customHeight="1" x14ac:dyDescent="0.2">
      <c r="D953" s="1398"/>
      <c r="E953" s="1398"/>
      <c r="F953" s="1401"/>
      <c r="G953" s="1401"/>
    </row>
    <row r="954" spans="4:7" ht="12" customHeight="1" x14ac:dyDescent="0.2">
      <c r="D954" s="1398"/>
      <c r="E954" s="1398"/>
      <c r="F954" s="1402"/>
      <c r="G954" s="1401"/>
    </row>
    <row r="955" spans="4:7" ht="12" customHeight="1" x14ac:dyDescent="0.2">
      <c r="D955" s="1398"/>
      <c r="E955" s="1398"/>
      <c r="F955" s="1402"/>
      <c r="G955" s="1401"/>
    </row>
    <row r="956" spans="4:7" ht="12" customHeight="1" x14ac:dyDescent="0.2">
      <c r="D956" s="1398"/>
      <c r="E956" s="1398"/>
      <c r="F956" s="1400"/>
      <c r="G956" s="1401"/>
    </row>
    <row r="957" spans="4:7" ht="12" customHeight="1" x14ac:dyDescent="0.2">
      <c r="D957" s="1398"/>
      <c r="E957" s="1398"/>
      <c r="F957" s="1402"/>
      <c r="G957" s="1401"/>
    </row>
    <row r="958" spans="4:7" ht="12" customHeight="1" x14ac:dyDescent="0.2">
      <c r="D958" s="1398"/>
      <c r="E958" s="1398"/>
      <c r="F958" s="1402"/>
      <c r="G958" s="1401"/>
    </row>
    <row r="959" spans="4:7" ht="12" customHeight="1" x14ac:dyDescent="0.2">
      <c r="D959" s="1398"/>
      <c r="E959" s="1398"/>
      <c r="F959" s="1400"/>
      <c r="G959" s="1401"/>
    </row>
    <row r="960" spans="4:7" ht="12" customHeight="1" x14ac:dyDescent="0.2">
      <c r="D960" s="1398"/>
      <c r="E960" s="1398"/>
      <c r="F960" s="1400"/>
      <c r="G960" s="1401"/>
    </row>
    <row r="961" spans="4:7" ht="12" customHeight="1" x14ac:dyDescent="0.2">
      <c r="D961" s="1398"/>
      <c r="E961" s="1398"/>
      <c r="F961" s="1400"/>
      <c r="G961" s="1401"/>
    </row>
    <row r="962" spans="4:7" ht="12" customHeight="1" x14ac:dyDescent="0.2">
      <c r="D962" s="1398"/>
      <c r="E962" s="1398"/>
      <c r="F962" s="1402"/>
      <c r="G962" s="1401"/>
    </row>
    <row r="963" spans="4:7" ht="12" customHeight="1" x14ac:dyDescent="0.2">
      <c r="D963" s="1398"/>
      <c r="E963" s="1398"/>
      <c r="F963" s="1400"/>
      <c r="G963" s="1401"/>
    </row>
    <row r="964" spans="4:7" ht="12" customHeight="1" x14ac:dyDescent="0.2">
      <c r="D964" s="1398"/>
      <c r="E964" s="1398"/>
      <c r="F964" s="1402"/>
      <c r="G964" s="1401"/>
    </row>
    <row r="965" spans="4:7" ht="12" customHeight="1" x14ac:dyDescent="0.2">
      <c r="D965" s="1398"/>
      <c r="E965" s="1398"/>
      <c r="F965" s="1401"/>
      <c r="G965" s="1401"/>
    </row>
    <row r="966" spans="4:7" ht="12" customHeight="1" x14ac:dyDescent="0.2">
      <c r="D966" s="1398"/>
      <c r="E966" s="1398"/>
      <c r="F966" s="1402"/>
      <c r="G966" s="1401"/>
    </row>
    <row r="967" spans="4:7" ht="12" customHeight="1" x14ac:dyDescent="0.2">
      <c r="D967" s="1398"/>
      <c r="E967" s="1398"/>
      <c r="F967" s="1402"/>
      <c r="G967" s="1401"/>
    </row>
    <row r="968" spans="4:7" ht="12" customHeight="1" x14ac:dyDescent="0.2">
      <c r="D968" s="1398"/>
      <c r="E968" s="1398"/>
      <c r="F968" s="1402"/>
      <c r="G968" s="1401"/>
    </row>
    <row r="969" spans="4:7" ht="12" customHeight="1" x14ac:dyDescent="0.2">
      <c r="D969" s="1398"/>
      <c r="E969" s="1398"/>
      <c r="F969" s="1402"/>
      <c r="G969" s="1401"/>
    </row>
    <row r="970" spans="4:7" ht="12" customHeight="1" x14ac:dyDescent="0.2">
      <c r="D970" s="1398"/>
      <c r="E970" s="1398"/>
      <c r="F970" s="1400"/>
      <c r="G970" s="1401"/>
    </row>
    <row r="971" spans="4:7" ht="12" customHeight="1" x14ac:dyDescent="0.2">
      <c r="D971" s="1398"/>
      <c r="E971" s="1398"/>
      <c r="F971" s="1400"/>
      <c r="G971" s="1401"/>
    </row>
    <row r="972" spans="4:7" ht="12" customHeight="1" x14ac:dyDescent="0.2">
      <c r="D972" s="1398"/>
      <c r="E972" s="1398"/>
      <c r="F972" s="1402"/>
      <c r="G972" s="1401"/>
    </row>
    <row r="973" spans="4:7" ht="12" customHeight="1" x14ac:dyDescent="0.2">
      <c r="D973" s="1398"/>
      <c r="E973" s="1398"/>
      <c r="F973" s="1400"/>
      <c r="G973" s="1401"/>
    </row>
    <row r="974" spans="4:7" ht="12" customHeight="1" x14ac:dyDescent="0.2">
      <c r="D974" s="1398"/>
      <c r="E974" s="1398"/>
      <c r="F974" s="1402"/>
      <c r="G974" s="1401"/>
    </row>
    <row r="975" spans="4:7" ht="12" customHeight="1" x14ac:dyDescent="0.2">
      <c r="D975" s="1398"/>
      <c r="E975" s="1398"/>
      <c r="F975" s="1400"/>
      <c r="G975" s="1401"/>
    </row>
    <row r="976" spans="4:7" ht="12" customHeight="1" x14ac:dyDescent="0.2">
      <c r="D976" s="1398"/>
      <c r="E976" s="1398"/>
      <c r="F976" s="1400"/>
      <c r="G976" s="1401"/>
    </row>
    <row r="977" spans="4:7" ht="12" customHeight="1" x14ac:dyDescent="0.2">
      <c r="D977" s="1398"/>
      <c r="E977" s="1398"/>
      <c r="F977" s="1400"/>
      <c r="G977" s="1401"/>
    </row>
    <row r="978" spans="4:7" ht="12" customHeight="1" x14ac:dyDescent="0.2">
      <c r="D978" s="1398"/>
      <c r="E978" s="1398"/>
      <c r="F978" s="1402"/>
      <c r="G978" s="1401"/>
    </row>
    <row r="979" spans="4:7" ht="12" customHeight="1" x14ac:dyDescent="0.2">
      <c r="D979" s="1398"/>
      <c r="E979" s="1398"/>
      <c r="F979" s="1402"/>
      <c r="G979" s="1401"/>
    </row>
    <row r="980" spans="4:7" ht="12" customHeight="1" x14ac:dyDescent="0.2">
      <c r="D980" s="1398"/>
      <c r="E980" s="1398"/>
      <c r="F980" s="1402"/>
      <c r="G980" s="1401"/>
    </row>
    <row r="981" spans="4:7" ht="12" customHeight="1" x14ac:dyDescent="0.2">
      <c r="D981" s="1398"/>
      <c r="E981" s="1398"/>
      <c r="F981" s="1402"/>
      <c r="G981" s="1401"/>
    </row>
    <row r="982" spans="4:7" ht="12" customHeight="1" x14ac:dyDescent="0.2">
      <c r="D982" s="1398"/>
      <c r="E982" s="1398"/>
      <c r="F982" s="1402"/>
      <c r="G982" s="1401"/>
    </row>
    <row r="983" spans="4:7" ht="12" customHeight="1" x14ac:dyDescent="0.2">
      <c r="D983" s="1398"/>
      <c r="E983" s="1398"/>
      <c r="F983" s="1402"/>
      <c r="G983" s="1401"/>
    </row>
    <row r="984" spans="4:7" ht="12" customHeight="1" x14ac:dyDescent="0.2">
      <c r="D984" s="1398"/>
      <c r="E984" s="1398"/>
      <c r="F984" s="1400"/>
      <c r="G984" s="1401"/>
    </row>
    <row r="985" spans="4:7" ht="12" customHeight="1" x14ac:dyDescent="0.2">
      <c r="D985" s="1398"/>
      <c r="E985" s="1398"/>
      <c r="F985" s="1400"/>
      <c r="G985" s="1401"/>
    </row>
    <row r="986" spans="4:7" ht="12" customHeight="1" x14ac:dyDescent="0.2">
      <c r="D986" s="1398"/>
      <c r="E986" s="1398"/>
      <c r="F986" s="1402"/>
      <c r="G986" s="1401"/>
    </row>
    <row r="987" spans="4:7" ht="12" customHeight="1" x14ac:dyDescent="0.2">
      <c r="D987" s="1398"/>
      <c r="E987" s="1398"/>
      <c r="F987" s="1400"/>
      <c r="G987" s="1401"/>
    </row>
    <row r="988" spans="4:7" ht="12" customHeight="1" x14ac:dyDescent="0.2">
      <c r="D988" s="1398"/>
      <c r="E988" s="1398"/>
      <c r="F988" s="1400"/>
      <c r="G988" s="1401"/>
    </row>
    <row r="989" spans="4:7" ht="12" customHeight="1" x14ac:dyDescent="0.2">
      <c r="D989" s="1398"/>
      <c r="E989" s="1398"/>
      <c r="F989" s="1400"/>
      <c r="G989" s="1401"/>
    </row>
    <row r="990" spans="4:7" ht="12" customHeight="1" x14ac:dyDescent="0.2">
      <c r="D990" s="1398"/>
      <c r="E990" s="1398"/>
      <c r="F990" s="1400"/>
      <c r="G990" s="1401"/>
    </row>
    <row r="991" spans="4:7" ht="12" customHeight="1" x14ac:dyDescent="0.2">
      <c r="D991" s="1398"/>
      <c r="E991" s="1398"/>
      <c r="F991" s="1400"/>
      <c r="G991" s="1401"/>
    </row>
    <row r="992" spans="4:7" ht="12" customHeight="1" x14ac:dyDescent="0.2">
      <c r="D992" s="1398"/>
      <c r="E992" s="1398"/>
      <c r="F992" s="1400"/>
      <c r="G992" s="1401"/>
    </row>
    <row r="993" spans="4:7" ht="12" customHeight="1" x14ac:dyDescent="0.2">
      <c r="D993" s="1398"/>
      <c r="E993" s="1398"/>
      <c r="F993" s="1402"/>
      <c r="G993" s="1401"/>
    </row>
    <row r="994" spans="4:7" ht="12" customHeight="1" x14ac:dyDescent="0.2">
      <c r="D994" s="1398"/>
      <c r="E994" s="1398"/>
      <c r="F994" s="1402"/>
      <c r="G994" s="1401"/>
    </row>
    <row r="995" spans="4:7" ht="12" customHeight="1" x14ac:dyDescent="0.2">
      <c r="D995" s="1398"/>
      <c r="E995" s="1398"/>
      <c r="F995" s="1402"/>
      <c r="G995" s="1401"/>
    </row>
    <row r="996" spans="4:7" ht="12" customHeight="1" x14ac:dyDescent="0.2">
      <c r="D996" s="1398"/>
      <c r="E996" s="1398"/>
      <c r="F996" s="1402"/>
      <c r="G996" s="1401"/>
    </row>
    <row r="997" spans="4:7" ht="12" customHeight="1" x14ac:dyDescent="0.2">
      <c r="D997" s="1398"/>
      <c r="E997" s="1398"/>
      <c r="F997" s="1402"/>
      <c r="G997" s="1401"/>
    </row>
    <row r="998" spans="4:7" ht="12" customHeight="1" x14ac:dyDescent="0.2">
      <c r="D998" s="1398"/>
      <c r="E998" s="1398"/>
      <c r="F998" s="1400"/>
      <c r="G998" s="1401"/>
    </row>
    <row r="999" spans="4:7" ht="12" customHeight="1" x14ac:dyDescent="0.2">
      <c r="D999" s="1398"/>
      <c r="E999" s="1398"/>
      <c r="F999" s="1402"/>
      <c r="G999" s="1401"/>
    </row>
    <row r="1000" spans="4:7" ht="12" customHeight="1" x14ac:dyDescent="0.2">
      <c r="D1000" s="1398"/>
      <c r="E1000" s="1398"/>
      <c r="F1000" s="1402"/>
      <c r="G1000" s="1401"/>
    </row>
    <row r="1001" spans="4:7" ht="12" customHeight="1" x14ac:dyDescent="0.2">
      <c r="D1001" s="1398"/>
      <c r="E1001" s="1398"/>
      <c r="F1001" s="1402"/>
      <c r="G1001" s="1401"/>
    </row>
    <row r="1002" spans="4:7" ht="12" customHeight="1" x14ac:dyDescent="0.2">
      <c r="D1002" s="1398"/>
      <c r="E1002" s="1398"/>
      <c r="F1002" s="1402"/>
      <c r="G1002" s="1401"/>
    </row>
    <row r="1003" spans="4:7" ht="12" customHeight="1" x14ac:dyDescent="0.2">
      <c r="D1003" s="1398"/>
      <c r="E1003" s="1398"/>
      <c r="F1003" s="1402"/>
      <c r="G1003" s="1401"/>
    </row>
    <row r="1004" spans="4:7" ht="12" customHeight="1" x14ac:dyDescent="0.2">
      <c r="D1004" s="1398"/>
      <c r="E1004" s="1398"/>
      <c r="F1004" s="1400"/>
      <c r="G1004" s="1401"/>
    </row>
    <row r="1005" spans="4:7" ht="12" customHeight="1" x14ac:dyDescent="0.2">
      <c r="D1005" s="1398"/>
      <c r="E1005" s="1398"/>
      <c r="F1005" s="1402"/>
      <c r="G1005" s="1401"/>
    </row>
    <row r="1006" spans="4:7" ht="12" customHeight="1" x14ac:dyDescent="0.2">
      <c r="D1006" s="1398"/>
      <c r="E1006" s="1398"/>
      <c r="F1006" s="1402"/>
      <c r="G1006" s="1401"/>
    </row>
    <row r="1007" spans="4:7" ht="12" customHeight="1" x14ac:dyDescent="0.2">
      <c r="D1007" s="1398"/>
      <c r="E1007" s="1398"/>
      <c r="F1007" s="1402"/>
      <c r="G1007" s="1401"/>
    </row>
    <row r="1008" spans="4:7" ht="12" customHeight="1" x14ac:dyDescent="0.2">
      <c r="D1008" s="1398"/>
      <c r="E1008" s="1398"/>
      <c r="F1008" s="1400"/>
      <c r="G1008" s="1401"/>
    </row>
    <row r="1009" spans="4:7" ht="12" customHeight="1" x14ac:dyDescent="0.2">
      <c r="D1009" s="1398"/>
      <c r="E1009" s="1398"/>
      <c r="F1009" s="1400"/>
      <c r="G1009" s="1401"/>
    </row>
    <row r="1010" spans="4:7" ht="12" customHeight="1" x14ac:dyDescent="0.2">
      <c r="D1010" s="1398"/>
      <c r="E1010" s="1398"/>
      <c r="F1010" s="1400"/>
      <c r="G1010" s="1401"/>
    </row>
    <row r="1011" spans="4:7" ht="12" customHeight="1" x14ac:dyDescent="0.2">
      <c r="D1011" s="1398"/>
      <c r="E1011" s="1398"/>
      <c r="F1011" s="1402"/>
      <c r="G1011" s="1401"/>
    </row>
    <row r="1012" spans="4:7" ht="12" customHeight="1" x14ac:dyDescent="0.2">
      <c r="D1012" s="1398"/>
      <c r="E1012" s="1398"/>
      <c r="F1012" s="1400"/>
      <c r="G1012" s="1401"/>
    </row>
    <row r="1013" spans="4:7" ht="12" customHeight="1" x14ac:dyDescent="0.2">
      <c r="D1013" s="1398"/>
      <c r="E1013" s="1398"/>
      <c r="F1013" s="1400"/>
      <c r="G1013" s="1401"/>
    </row>
    <row r="1014" spans="4:7" ht="12" customHeight="1" x14ac:dyDescent="0.2">
      <c r="D1014" s="1398"/>
      <c r="E1014" s="1398"/>
      <c r="F1014" s="1400"/>
      <c r="G1014" s="1401"/>
    </row>
    <row r="1015" spans="4:7" ht="12" customHeight="1" x14ac:dyDescent="0.2">
      <c r="D1015" s="1398"/>
      <c r="E1015" s="1398"/>
      <c r="F1015" s="1402"/>
      <c r="G1015" s="1401"/>
    </row>
    <row r="1016" spans="4:7" ht="12" customHeight="1" x14ac:dyDescent="0.2">
      <c r="D1016" s="1398"/>
      <c r="E1016" s="1398"/>
      <c r="F1016" s="1400"/>
      <c r="G1016" s="1401"/>
    </row>
    <row r="1017" spans="4:7" ht="12" customHeight="1" x14ac:dyDescent="0.2">
      <c r="D1017" s="1398"/>
      <c r="E1017" s="1398"/>
      <c r="F1017" s="1402"/>
      <c r="G1017" s="1401"/>
    </row>
    <row r="1018" spans="4:7" ht="12" customHeight="1" x14ac:dyDescent="0.2">
      <c r="D1018" s="1398"/>
      <c r="E1018" s="1398"/>
      <c r="F1018" s="1400"/>
      <c r="G1018" s="1401"/>
    </row>
    <row r="1019" spans="4:7" ht="12" customHeight="1" x14ac:dyDescent="0.2">
      <c r="D1019" s="1398"/>
      <c r="E1019" s="1398"/>
      <c r="F1019" s="1400"/>
      <c r="G1019" s="1401"/>
    </row>
    <row r="1020" spans="4:7" ht="12" customHeight="1" x14ac:dyDescent="0.2">
      <c r="D1020" s="1398"/>
      <c r="E1020" s="1398"/>
      <c r="F1020" s="1400"/>
      <c r="G1020" s="1401"/>
    </row>
    <row r="1021" spans="4:7" ht="12" customHeight="1" x14ac:dyDescent="0.2">
      <c r="D1021" s="1398"/>
      <c r="E1021" s="1398"/>
      <c r="F1021" s="1400"/>
      <c r="G1021" s="1401"/>
    </row>
    <row r="1022" spans="4:7" ht="12" customHeight="1" x14ac:dyDescent="0.2">
      <c r="D1022" s="1398"/>
      <c r="E1022" s="1398"/>
      <c r="F1022" s="1402"/>
      <c r="G1022" s="1401"/>
    </row>
    <row r="1023" spans="4:7" ht="12" customHeight="1" x14ac:dyDescent="0.2">
      <c r="D1023" s="1398"/>
      <c r="E1023" s="1398"/>
      <c r="F1023" s="1400"/>
      <c r="G1023" s="1401"/>
    </row>
    <row r="1024" spans="4:7" ht="12" customHeight="1" x14ac:dyDescent="0.2">
      <c r="D1024" s="1398"/>
      <c r="E1024" s="1398"/>
      <c r="F1024" s="1402"/>
      <c r="G1024" s="1401"/>
    </row>
    <row r="1025" spans="4:7" ht="12" customHeight="1" x14ac:dyDescent="0.2">
      <c r="D1025" s="1398"/>
      <c r="E1025" s="1398"/>
      <c r="F1025" s="1402"/>
      <c r="G1025" s="1401"/>
    </row>
    <row r="1026" spans="4:7" ht="12" customHeight="1" x14ac:dyDescent="0.2">
      <c r="D1026" s="1398"/>
      <c r="E1026" s="1398"/>
      <c r="F1026" s="1400"/>
      <c r="G1026" s="1401"/>
    </row>
    <row r="1027" spans="4:7" ht="12" customHeight="1" x14ac:dyDescent="0.2">
      <c r="D1027" s="1398"/>
      <c r="E1027" s="1398"/>
      <c r="F1027" s="1402"/>
      <c r="G1027" s="1401"/>
    </row>
    <row r="1028" spans="4:7" ht="12" customHeight="1" x14ac:dyDescent="0.2">
      <c r="D1028" s="1398"/>
      <c r="E1028" s="1398"/>
      <c r="F1028" s="1400"/>
      <c r="G1028" s="1401"/>
    </row>
    <row r="1029" spans="4:7" ht="12" customHeight="1" x14ac:dyDescent="0.2">
      <c r="D1029" s="1398"/>
      <c r="E1029" s="1398"/>
      <c r="F1029" s="1402"/>
      <c r="G1029" s="1401"/>
    </row>
    <row r="1030" spans="4:7" ht="12" customHeight="1" x14ac:dyDescent="0.2">
      <c r="D1030" s="1398"/>
      <c r="E1030" s="1398"/>
      <c r="F1030" s="1400"/>
      <c r="G1030" s="1401"/>
    </row>
    <row r="1031" spans="4:7" ht="12" customHeight="1" x14ac:dyDescent="0.2">
      <c r="D1031" s="1398"/>
      <c r="E1031" s="1398"/>
      <c r="F1031" s="1402"/>
      <c r="G1031" s="1401"/>
    </row>
    <row r="1032" spans="4:7" ht="12" customHeight="1" x14ac:dyDescent="0.2">
      <c r="D1032" s="1398"/>
      <c r="E1032" s="1398"/>
      <c r="F1032" s="1402"/>
      <c r="G1032" s="1401"/>
    </row>
    <row r="1033" spans="4:7" ht="12" customHeight="1" x14ac:dyDescent="0.2">
      <c r="D1033" s="1398"/>
      <c r="E1033" s="1398"/>
      <c r="F1033" s="1402"/>
      <c r="G1033" s="1401"/>
    </row>
    <row r="1034" spans="4:7" ht="12" customHeight="1" x14ac:dyDescent="0.2">
      <c r="D1034" s="1398"/>
      <c r="E1034" s="1398"/>
      <c r="F1034" s="1400"/>
      <c r="G1034" s="1401"/>
    </row>
    <row r="1035" spans="4:7" ht="12" customHeight="1" x14ac:dyDescent="0.2">
      <c r="D1035" s="1398"/>
      <c r="E1035" s="1398"/>
      <c r="F1035" s="1402"/>
      <c r="G1035" s="1401"/>
    </row>
    <row r="1036" spans="4:7" ht="12" customHeight="1" x14ac:dyDescent="0.2">
      <c r="D1036" s="1398"/>
      <c r="E1036" s="1398"/>
      <c r="F1036" s="1402"/>
      <c r="G1036" s="1401"/>
    </row>
    <row r="1037" spans="4:7" ht="12" customHeight="1" x14ac:dyDescent="0.2">
      <c r="D1037" s="1398"/>
      <c r="E1037" s="1398"/>
      <c r="F1037" s="1402"/>
      <c r="G1037" s="1401"/>
    </row>
    <row r="1038" spans="4:7" ht="12" customHeight="1" x14ac:dyDescent="0.2">
      <c r="D1038" s="1398"/>
      <c r="E1038" s="1398"/>
      <c r="F1038" s="1402"/>
      <c r="G1038" s="1401"/>
    </row>
    <row r="1039" spans="4:7" ht="12" customHeight="1" x14ac:dyDescent="0.2">
      <c r="D1039" s="1398"/>
      <c r="E1039" s="1398"/>
      <c r="F1039" s="1402"/>
      <c r="G1039" s="1401"/>
    </row>
    <row r="1040" spans="4:7" ht="12" customHeight="1" x14ac:dyDescent="0.2">
      <c r="D1040" s="1398"/>
      <c r="E1040" s="1398"/>
      <c r="F1040" s="1402"/>
      <c r="G1040" s="1401"/>
    </row>
    <row r="1041" spans="4:7" ht="12" customHeight="1" x14ac:dyDescent="0.2">
      <c r="D1041" s="1398"/>
      <c r="E1041" s="1398"/>
      <c r="F1041" s="1402"/>
      <c r="G1041" s="1401"/>
    </row>
    <row r="1042" spans="4:7" ht="12" customHeight="1" x14ac:dyDescent="0.2">
      <c r="D1042" s="1398"/>
      <c r="E1042" s="1398"/>
      <c r="F1042" s="1402"/>
      <c r="G1042" s="1401"/>
    </row>
    <row r="1043" spans="4:7" ht="12" customHeight="1" x14ac:dyDescent="0.2">
      <c r="D1043" s="1398"/>
      <c r="E1043" s="1398"/>
      <c r="F1043" s="1400"/>
      <c r="G1043" s="1401"/>
    </row>
    <row r="1044" spans="4:7" ht="12" customHeight="1" x14ac:dyDescent="0.2">
      <c r="D1044" s="1398"/>
      <c r="E1044" s="1398"/>
      <c r="F1044" s="1402"/>
      <c r="G1044" s="1401"/>
    </row>
    <row r="1045" spans="4:7" ht="12" customHeight="1" x14ac:dyDescent="0.2">
      <c r="D1045" s="1398"/>
      <c r="E1045" s="1398"/>
      <c r="F1045" s="1400"/>
      <c r="G1045" s="1401"/>
    </row>
    <row r="1046" spans="4:7" ht="12" customHeight="1" x14ac:dyDescent="0.2">
      <c r="D1046" s="1398"/>
      <c r="E1046" s="1398"/>
      <c r="F1046" s="1402"/>
      <c r="G1046" s="1401"/>
    </row>
    <row r="1047" spans="4:7" ht="12" customHeight="1" x14ac:dyDescent="0.2">
      <c r="D1047" s="1398"/>
      <c r="E1047" s="1398"/>
      <c r="F1047" s="1402"/>
      <c r="G1047" s="1401"/>
    </row>
    <row r="1048" spans="4:7" ht="12" customHeight="1" x14ac:dyDescent="0.2">
      <c r="D1048" s="1398"/>
      <c r="E1048" s="1398"/>
      <c r="F1048" s="1400"/>
      <c r="G1048" s="1401"/>
    </row>
    <row r="1049" spans="4:7" ht="12" customHeight="1" x14ac:dyDescent="0.2">
      <c r="D1049" s="1398"/>
      <c r="E1049" s="1398"/>
      <c r="F1049" s="1400"/>
      <c r="G1049" s="1401"/>
    </row>
    <row r="1050" spans="4:7" ht="12" customHeight="1" x14ac:dyDescent="0.2">
      <c r="D1050" s="1398"/>
      <c r="E1050" s="1398"/>
      <c r="F1050" s="1400"/>
      <c r="G1050" s="1401"/>
    </row>
    <row r="1051" spans="4:7" ht="12" customHeight="1" x14ac:dyDescent="0.2">
      <c r="D1051" s="1398"/>
      <c r="E1051" s="1398"/>
      <c r="F1051" s="1400"/>
      <c r="G1051" s="1401"/>
    </row>
    <row r="1052" spans="4:7" ht="12" customHeight="1" x14ac:dyDescent="0.2">
      <c r="D1052" s="1398"/>
      <c r="E1052" s="1398"/>
      <c r="F1052" s="1401"/>
      <c r="G1052" s="1401"/>
    </row>
    <row r="1053" spans="4:7" ht="12" customHeight="1" x14ac:dyDescent="0.2">
      <c r="D1053" s="1398"/>
      <c r="E1053" s="1398"/>
      <c r="F1053" s="1400"/>
      <c r="G1053" s="1401"/>
    </row>
    <row r="1054" spans="4:7" ht="12" customHeight="1" x14ac:dyDescent="0.2">
      <c r="D1054" s="1398"/>
      <c r="E1054" s="1398"/>
      <c r="F1054" s="1400"/>
      <c r="G1054" s="1401"/>
    </row>
    <row r="1055" spans="4:7" ht="12" customHeight="1" x14ac:dyDescent="0.2">
      <c r="D1055" s="1398"/>
      <c r="E1055" s="1398"/>
      <c r="F1055" s="1402"/>
      <c r="G1055" s="1401"/>
    </row>
    <row r="1056" spans="4:7" ht="12" customHeight="1" x14ac:dyDescent="0.2">
      <c r="D1056" s="1398"/>
      <c r="E1056" s="1398"/>
      <c r="F1056" s="1400"/>
      <c r="G1056" s="1401"/>
    </row>
    <row r="1057" spans="4:7" ht="12" customHeight="1" x14ac:dyDescent="0.2">
      <c r="D1057" s="1398"/>
      <c r="E1057" s="1398"/>
      <c r="F1057" s="1402"/>
      <c r="G1057" s="1401"/>
    </row>
    <row r="1058" spans="4:7" ht="12" customHeight="1" x14ac:dyDescent="0.2">
      <c r="D1058" s="1398"/>
      <c r="E1058" s="1398"/>
      <c r="F1058" s="1400"/>
      <c r="G1058" s="1401"/>
    </row>
    <row r="1059" spans="4:7" ht="12" customHeight="1" x14ac:dyDescent="0.2">
      <c r="D1059" s="1398"/>
      <c r="E1059" s="1398"/>
      <c r="F1059" s="1400"/>
      <c r="G1059" s="1401"/>
    </row>
    <row r="1060" spans="4:7" ht="12" customHeight="1" x14ac:dyDescent="0.2">
      <c r="D1060" s="1398"/>
      <c r="E1060" s="1398"/>
      <c r="F1060" s="1401"/>
      <c r="G1060" s="1401"/>
    </row>
    <row r="1061" spans="4:7" ht="12" customHeight="1" x14ac:dyDescent="0.2">
      <c r="D1061" s="1398"/>
      <c r="E1061" s="1398"/>
      <c r="F1061" s="1401"/>
      <c r="G1061" s="1401"/>
    </row>
    <row r="1062" spans="4:7" ht="12" customHeight="1" x14ac:dyDescent="0.2">
      <c r="D1062" s="1398"/>
      <c r="E1062" s="1398"/>
      <c r="F1062" s="1401"/>
      <c r="G1062" s="1401"/>
    </row>
    <row r="1063" spans="4:7" ht="12" customHeight="1" x14ac:dyDescent="0.2">
      <c r="D1063" s="1398"/>
      <c r="E1063" s="1398"/>
      <c r="F1063" s="1401"/>
      <c r="G1063" s="1401"/>
    </row>
    <row r="1064" spans="4:7" ht="12" customHeight="1" x14ac:dyDescent="0.2">
      <c r="D1064" s="1398"/>
      <c r="E1064" s="1398"/>
      <c r="F1064" s="1401"/>
      <c r="G1064" s="1401"/>
    </row>
    <row r="1065" spans="4:7" ht="12" customHeight="1" x14ac:dyDescent="0.2">
      <c r="D1065" s="1398"/>
      <c r="E1065" s="1398"/>
      <c r="F1065" s="1400"/>
      <c r="G1065" s="1401"/>
    </row>
    <row r="1066" spans="4:7" ht="12" customHeight="1" x14ac:dyDescent="0.2">
      <c r="D1066" s="1398"/>
      <c r="E1066" s="1398"/>
      <c r="F1066" s="1400"/>
      <c r="G1066" s="1401"/>
    </row>
    <row r="1067" spans="4:7" ht="12" customHeight="1" x14ac:dyDescent="0.2">
      <c r="D1067" s="1398"/>
      <c r="E1067" s="1398"/>
      <c r="F1067" s="1401"/>
      <c r="G1067" s="1401"/>
    </row>
    <row r="1068" spans="4:7" ht="12" customHeight="1" x14ac:dyDescent="0.2">
      <c r="D1068" s="1398"/>
      <c r="E1068" s="1398"/>
      <c r="F1068" s="1401"/>
      <c r="G1068" s="1401"/>
    </row>
    <row r="1069" spans="4:7" ht="12" customHeight="1" x14ac:dyDescent="0.2">
      <c r="D1069" s="1398"/>
      <c r="E1069" s="1398"/>
      <c r="F1069" s="1401"/>
      <c r="G1069" s="1401"/>
    </row>
    <row r="1070" spans="4:7" ht="12" customHeight="1" x14ac:dyDescent="0.2">
      <c r="D1070" s="1398"/>
      <c r="E1070" s="1398"/>
      <c r="F1070" s="1401"/>
      <c r="G1070" s="1401"/>
    </row>
    <row r="1071" spans="4:7" ht="12" customHeight="1" x14ac:dyDescent="0.2">
      <c r="D1071" s="1398"/>
      <c r="E1071" s="1398"/>
      <c r="F1071" s="1401"/>
      <c r="G1071" s="1401"/>
    </row>
    <row r="1072" spans="4:7" ht="12" customHeight="1" x14ac:dyDescent="0.2">
      <c r="D1072" s="1398"/>
      <c r="E1072" s="1404"/>
      <c r="F1072" s="1401"/>
      <c r="G1072" s="1401"/>
    </row>
    <row r="1073" spans="4:7" ht="12" customHeight="1" x14ac:dyDescent="0.2">
      <c r="D1073" s="1398"/>
      <c r="E1073" s="1404"/>
      <c r="F1073" s="1401"/>
      <c r="G1073" s="1401"/>
    </row>
    <row r="1074" spans="4:7" ht="12" customHeight="1" x14ac:dyDescent="0.2">
      <c r="D1074" s="1398"/>
      <c r="E1074" s="1404"/>
      <c r="F1074" s="1401"/>
      <c r="G1074" s="1401"/>
    </row>
    <row r="1075" spans="4:7" ht="12" customHeight="1" x14ac:dyDescent="0.2">
      <c r="D1075" s="1398"/>
      <c r="E1075" s="1404"/>
      <c r="F1075" s="1401"/>
      <c r="G1075" s="1401"/>
    </row>
    <row r="1076" spans="4:7" ht="12" customHeight="1" x14ac:dyDescent="0.2">
      <c r="D1076" s="1398"/>
      <c r="E1076" s="1404"/>
      <c r="F1076" s="1401"/>
      <c r="G1076" s="1401"/>
    </row>
    <row r="1077" spans="4:7" ht="12" customHeight="1" x14ac:dyDescent="0.2">
      <c r="D1077" s="1398"/>
      <c r="E1077" s="1404"/>
      <c r="F1077" s="1401"/>
      <c r="G1077" s="1401"/>
    </row>
    <row r="1078" spans="4:7" ht="12" customHeight="1" x14ac:dyDescent="0.2">
      <c r="D1078" s="1398"/>
      <c r="E1078" s="1404"/>
      <c r="F1078" s="1401"/>
      <c r="G1078" s="1401"/>
    </row>
    <row r="1079" spans="4:7" ht="12" customHeight="1" x14ac:dyDescent="0.2">
      <c r="D1079" s="1398"/>
      <c r="E1079" s="1404"/>
      <c r="F1079" s="1401"/>
      <c r="G1079" s="1401"/>
    </row>
    <row r="1080" spans="4:7" ht="12" customHeight="1" x14ac:dyDescent="0.2">
      <c r="D1080" s="1398"/>
      <c r="E1080" s="1404"/>
      <c r="F1080" s="1401"/>
      <c r="G1080" s="1401"/>
    </row>
    <row r="1081" spans="4:7" ht="12" customHeight="1" x14ac:dyDescent="0.2">
      <c r="D1081" s="1398"/>
      <c r="E1081" s="1404"/>
      <c r="F1081" s="1401"/>
      <c r="G1081" s="1401"/>
    </row>
    <row r="1082" spans="4:7" ht="12" customHeight="1" x14ac:dyDescent="0.2">
      <c r="D1082" s="1398"/>
      <c r="E1082" s="1404"/>
      <c r="F1082" s="1401"/>
      <c r="G1082" s="1401"/>
    </row>
    <row r="1083" spans="4:7" ht="12" customHeight="1" x14ac:dyDescent="0.2">
      <c r="D1083" s="1398"/>
      <c r="E1083" s="1404"/>
      <c r="F1083" s="1401"/>
      <c r="G1083" s="1401"/>
    </row>
    <row r="1084" spans="4:7" ht="12" customHeight="1" x14ac:dyDescent="0.2">
      <c r="D1084" s="1398"/>
      <c r="E1084" s="1404"/>
      <c r="F1084" s="1401"/>
      <c r="G1084" s="1401"/>
    </row>
    <row r="1085" spans="4:7" ht="12" customHeight="1" x14ac:dyDescent="0.2">
      <c r="D1085" s="1398"/>
      <c r="E1085" s="1404"/>
      <c r="F1085" s="1401"/>
      <c r="G1085" s="1401"/>
    </row>
    <row r="1086" spans="4:7" ht="12" customHeight="1" x14ac:dyDescent="0.2">
      <c r="D1086" s="1398"/>
      <c r="E1086" s="1404"/>
      <c r="F1086" s="1401"/>
      <c r="G1086" s="1401"/>
    </row>
    <row r="1087" spans="4:7" ht="12" customHeight="1" x14ac:dyDescent="0.2">
      <c r="D1087" s="1398"/>
      <c r="E1087" s="1404"/>
      <c r="F1087" s="1401"/>
      <c r="G1087" s="1401"/>
    </row>
    <row r="1088" spans="4:7" ht="12" customHeight="1" x14ac:dyDescent="0.2">
      <c r="D1088" s="1398"/>
      <c r="E1088" s="1404"/>
      <c r="F1088" s="1401"/>
      <c r="G1088" s="1401"/>
    </row>
    <row r="1089" spans="4:7" ht="12" customHeight="1" x14ac:dyDescent="0.2">
      <c r="D1089" s="1398"/>
      <c r="E1089" s="1404"/>
      <c r="F1089" s="1401"/>
      <c r="G1089" s="1401"/>
    </row>
    <row r="1090" spans="4:7" ht="12" customHeight="1" x14ac:dyDescent="0.2">
      <c r="D1090" s="1398"/>
      <c r="E1090" s="1404"/>
      <c r="F1090" s="1401"/>
      <c r="G1090" s="1401"/>
    </row>
    <row r="1091" spans="4:7" ht="12" customHeight="1" x14ac:dyDescent="0.2">
      <c r="D1091" s="1405"/>
      <c r="E1091" s="1404"/>
      <c r="F1091" s="1406"/>
      <c r="G1091" s="1401"/>
    </row>
    <row r="1092" spans="4:7" ht="12" customHeight="1" x14ac:dyDescent="0.2">
      <c r="D1092" s="1405"/>
      <c r="E1092" s="1404"/>
      <c r="F1092" s="1406"/>
      <c r="G1092" s="1401"/>
    </row>
    <row r="1093" spans="4:7" ht="12" customHeight="1" x14ac:dyDescent="0.2">
      <c r="D1093" s="1405"/>
      <c r="E1093" s="1404"/>
      <c r="F1093" s="1406"/>
      <c r="G1093" s="1401"/>
    </row>
    <row r="1094" spans="4:7" ht="12" customHeight="1" x14ac:dyDescent="0.2">
      <c r="D1094" s="1405"/>
      <c r="E1094" s="1404"/>
      <c r="F1094" s="1406"/>
      <c r="G1094" s="1401"/>
    </row>
    <row r="1095" spans="4:7" ht="12" customHeight="1" x14ac:dyDescent="0.2">
      <c r="D1095" s="1405"/>
      <c r="E1095" s="1404"/>
      <c r="F1095" s="1406"/>
      <c r="G1095" s="1401"/>
    </row>
    <row r="1096" spans="4:7" ht="12" customHeight="1" x14ac:dyDescent="0.2">
      <c r="D1096" s="1405"/>
      <c r="E1096" s="1404"/>
      <c r="F1096" s="1406"/>
      <c r="G1096" s="1401"/>
    </row>
    <row r="1097" spans="4:7" ht="12" customHeight="1" x14ac:dyDescent="0.2">
      <c r="D1097" s="1405"/>
      <c r="E1097" s="1404"/>
      <c r="F1097" s="1406"/>
      <c r="G1097" s="1401"/>
    </row>
    <row r="1098" spans="4:7" ht="12" customHeight="1" x14ac:dyDescent="0.2">
      <c r="D1098" s="1405"/>
      <c r="E1098" s="1404"/>
      <c r="F1098" s="1406"/>
      <c r="G1098" s="1401"/>
    </row>
    <row r="1099" spans="4:7" ht="12" customHeight="1" x14ac:dyDescent="0.2">
      <c r="D1099" s="1405"/>
      <c r="E1099" s="1404"/>
      <c r="F1099" s="1406"/>
      <c r="G1099" s="1401"/>
    </row>
    <row r="1100" spans="4:7" ht="12" customHeight="1" x14ac:dyDescent="0.2">
      <c r="D1100" s="1405"/>
      <c r="E1100" s="1404"/>
      <c r="F1100" s="1406"/>
      <c r="G1100" s="1401"/>
    </row>
    <row r="1101" spans="4:7" ht="12" customHeight="1" x14ac:dyDescent="0.2">
      <c r="D1101" s="1405"/>
      <c r="E1101" s="1404"/>
      <c r="F1101" s="1406"/>
      <c r="G1101" s="1401"/>
    </row>
    <row r="1102" spans="4:7" ht="12" customHeight="1" x14ac:dyDescent="0.2">
      <c r="D1102" s="1405"/>
      <c r="E1102" s="1404"/>
      <c r="F1102" s="1406"/>
      <c r="G1102" s="1401"/>
    </row>
    <row r="1103" spans="4:7" ht="12" customHeight="1" x14ac:dyDescent="0.2">
      <c r="D1103" s="1405"/>
      <c r="E1103" s="1404"/>
      <c r="F1103" s="1406"/>
      <c r="G1103" s="1401"/>
    </row>
    <row r="1104" spans="4:7" ht="12" customHeight="1" x14ac:dyDescent="0.2">
      <c r="D1104" s="1405"/>
      <c r="E1104" s="1404"/>
      <c r="F1104" s="1406"/>
      <c r="G1104" s="1401"/>
    </row>
    <row r="1105" spans="4:7" ht="12" customHeight="1" x14ac:dyDescent="0.2">
      <c r="D1105" s="1405"/>
      <c r="E1105" s="1404"/>
      <c r="F1105" s="1406"/>
      <c r="G1105" s="1401"/>
    </row>
    <row r="1106" spans="4:7" ht="12" customHeight="1" x14ac:dyDescent="0.2">
      <c r="D1106" s="1405"/>
      <c r="E1106" s="1404"/>
      <c r="F1106" s="1406"/>
      <c r="G1106" s="1401"/>
    </row>
    <row r="1107" spans="4:7" ht="12" customHeight="1" x14ac:dyDescent="0.2">
      <c r="D1107" s="1405"/>
      <c r="E1107" s="1404"/>
      <c r="F1107" s="1406"/>
      <c r="G1107" s="1401"/>
    </row>
    <row r="1108" spans="4:7" ht="12" customHeight="1" x14ac:dyDescent="0.2">
      <c r="D1108" s="1405"/>
      <c r="E1108" s="1404"/>
      <c r="F1108" s="1406"/>
      <c r="G1108" s="1401"/>
    </row>
    <row r="1109" spans="4:7" ht="12" customHeight="1" x14ac:dyDescent="0.2">
      <c r="D1109" s="1405"/>
      <c r="E1109" s="1404"/>
      <c r="F1109" s="1406"/>
      <c r="G1109" s="1401"/>
    </row>
    <row r="1110" spans="4:7" ht="12" customHeight="1" x14ac:dyDescent="0.2">
      <c r="D1110" s="1405"/>
      <c r="E1110" s="1404"/>
      <c r="F1110" s="1406"/>
      <c r="G1110" s="1401"/>
    </row>
    <row r="1111" spans="4:7" ht="12" customHeight="1" x14ac:dyDescent="0.2">
      <c r="D1111" s="1405"/>
      <c r="E1111" s="1404"/>
      <c r="F1111" s="1406"/>
      <c r="G1111" s="1401"/>
    </row>
    <row r="1112" spans="4:7" ht="12" customHeight="1" x14ac:dyDescent="0.2">
      <c r="D1112" s="1405"/>
      <c r="E1112" s="1404"/>
      <c r="F1112" s="1406"/>
      <c r="G1112" s="1401"/>
    </row>
    <row r="1113" spans="4:7" ht="12" customHeight="1" x14ac:dyDescent="0.2">
      <c r="D1113" s="1405"/>
      <c r="E1113" s="1404"/>
      <c r="F1113" s="1406"/>
      <c r="G1113" s="1401"/>
    </row>
    <row r="1114" spans="4:7" ht="12" customHeight="1" x14ac:dyDescent="0.2">
      <c r="D1114" s="1405"/>
      <c r="E1114" s="1404"/>
      <c r="F1114" s="1406"/>
      <c r="G1114" s="1401"/>
    </row>
    <row r="1115" spans="4:7" ht="12" customHeight="1" x14ac:dyDescent="0.2">
      <c r="D1115" s="1405"/>
      <c r="E1115" s="1404"/>
      <c r="F1115" s="1406"/>
      <c r="G1115" s="1401"/>
    </row>
    <row r="1116" spans="4:7" ht="12" customHeight="1" x14ac:dyDescent="0.2">
      <c r="D1116" s="1405"/>
      <c r="E1116" s="1404"/>
      <c r="F1116" s="1406"/>
      <c r="G1116" s="1401"/>
    </row>
    <row r="1117" spans="4:7" ht="12" customHeight="1" x14ac:dyDescent="0.2">
      <c r="D1117" s="1405"/>
      <c r="E1117" s="1404"/>
      <c r="F1117" s="1406"/>
      <c r="G1117" s="1401"/>
    </row>
    <row r="1118" spans="4:7" ht="12" customHeight="1" x14ac:dyDescent="0.2">
      <c r="D1118" s="1405"/>
      <c r="E1118" s="1404"/>
      <c r="F1118" s="1406"/>
      <c r="G1118" s="1401"/>
    </row>
    <row r="1119" spans="4:7" ht="12" customHeight="1" x14ac:dyDescent="0.2">
      <c r="D1119" s="1405"/>
      <c r="E1119" s="1404"/>
      <c r="F1119" s="1406"/>
      <c r="G1119" s="1401"/>
    </row>
    <row r="1120" spans="4:7" ht="12" customHeight="1" x14ac:dyDescent="0.2">
      <c r="D1120" s="1405"/>
      <c r="E1120" s="1404"/>
      <c r="F1120" s="1406"/>
      <c r="G1120" s="1401"/>
    </row>
    <row r="1121" spans="4:7" ht="12" customHeight="1" x14ac:dyDescent="0.2">
      <c r="D1121" s="1405"/>
      <c r="E1121" s="1404"/>
      <c r="F1121" s="1406"/>
      <c r="G1121" s="1401"/>
    </row>
    <row r="1122" spans="4:7" ht="12" customHeight="1" x14ac:dyDescent="0.2">
      <c r="D1122" s="1405"/>
      <c r="E1122" s="1404"/>
      <c r="F1122" s="1406"/>
      <c r="G1122" s="1401"/>
    </row>
    <row r="1123" spans="4:7" ht="12" customHeight="1" x14ac:dyDescent="0.2">
      <c r="D1123" s="1405"/>
      <c r="E1123" s="1404"/>
      <c r="F1123" s="1406"/>
      <c r="G1123" s="1401"/>
    </row>
    <row r="1124" spans="4:7" ht="12" customHeight="1" x14ac:dyDescent="0.2">
      <c r="D1124" s="1405"/>
      <c r="E1124" s="1404"/>
      <c r="F1124" s="1406"/>
      <c r="G1124" s="1401"/>
    </row>
    <row r="1125" spans="4:7" ht="12" customHeight="1" x14ac:dyDescent="0.2">
      <c r="D1125" s="1405"/>
      <c r="E1125" s="1404"/>
      <c r="F1125" s="1406"/>
      <c r="G1125" s="1401"/>
    </row>
    <row r="1126" spans="4:7" ht="12" customHeight="1" x14ac:dyDescent="0.2">
      <c r="D1126" s="1405"/>
      <c r="E1126" s="1404"/>
      <c r="F1126" s="1397"/>
      <c r="G1126" s="1401"/>
    </row>
    <row r="1127" spans="4:7" ht="12" customHeight="1" x14ac:dyDescent="0.2">
      <c r="D1127" s="1405"/>
      <c r="E1127" s="1404"/>
      <c r="F1127" s="1406"/>
      <c r="G1127" s="1401"/>
    </row>
    <row r="1128" spans="4:7" ht="12" customHeight="1" x14ac:dyDescent="0.2">
      <c r="D1128" s="1405"/>
      <c r="E1128" s="1404"/>
      <c r="F1128" s="1406"/>
      <c r="G1128" s="1401"/>
    </row>
    <row r="1129" spans="4:7" ht="12" customHeight="1" x14ac:dyDescent="0.2">
      <c r="D1129" s="1405"/>
      <c r="E1129" s="1404"/>
      <c r="F1129" s="1406"/>
      <c r="G1129" s="1401"/>
    </row>
    <row r="1130" spans="4:7" ht="12" customHeight="1" x14ac:dyDescent="0.2">
      <c r="D1130" s="1405"/>
      <c r="E1130" s="1404"/>
      <c r="F1130" s="1406"/>
      <c r="G1130" s="1401"/>
    </row>
    <row r="1131" spans="4:7" ht="12" customHeight="1" x14ac:dyDescent="0.2">
      <c r="D1131" s="1398"/>
      <c r="E1131" s="1398"/>
      <c r="F1131" s="1398"/>
      <c r="G1131" s="1401"/>
    </row>
    <row r="1132" spans="4:7" ht="12" customHeight="1" x14ac:dyDescent="0.2">
      <c r="D1132" s="1398"/>
      <c r="E1132" s="1398"/>
      <c r="F1132" s="1398"/>
      <c r="G1132" s="1401"/>
    </row>
    <row r="1133" spans="4:7" ht="12" customHeight="1" x14ac:dyDescent="0.2">
      <c r="D1133" s="1398"/>
      <c r="E1133" s="1398"/>
      <c r="F1133" s="1398"/>
      <c r="G1133" s="1401"/>
    </row>
    <row r="1134" spans="4:7" ht="12" customHeight="1" x14ac:dyDescent="0.2">
      <c r="D1134" s="1398"/>
      <c r="E1134" s="1398"/>
      <c r="F1134" s="1398"/>
      <c r="G1134" s="1401"/>
    </row>
    <row r="1135" spans="4:7" ht="12" customHeight="1" x14ac:dyDescent="0.2">
      <c r="D1135" s="1398"/>
      <c r="E1135" s="1398"/>
      <c r="F1135" s="1398"/>
      <c r="G1135" s="1401"/>
    </row>
    <row r="1136" spans="4:7" ht="12" customHeight="1" x14ac:dyDescent="0.2">
      <c r="D1136" s="1398"/>
      <c r="E1136" s="1398"/>
      <c r="F1136" s="1398"/>
      <c r="G1136" s="1401"/>
    </row>
    <row r="1137" spans="4:7" ht="12" customHeight="1" x14ac:dyDescent="0.2">
      <c r="D1137" s="1398"/>
      <c r="E1137" s="1398"/>
      <c r="F1137" s="1398"/>
      <c r="G1137" s="1401"/>
    </row>
    <row r="1138" spans="4:7" ht="12" customHeight="1" x14ac:dyDescent="0.2">
      <c r="D1138" s="1398"/>
      <c r="E1138" s="1398"/>
      <c r="F1138" s="1398"/>
      <c r="G1138" s="1401"/>
    </row>
    <row r="1139" spans="4:7" ht="12" customHeight="1" x14ac:dyDescent="0.2">
      <c r="D1139" s="1398"/>
      <c r="E1139" s="1398"/>
      <c r="F1139" s="1398"/>
      <c r="G1139" s="1401"/>
    </row>
    <row r="1140" spans="4:7" ht="12" customHeight="1" x14ac:dyDescent="0.2">
      <c r="D1140" s="1398"/>
      <c r="E1140" s="1398"/>
      <c r="F1140" s="1398"/>
      <c r="G1140" s="1401"/>
    </row>
    <row r="1141" spans="4:7" ht="12" customHeight="1" x14ac:dyDescent="0.2">
      <c r="D1141" s="1398"/>
      <c r="E1141" s="1398"/>
      <c r="F1141" s="1398"/>
      <c r="G1141" s="1401"/>
    </row>
    <row r="1142" spans="4:7" ht="12" customHeight="1" x14ac:dyDescent="0.2">
      <c r="D1142" s="1398"/>
      <c r="E1142" s="1398"/>
      <c r="F1142" s="1398"/>
      <c r="G1142" s="1401"/>
    </row>
    <row r="1143" spans="4:7" ht="12" customHeight="1" x14ac:dyDescent="0.2">
      <c r="D1143" s="1398"/>
      <c r="E1143" s="1398"/>
      <c r="F1143" s="1398"/>
      <c r="G1143" s="1401"/>
    </row>
    <row r="1144" spans="4:7" ht="12" customHeight="1" x14ac:dyDescent="0.2">
      <c r="D1144" s="1398"/>
      <c r="E1144" s="1398"/>
      <c r="F1144" s="1398"/>
      <c r="G1144" s="1401"/>
    </row>
    <row r="1145" spans="4:7" ht="12" customHeight="1" x14ac:dyDescent="0.2">
      <c r="D1145" s="1398"/>
      <c r="E1145" s="1398"/>
      <c r="F1145" s="1398"/>
      <c r="G1145" s="1401"/>
    </row>
    <row r="1146" spans="4:7" ht="12" customHeight="1" x14ac:dyDescent="0.2">
      <c r="D1146" s="1398"/>
      <c r="E1146" s="1398"/>
      <c r="F1146" s="1398"/>
      <c r="G1146" s="1401"/>
    </row>
    <row r="1147" spans="4:7" ht="12" customHeight="1" x14ac:dyDescent="0.2">
      <c r="D1147" s="1398"/>
      <c r="E1147" s="1398"/>
      <c r="F1147" s="1398"/>
      <c r="G1147" s="1401"/>
    </row>
    <row r="1148" spans="4:7" ht="12" customHeight="1" x14ac:dyDescent="0.2">
      <c r="D1148" s="1398"/>
      <c r="E1148" s="1398"/>
      <c r="F1148" s="1398"/>
      <c r="G1148" s="1401"/>
    </row>
    <row r="1149" spans="4:7" ht="12" customHeight="1" x14ac:dyDescent="0.2">
      <c r="D1149" s="1398"/>
      <c r="E1149" s="1398"/>
      <c r="F1149" s="1398"/>
      <c r="G1149" s="1401"/>
    </row>
    <row r="1150" spans="4:7" ht="12" customHeight="1" x14ac:dyDescent="0.2">
      <c r="D1150" s="1398"/>
      <c r="E1150" s="1398"/>
      <c r="F1150" s="1398"/>
      <c r="G1150" s="1401"/>
    </row>
    <row r="1151" spans="4:7" ht="12" customHeight="1" x14ac:dyDescent="0.2">
      <c r="D1151" s="1398"/>
      <c r="E1151" s="1398"/>
      <c r="F1151" s="1398"/>
      <c r="G1151" s="1401"/>
    </row>
    <row r="1152" spans="4:7" ht="12" customHeight="1" x14ac:dyDescent="0.2">
      <c r="D1152" s="1398"/>
      <c r="E1152" s="1398"/>
      <c r="F1152" s="1398"/>
      <c r="G1152" s="1401"/>
    </row>
    <row r="1153" spans="4:7" ht="12" customHeight="1" x14ac:dyDescent="0.2">
      <c r="D1153" s="1398"/>
      <c r="E1153" s="1398"/>
      <c r="F1153" s="1398"/>
      <c r="G1153" s="1401"/>
    </row>
    <row r="1154" spans="4:7" ht="12" customHeight="1" x14ac:dyDescent="0.2">
      <c r="D1154" s="1398"/>
      <c r="E1154" s="1398"/>
      <c r="F1154" s="1398"/>
      <c r="G1154" s="1401"/>
    </row>
    <row r="1155" spans="4:7" ht="12" customHeight="1" x14ac:dyDescent="0.2">
      <c r="D1155" s="1398"/>
      <c r="E1155" s="1398"/>
      <c r="F1155" s="1398"/>
      <c r="G1155" s="1401"/>
    </row>
    <row r="1156" spans="4:7" ht="12" customHeight="1" x14ac:dyDescent="0.2">
      <c r="D1156" s="1398"/>
      <c r="E1156" s="1398"/>
      <c r="F1156" s="1398"/>
      <c r="G1156" s="1401"/>
    </row>
    <row r="1157" spans="4:7" ht="12" customHeight="1" x14ac:dyDescent="0.2">
      <c r="D1157" s="1398"/>
      <c r="E1157" s="1398"/>
      <c r="F1157" s="1398"/>
      <c r="G1157" s="1401"/>
    </row>
    <row r="1158" spans="4:7" ht="12" customHeight="1" x14ac:dyDescent="0.2">
      <c r="D1158" s="1398"/>
      <c r="E1158" s="1398"/>
      <c r="F1158" s="1398"/>
      <c r="G1158" s="1401"/>
    </row>
    <row r="1159" spans="4:7" ht="12" customHeight="1" x14ac:dyDescent="0.2">
      <c r="D1159" s="1398"/>
      <c r="E1159" s="1398"/>
      <c r="F1159" s="1398"/>
      <c r="G1159" s="1401"/>
    </row>
    <row r="1160" spans="4:7" ht="12" customHeight="1" x14ac:dyDescent="0.2">
      <c r="D1160" s="1398"/>
      <c r="E1160" s="1398"/>
      <c r="F1160" s="1398"/>
      <c r="G1160" s="1401"/>
    </row>
    <row r="1161" spans="4:7" ht="12" customHeight="1" x14ac:dyDescent="0.2">
      <c r="D1161" s="1398"/>
      <c r="E1161" s="1398"/>
      <c r="F1161" s="1398"/>
      <c r="G1161" s="1401"/>
    </row>
    <row r="1162" spans="4:7" ht="12" customHeight="1" x14ac:dyDescent="0.2">
      <c r="D1162" s="1398"/>
      <c r="E1162" s="1398"/>
      <c r="F1162" s="1398"/>
      <c r="G1162" s="1401"/>
    </row>
    <row r="1163" spans="4:7" ht="12" customHeight="1" x14ac:dyDescent="0.2">
      <c r="D1163" s="1398"/>
      <c r="E1163" s="1398"/>
      <c r="F1163" s="1398"/>
      <c r="G1163" s="1401"/>
    </row>
    <row r="1164" spans="4:7" ht="12" customHeight="1" x14ac:dyDescent="0.2">
      <c r="D1164" s="1398"/>
      <c r="E1164" s="1398"/>
      <c r="F1164" s="1398"/>
      <c r="G1164" s="1401"/>
    </row>
    <row r="1165" spans="4:7" ht="12" customHeight="1" x14ac:dyDescent="0.2">
      <c r="D1165" s="1398"/>
      <c r="E1165" s="1398"/>
      <c r="F1165" s="1398"/>
      <c r="G1165" s="1401"/>
    </row>
    <row r="1166" spans="4:7" ht="12" customHeight="1" x14ac:dyDescent="0.2">
      <c r="D1166" s="1398"/>
      <c r="E1166" s="1398"/>
      <c r="F1166" s="1398"/>
      <c r="G1166" s="1401"/>
    </row>
    <row r="1167" spans="4:7" ht="12" customHeight="1" x14ac:dyDescent="0.2">
      <c r="D1167" s="1398"/>
      <c r="E1167" s="1398"/>
      <c r="F1167" s="1398"/>
      <c r="G1167" s="1401"/>
    </row>
    <row r="1168" spans="4:7" ht="12" customHeight="1" x14ac:dyDescent="0.2">
      <c r="D1168" s="1398"/>
      <c r="E1168" s="1398"/>
      <c r="F1168" s="1398"/>
      <c r="G1168" s="1401"/>
    </row>
    <row r="1169" spans="4:7" ht="12" customHeight="1" x14ac:dyDescent="0.2">
      <c r="D1169" s="1398"/>
      <c r="E1169" s="1398"/>
      <c r="F1169" s="1398"/>
      <c r="G1169" s="1401"/>
    </row>
    <row r="1170" spans="4:7" ht="12" customHeight="1" x14ac:dyDescent="0.2">
      <c r="D1170" s="1398"/>
      <c r="E1170" s="1398"/>
      <c r="F1170" s="1398"/>
      <c r="G1170" s="1401"/>
    </row>
    <row r="1171" spans="4:7" ht="12" customHeight="1" x14ac:dyDescent="0.2">
      <c r="D1171" s="1405"/>
      <c r="E1171" s="1398"/>
      <c r="F1171" s="1398"/>
      <c r="G1171" s="1401"/>
    </row>
    <row r="1172" spans="4:7" ht="12" customHeight="1" x14ac:dyDescent="0.2">
      <c r="D1172" s="1405"/>
      <c r="E1172" s="1398"/>
      <c r="F1172" s="1398"/>
      <c r="G1172" s="1401"/>
    </row>
    <row r="1173" spans="4:7" ht="12" customHeight="1" x14ac:dyDescent="0.2">
      <c r="D1173" s="1405"/>
      <c r="E1173" s="1398"/>
      <c r="F1173" s="1398"/>
      <c r="G1173" s="1401"/>
    </row>
    <row r="1174" spans="4:7" ht="12" customHeight="1" x14ac:dyDescent="0.2">
      <c r="D1174" s="1405"/>
      <c r="E1174" s="1398"/>
      <c r="F1174" s="1398"/>
      <c r="G1174" s="1401"/>
    </row>
    <row r="1175" spans="4:7" ht="12" customHeight="1" x14ac:dyDescent="0.2">
      <c r="D1175" s="1405"/>
      <c r="E1175" s="1398"/>
      <c r="F1175" s="1398"/>
      <c r="G1175" s="1401"/>
    </row>
    <row r="1176" spans="4:7" ht="12" customHeight="1" x14ac:dyDescent="0.2">
      <c r="D1176" s="1405"/>
      <c r="E1176" s="1398"/>
      <c r="F1176" s="1398"/>
      <c r="G1176" s="1401"/>
    </row>
    <row r="1177" spans="4:7" ht="12" customHeight="1" x14ac:dyDescent="0.2">
      <c r="D1177" s="1405"/>
      <c r="E1177" s="1398"/>
      <c r="F1177" s="1398"/>
      <c r="G1177" s="1401"/>
    </row>
    <row r="1178" spans="4:7" ht="12" customHeight="1" x14ac:dyDescent="0.2">
      <c r="D1178" s="1405"/>
      <c r="E1178" s="1398"/>
      <c r="F1178" s="1398"/>
      <c r="G1178" s="1401"/>
    </row>
    <row r="1179" spans="4:7" ht="12" customHeight="1" x14ac:dyDescent="0.2">
      <c r="D1179" s="1405"/>
      <c r="E1179" s="1398"/>
      <c r="F1179" s="1398"/>
      <c r="G1179" s="1401"/>
    </row>
    <row r="1180" spans="4:7" ht="12" customHeight="1" x14ac:dyDescent="0.2">
      <c r="D1180" s="1405"/>
      <c r="E1180" s="1398"/>
      <c r="F1180" s="1398"/>
      <c r="G1180" s="1401"/>
    </row>
    <row r="1181" spans="4:7" ht="12" customHeight="1" x14ac:dyDescent="0.2">
      <c r="D1181" s="1405"/>
      <c r="E1181" s="1398"/>
      <c r="F1181" s="1398"/>
      <c r="G1181" s="1401"/>
    </row>
    <row r="1182" spans="4:7" ht="12" customHeight="1" x14ac:dyDescent="0.2">
      <c r="D1182" s="1405"/>
      <c r="E1182" s="1398"/>
      <c r="F1182" s="1398"/>
      <c r="G1182" s="1401"/>
    </row>
    <row r="1183" spans="4:7" ht="12" customHeight="1" x14ac:dyDescent="0.2">
      <c r="D1183" s="1405"/>
      <c r="E1183" s="1398"/>
      <c r="F1183" s="1398"/>
      <c r="G1183" s="1401"/>
    </row>
    <row r="1184" spans="4:7" ht="12" customHeight="1" x14ac:dyDescent="0.2">
      <c r="D1184" s="1405"/>
      <c r="E1184" s="1398"/>
      <c r="F1184" s="1398"/>
      <c r="G1184" s="1401"/>
    </row>
    <row r="1185" spans="4:7" ht="12" customHeight="1" x14ac:dyDescent="0.2">
      <c r="D1185" s="1405"/>
      <c r="E1185" s="1398"/>
      <c r="F1185" s="1398"/>
      <c r="G1185" s="1401"/>
    </row>
    <row r="1186" spans="4:7" ht="12" customHeight="1" x14ac:dyDescent="0.2">
      <c r="D1186" s="1405"/>
      <c r="E1186" s="1398"/>
      <c r="F1186" s="1398"/>
      <c r="G1186" s="1401"/>
    </row>
    <row r="1187" spans="4:7" ht="12" customHeight="1" x14ac:dyDescent="0.2">
      <c r="D1187" s="1405"/>
      <c r="E1187" s="1398"/>
      <c r="F1187" s="1398"/>
      <c r="G1187" s="1401"/>
    </row>
    <row r="1188" spans="4:7" ht="12" customHeight="1" x14ac:dyDescent="0.2">
      <c r="D1188" s="1405"/>
      <c r="E1188" s="1398"/>
      <c r="F1188" s="1398"/>
      <c r="G1188" s="1401"/>
    </row>
    <row r="1189" spans="4:7" ht="12" customHeight="1" x14ac:dyDescent="0.2">
      <c r="D1189" s="1405"/>
      <c r="E1189" s="1398"/>
      <c r="F1189" s="1398"/>
      <c r="G1189" s="1401"/>
    </row>
    <row r="1190" spans="4:7" ht="12" customHeight="1" x14ac:dyDescent="0.2">
      <c r="D1190" s="1405"/>
      <c r="E1190" s="1398"/>
      <c r="F1190" s="1398"/>
      <c r="G1190" s="1401"/>
    </row>
    <row r="1191" spans="4:7" ht="12" customHeight="1" x14ac:dyDescent="0.2">
      <c r="D1191" s="1405"/>
      <c r="E1191" s="1398"/>
      <c r="F1191" s="1398"/>
      <c r="G1191" s="1401"/>
    </row>
    <row r="1192" spans="4:7" ht="12" customHeight="1" x14ac:dyDescent="0.2">
      <c r="D1192" s="1405"/>
      <c r="E1192" s="1398"/>
      <c r="F1192" s="1398"/>
      <c r="G1192" s="1401"/>
    </row>
    <row r="1193" spans="4:7" ht="12" customHeight="1" x14ac:dyDescent="0.2">
      <c r="D1193" s="1405"/>
      <c r="E1193" s="1398"/>
      <c r="F1193" s="1398"/>
      <c r="G1193" s="1401"/>
    </row>
    <row r="1194" spans="4:7" ht="12" customHeight="1" x14ac:dyDescent="0.2">
      <c r="D1194" s="1405"/>
      <c r="E1194" s="1398"/>
      <c r="F1194" s="1398"/>
      <c r="G1194" s="1401"/>
    </row>
    <row r="1195" spans="4:7" ht="12" customHeight="1" x14ac:dyDescent="0.2">
      <c r="D1195" s="1405"/>
      <c r="E1195" s="1398"/>
      <c r="F1195" s="1398"/>
      <c r="G1195" s="1401"/>
    </row>
    <row r="1196" spans="4:7" ht="12" customHeight="1" x14ac:dyDescent="0.2">
      <c r="D1196" s="1405"/>
      <c r="E1196" s="1398"/>
      <c r="F1196" s="1398"/>
      <c r="G1196" s="1401"/>
    </row>
    <row r="1197" spans="4:7" ht="12" customHeight="1" x14ac:dyDescent="0.2">
      <c r="D1197" s="1405"/>
      <c r="E1197" s="1398"/>
      <c r="F1197" s="1398"/>
      <c r="G1197" s="1401"/>
    </row>
    <row r="1198" spans="4:7" ht="12" customHeight="1" x14ac:dyDescent="0.2">
      <c r="D1198" s="1405"/>
      <c r="E1198" s="1398"/>
      <c r="F1198" s="1398"/>
      <c r="G1198" s="1401"/>
    </row>
    <row r="1199" spans="4:7" ht="12" customHeight="1" x14ac:dyDescent="0.2">
      <c r="D1199" s="1405"/>
      <c r="E1199" s="1398"/>
      <c r="F1199" s="1398"/>
      <c r="G1199" s="1401"/>
    </row>
    <row r="1200" spans="4:7" ht="12" customHeight="1" x14ac:dyDescent="0.2">
      <c r="D1200" s="1405"/>
      <c r="E1200" s="1398"/>
      <c r="F1200" s="1398"/>
      <c r="G1200" s="1401"/>
    </row>
    <row r="1201" spans="4:7" ht="12" customHeight="1" x14ac:dyDescent="0.2">
      <c r="D1201" s="1405"/>
      <c r="E1201" s="1398"/>
      <c r="F1201" s="1398"/>
      <c r="G1201" s="1401"/>
    </row>
    <row r="1202" spans="4:7" ht="12" customHeight="1" x14ac:dyDescent="0.2">
      <c r="D1202" s="1405"/>
      <c r="E1202" s="1398"/>
      <c r="F1202" s="1398"/>
      <c r="G1202" s="1401"/>
    </row>
    <row r="1203" spans="4:7" ht="12" customHeight="1" x14ac:dyDescent="0.2">
      <c r="D1203" s="1405"/>
      <c r="E1203" s="1398"/>
      <c r="F1203" s="1398"/>
      <c r="G1203" s="1401"/>
    </row>
    <row r="1204" spans="4:7" ht="12" customHeight="1" x14ac:dyDescent="0.2">
      <c r="D1204" s="1405"/>
      <c r="E1204" s="1398"/>
      <c r="F1204" s="1398"/>
      <c r="G1204" s="1401"/>
    </row>
    <row r="1205" spans="4:7" ht="12" customHeight="1" x14ac:dyDescent="0.2">
      <c r="D1205" s="1405"/>
      <c r="E1205" s="1398"/>
      <c r="F1205" s="1398"/>
      <c r="G1205" s="1401"/>
    </row>
    <row r="1206" spans="4:7" ht="12" customHeight="1" x14ac:dyDescent="0.2">
      <c r="D1206" s="1405"/>
      <c r="E1206" s="1398"/>
      <c r="F1206" s="1398"/>
      <c r="G1206" s="1401"/>
    </row>
    <row r="1207" spans="4:7" ht="12" customHeight="1" x14ac:dyDescent="0.2">
      <c r="D1207" s="1405"/>
      <c r="E1207" s="1398"/>
      <c r="F1207" s="1398"/>
      <c r="G1207" s="1401"/>
    </row>
    <row r="1208" spans="4:7" ht="12" customHeight="1" x14ac:dyDescent="0.2">
      <c r="D1208" s="1405"/>
      <c r="E1208" s="1398"/>
      <c r="F1208" s="1398"/>
      <c r="G1208" s="1401"/>
    </row>
    <row r="1209" spans="4:7" ht="12" customHeight="1" x14ac:dyDescent="0.2">
      <c r="D1209" s="1405"/>
      <c r="E1209" s="1398"/>
      <c r="F1209" s="1398"/>
      <c r="G1209" s="1401"/>
    </row>
    <row r="1210" spans="4:7" ht="12" customHeight="1" x14ac:dyDescent="0.2">
      <c r="D1210" s="1405"/>
      <c r="E1210" s="1398"/>
      <c r="F1210" s="1398"/>
      <c r="G1210" s="1401"/>
    </row>
    <row r="1211" spans="4:7" ht="12" customHeight="1" x14ac:dyDescent="0.2">
      <c r="D1211" s="1405"/>
      <c r="E1211" s="1398"/>
      <c r="F1211" s="1398"/>
      <c r="G1211" s="1401"/>
    </row>
    <row r="1212" spans="4:7" ht="12" customHeight="1" x14ac:dyDescent="0.2">
      <c r="D1212" s="1405"/>
      <c r="E1212" s="1398"/>
      <c r="F1212" s="1398"/>
      <c r="G1212" s="1401"/>
    </row>
    <row r="1213" spans="4:7" ht="12" customHeight="1" x14ac:dyDescent="0.2">
      <c r="D1213" s="1405"/>
      <c r="E1213" s="1398"/>
      <c r="F1213" s="1398"/>
      <c r="G1213" s="1401"/>
    </row>
    <row r="1214" spans="4:7" ht="12" customHeight="1" x14ac:dyDescent="0.2">
      <c r="D1214" s="1405"/>
      <c r="E1214" s="1398"/>
      <c r="F1214" s="1398"/>
      <c r="G1214" s="1401"/>
    </row>
    <row r="1215" spans="4:7" ht="12" customHeight="1" x14ac:dyDescent="0.2">
      <c r="D1215" s="1405"/>
      <c r="E1215" s="1398"/>
      <c r="F1215" s="1398"/>
      <c r="G1215" s="1401"/>
    </row>
    <row r="1216" spans="4:7" ht="12" customHeight="1" x14ac:dyDescent="0.2">
      <c r="D1216" s="1405"/>
      <c r="E1216" s="1398"/>
      <c r="F1216" s="1398"/>
      <c r="G1216" s="1401"/>
    </row>
    <row r="1217" spans="4:7" ht="12" customHeight="1" x14ac:dyDescent="0.2">
      <c r="D1217" s="1405"/>
      <c r="E1217" s="1398"/>
      <c r="F1217" s="1398"/>
      <c r="G1217" s="1401"/>
    </row>
    <row r="1218" spans="4:7" ht="12" customHeight="1" x14ac:dyDescent="0.2">
      <c r="D1218" s="1405"/>
      <c r="E1218" s="1398"/>
      <c r="F1218" s="1398"/>
      <c r="G1218" s="1401"/>
    </row>
    <row r="1219" spans="4:7" ht="12" customHeight="1" x14ac:dyDescent="0.2">
      <c r="D1219" s="1405"/>
      <c r="E1219" s="1398"/>
      <c r="F1219" s="1398"/>
      <c r="G1219" s="1401"/>
    </row>
    <row r="1220" spans="4:7" ht="12" customHeight="1" x14ac:dyDescent="0.2">
      <c r="D1220" s="1405"/>
      <c r="E1220" s="1398"/>
      <c r="F1220" s="1398"/>
      <c r="G1220" s="1401"/>
    </row>
    <row r="1221" spans="4:7" ht="12" customHeight="1" x14ac:dyDescent="0.2">
      <c r="D1221" s="1405"/>
      <c r="E1221" s="1398"/>
      <c r="F1221" s="1398"/>
      <c r="G1221" s="1401"/>
    </row>
    <row r="1222" spans="4:7" ht="12" customHeight="1" x14ac:dyDescent="0.2">
      <c r="D1222" s="1405"/>
      <c r="E1222" s="1398"/>
      <c r="F1222" s="1398"/>
      <c r="G1222" s="1401"/>
    </row>
    <row r="1223" spans="4:7" ht="12" customHeight="1" x14ac:dyDescent="0.2">
      <c r="D1223" s="1405"/>
      <c r="E1223" s="1398"/>
      <c r="F1223" s="1398"/>
      <c r="G1223" s="1401"/>
    </row>
    <row r="1224" spans="4:7" ht="12" customHeight="1" x14ac:dyDescent="0.2">
      <c r="D1224" s="1405"/>
      <c r="E1224" s="1398"/>
      <c r="F1224" s="1398"/>
      <c r="G1224" s="1401"/>
    </row>
    <row r="1225" spans="4:7" ht="12" customHeight="1" x14ac:dyDescent="0.2">
      <c r="D1225" s="1405"/>
      <c r="E1225" s="1398"/>
      <c r="F1225" s="1398"/>
      <c r="G1225" s="1401"/>
    </row>
    <row r="1226" spans="4:7" ht="12" customHeight="1" x14ac:dyDescent="0.2">
      <c r="D1226" s="1405"/>
      <c r="E1226" s="1398"/>
      <c r="F1226" s="1398"/>
      <c r="G1226" s="1401"/>
    </row>
    <row r="1227" spans="4:7" ht="12" customHeight="1" x14ac:dyDescent="0.2">
      <c r="D1227" s="1405"/>
      <c r="E1227" s="1398"/>
      <c r="F1227" s="1398"/>
      <c r="G1227" s="1401"/>
    </row>
    <row r="1228" spans="4:7" ht="12" customHeight="1" x14ac:dyDescent="0.2">
      <c r="D1228" s="1405"/>
      <c r="E1228" s="1398"/>
      <c r="F1228" s="1398"/>
      <c r="G1228" s="1401"/>
    </row>
    <row r="1229" spans="4:7" ht="12" customHeight="1" x14ac:dyDescent="0.2">
      <c r="D1229" s="1405"/>
      <c r="E1229" s="1398"/>
      <c r="F1229" s="1398"/>
      <c r="G1229" s="1401"/>
    </row>
    <row r="1230" spans="4:7" ht="12" customHeight="1" x14ac:dyDescent="0.2">
      <c r="D1230" s="1405"/>
      <c r="E1230" s="1398"/>
      <c r="F1230" s="1398"/>
      <c r="G1230" s="1401"/>
    </row>
    <row r="1231" spans="4:7" ht="12" customHeight="1" x14ac:dyDescent="0.2">
      <c r="D1231" s="1405"/>
      <c r="E1231" s="1398"/>
      <c r="F1231" s="1398"/>
      <c r="G1231" s="1401"/>
    </row>
    <row r="1232" spans="4:7" ht="12" customHeight="1" x14ac:dyDescent="0.2">
      <c r="D1232" s="1405"/>
      <c r="E1232" s="1398"/>
      <c r="F1232" s="1398"/>
      <c r="G1232" s="1401"/>
    </row>
    <row r="1233" spans="4:7" ht="12" customHeight="1" x14ac:dyDescent="0.2">
      <c r="D1233" s="1405"/>
      <c r="E1233" s="1398"/>
      <c r="F1233" s="1398"/>
      <c r="G1233" s="1401"/>
    </row>
    <row r="1234" spans="4:7" ht="12" customHeight="1" x14ac:dyDescent="0.2">
      <c r="D1234" s="1405"/>
      <c r="E1234" s="1398"/>
      <c r="F1234" s="1398"/>
      <c r="G1234" s="1401"/>
    </row>
    <row r="1235" spans="4:7" ht="12" customHeight="1" x14ac:dyDescent="0.2">
      <c r="D1235" s="1405"/>
      <c r="E1235" s="1398"/>
      <c r="F1235" s="1398"/>
      <c r="G1235" s="1401"/>
    </row>
    <row r="1236" spans="4:7" ht="12" customHeight="1" x14ac:dyDescent="0.2">
      <c r="D1236" s="1405"/>
      <c r="E1236" s="1398"/>
      <c r="F1236" s="1398"/>
      <c r="G1236" s="1401"/>
    </row>
    <row r="1237" spans="4:7" ht="12" customHeight="1" x14ac:dyDescent="0.2">
      <c r="D1237" s="1405"/>
      <c r="E1237" s="1398"/>
      <c r="F1237" s="1398"/>
      <c r="G1237" s="1401"/>
    </row>
    <row r="1238" spans="4:7" ht="12" customHeight="1" x14ac:dyDescent="0.2">
      <c r="D1238" s="1405"/>
      <c r="E1238" s="1398"/>
      <c r="F1238" s="1398"/>
      <c r="G1238" s="1401"/>
    </row>
    <row r="1239" spans="4:7" ht="12" customHeight="1" x14ac:dyDescent="0.2">
      <c r="D1239" s="1405"/>
      <c r="E1239" s="1398"/>
      <c r="F1239" s="1398"/>
      <c r="G1239" s="1401"/>
    </row>
    <row r="1240" spans="4:7" ht="12" customHeight="1" x14ac:dyDescent="0.2">
      <c r="D1240" s="1405"/>
      <c r="E1240" s="1398"/>
      <c r="F1240" s="1398"/>
      <c r="G1240" s="1401"/>
    </row>
    <row r="1241" spans="4:7" ht="12" customHeight="1" x14ac:dyDescent="0.2">
      <c r="D1241" s="1405"/>
      <c r="E1241" s="1398"/>
      <c r="F1241" s="1398"/>
      <c r="G1241" s="1401"/>
    </row>
    <row r="1242" spans="4:7" ht="12" customHeight="1" x14ac:dyDescent="0.2">
      <c r="D1242" s="1405"/>
      <c r="E1242" s="1398"/>
      <c r="F1242" s="1398"/>
      <c r="G1242" s="1401"/>
    </row>
    <row r="1243" spans="4:7" ht="12" customHeight="1" x14ac:dyDescent="0.2">
      <c r="D1243" s="1405"/>
      <c r="E1243" s="1398"/>
      <c r="F1243" s="1398"/>
      <c r="G1243" s="1401"/>
    </row>
    <row r="1244" spans="4:7" ht="12" customHeight="1" x14ac:dyDescent="0.2">
      <c r="D1244" s="1405"/>
      <c r="E1244" s="1398"/>
      <c r="F1244" s="1398"/>
      <c r="G1244" s="1401"/>
    </row>
    <row r="1245" spans="4:7" ht="12" customHeight="1" x14ac:dyDescent="0.2">
      <c r="D1245" s="1405"/>
      <c r="E1245" s="1398"/>
      <c r="F1245" s="1398"/>
      <c r="G1245" s="1401"/>
    </row>
    <row r="1246" spans="4:7" ht="12" customHeight="1" x14ac:dyDescent="0.2">
      <c r="D1246" s="1405"/>
      <c r="E1246" s="1398"/>
      <c r="F1246" s="1398"/>
      <c r="G1246" s="1401"/>
    </row>
    <row r="1247" spans="4:7" ht="12" customHeight="1" x14ac:dyDescent="0.2">
      <c r="D1247" s="1405"/>
      <c r="E1247" s="1398"/>
      <c r="F1247" s="1398"/>
      <c r="G1247" s="1401"/>
    </row>
    <row r="1248" spans="4:7" ht="12" customHeight="1" x14ac:dyDescent="0.2">
      <c r="D1248" s="1405"/>
      <c r="E1248" s="1398"/>
      <c r="F1248" s="1398"/>
      <c r="G1248" s="1401"/>
    </row>
    <row r="1249" spans="4:7" ht="12" customHeight="1" x14ac:dyDescent="0.2">
      <c r="D1249" s="1405"/>
      <c r="E1249" s="1398"/>
      <c r="F1249" s="1398"/>
      <c r="G1249" s="1401"/>
    </row>
    <row r="1250" spans="4:7" ht="12" customHeight="1" x14ac:dyDescent="0.2">
      <c r="D1250" s="1405"/>
      <c r="E1250" s="1398"/>
      <c r="F1250" s="1398"/>
      <c r="G1250" s="1401"/>
    </row>
    <row r="1251" spans="4:7" ht="12" customHeight="1" x14ac:dyDescent="0.2">
      <c r="D1251" s="1405"/>
      <c r="E1251" s="1398"/>
      <c r="F1251" s="1398"/>
      <c r="G1251" s="1401"/>
    </row>
    <row r="1252" spans="4:7" ht="12" customHeight="1" x14ac:dyDescent="0.2">
      <c r="D1252" s="1405"/>
      <c r="E1252" s="1398"/>
      <c r="F1252" s="1398"/>
      <c r="G1252" s="1401"/>
    </row>
    <row r="1253" spans="4:7" ht="12" customHeight="1" x14ac:dyDescent="0.2">
      <c r="D1253" s="1405"/>
      <c r="E1253" s="1398"/>
      <c r="F1253" s="1398"/>
      <c r="G1253" s="1401"/>
    </row>
    <row r="1254" spans="4:7" ht="12" customHeight="1" x14ac:dyDescent="0.2">
      <c r="D1254" s="1405"/>
      <c r="E1254" s="1398"/>
      <c r="F1254" s="1398"/>
      <c r="G1254" s="1401"/>
    </row>
    <row r="1255" spans="4:7" ht="12" customHeight="1" x14ac:dyDescent="0.2">
      <c r="D1255" s="1405"/>
      <c r="E1255" s="1398"/>
      <c r="F1255" s="1398"/>
      <c r="G1255" s="1401"/>
    </row>
    <row r="1256" spans="4:7" ht="12" customHeight="1" x14ac:dyDescent="0.2">
      <c r="D1256" s="1405"/>
      <c r="E1256" s="1398"/>
      <c r="F1256" s="1398"/>
      <c r="G1256" s="1401"/>
    </row>
    <row r="1257" spans="4:7" ht="12" customHeight="1" x14ac:dyDescent="0.2">
      <c r="D1257" s="1405"/>
      <c r="E1257" s="1398"/>
      <c r="F1257" s="1398"/>
      <c r="G1257" s="1401"/>
    </row>
    <row r="1258" spans="4:7" ht="12" customHeight="1" x14ac:dyDescent="0.2">
      <c r="D1258" s="1405"/>
      <c r="E1258" s="1398"/>
      <c r="F1258" s="1398"/>
      <c r="G1258" s="1401"/>
    </row>
    <row r="1259" spans="4:7" ht="12" customHeight="1" x14ac:dyDescent="0.2">
      <c r="D1259" s="1405"/>
      <c r="E1259" s="1398"/>
      <c r="F1259" s="1398"/>
      <c r="G1259" s="1401"/>
    </row>
    <row r="1260" spans="4:7" ht="12" customHeight="1" x14ac:dyDescent="0.2">
      <c r="D1260" s="1405"/>
      <c r="E1260" s="1398"/>
      <c r="F1260" s="1398"/>
      <c r="G1260" s="1401"/>
    </row>
    <row r="1261" spans="4:7" ht="12" customHeight="1" x14ac:dyDescent="0.2">
      <c r="D1261" s="1405"/>
      <c r="E1261" s="1398"/>
      <c r="F1261" s="1398"/>
      <c r="G1261" s="1401"/>
    </row>
    <row r="1262" spans="4:7" ht="12" customHeight="1" x14ac:dyDescent="0.2">
      <c r="D1262" s="1405"/>
      <c r="E1262" s="1398"/>
      <c r="F1262" s="1398"/>
      <c r="G1262" s="1401"/>
    </row>
    <row r="1263" spans="4:7" ht="12" customHeight="1" x14ac:dyDescent="0.2">
      <c r="D1263" s="1405"/>
      <c r="E1263" s="1398"/>
      <c r="F1263" s="1398"/>
      <c r="G1263" s="1401"/>
    </row>
    <row r="1264" spans="4:7" ht="12" customHeight="1" x14ac:dyDescent="0.2">
      <c r="D1264" s="1405"/>
      <c r="E1264" s="1398"/>
      <c r="F1264" s="1398"/>
      <c r="G1264" s="1401"/>
    </row>
    <row r="1265" spans="4:7" ht="12" customHeight="1" x14ac:dyDescent="0.2">
      <c r="D1265" s="1405"/>
      <c r="E1265" s="1398"/>
      <c r="F1265" s="1398"/>
      <c r="G1265" s="1401"/>
    </row>
    <row r="1266" spans="4:7" ht="12" customHeight="1" x14ac:dyDescent="0.2">
      <c r="D1266" s="1405"/>
      <c r="E1266" s="1398"/>
      <c r="F1266" s="1398"/>
      <c r="G1266" s="1401"/>
    </row>
    <row r="1267" spans="4:7" ht="12" customHeight="1" x14ac:dyDescent="0.2">
      <c r="D1267" s="1405"/>
      <c r="E1267" s="1398"/>
      <c r="F1267" s="1398"/>
      <c r="G1267" s="1401"/>
    </row>
    <row r="1268" spans="4:7" ht="12" customHeight="1" x14ac:dyDescent="0.2">
      <c r="D1268" s="1405"/>
      <c r="E1268" s="1398"/>
      <c r="F1268" s="1398"/>
      <c r="G1268" s="1401"/>
    </row>
    <row r="1269" spans="4:7" ht="12" customHeight="1" x14ac:dyDescent="0.2">
      <c r="D1269" s="1405"/>
      <c r="E1269" s="1398"/>
      <c r="F1269" s="1398"/>
      <c r="G1269" s="1401"/>
    </row>
    <row r="1270" spans="4:7" ht="12" customHeight="1" x14ac:dyDescent="0.2">
      <c r="D1270" s="1405"/>
      <c r="E1270" s="1398"/>
      <c r="F1270" s="1398"/>
      <c r="G1270" s="1401"/>
    </row>
    <row r="1271" spans="4:7" ht="12" customHeight="1" x14ac:dyDescent="0.2">
      <c r="D1271" s="1405"/>
      <c r="E1271" s="1398"/>
      <c r="F1271" s="1398"/>
      <c r="G1271" s="1401"/>
    </row>
    <row r="1272" spans="4:7" ht="12" customHeight="1" x14ac:dyDescent="0.2">
      <c r="D1272" s="1405"/>
      <c r="E1272" s="1398"/>
      <c r="F1272" s="1398"/>
      <c r="G1272" s="1401"/>
    </row>
    <row r="1273" spans="4:7" ht="12" customHeight="1" x14ac:dyDescent="0.2">
      <c r="D1273" s="1405"/>
      <c r="E1273" s="1398"/>
      <c r="F1273" s="1398"/>
      <c r="G1273" s="1401"/>
    </row>
    <row r="1274" spans="4:7" ht="12" customHeight="1" x14ac:dyDescent="0.2">
      <c r="D1274" s="1405"/>
      <c r="E1274" s="1398"/>
      <c r="F1274" s="1398"/>
      <c r="G1274" s="1401"/>
    </row>
    <row r="1275" spans="4:7" ht="12" customHeight="1" x14ac:dyDescent="0.2">
      <c r="D1275" s="1405"/>
      <c r="E1275" s="1398"/>
      <c r="F1275" s="1398"/>
      <c r="G1275" s="1401"/>
    </row>
    <row r="1276" spans="4:7" ht="12" customHeight="1" x14ac:dyDescent="0.2">
      <c r="D1276" s="1405"/>
      <c r="E1276" s="1398"/>
      <c r="F1276" s="1398"/>
      <c r="G1276" s="1401"/>
    </row>
    <row r="1277" spans="4:7" ht="12" customHeight="1" x14ac:dyDescent="0.2">
      <c r="D1277" s="1405"/>
      <c r="E1277" s="1398"/>
      <c r="F1277" s="1398"/>
      <c r="G1277" s="1401"/>
    </row>
    <row r="1278" spans="4:7" ht="12" customHeight="1" x14ac:dyDescent="0.2">
      <c r="D1278" s="1405"/>
      <c r="E1278" s="1398"/>
      <c r="F1278" s="1398"/>
      <c r="G1278" s="1401"/>
    </row>
    <row r="1279" spans="4:7" ht="12" customHeight="1" x14ac:dyDescent="0.2">
      <c r="D1279" s="1405"/>
      <c r="E1279" s="1398"/>
      <c r="F1279" s="1398"/>
      <c r="G1279" s="1401"/>
    </row>
    <row r="1280" spans="4:7" ht="12" customHeight="1" x14ac:dyDescent="0.2">
      <c r="D1280" s="1405"/>
      <c r="E1280" s="1398"/>
      <c r="F1280" s="1398"/>
      <c r="G1280" s="1401"/>
    </row>
    <row r="1281" spans="4:7" ht="12" customHeight="1" x14ac:dyDescent="0.2">
      <c r="D1281" s="1405"/>
      <c r="E1281" s="1398"/>
      <c r="F1281" s="1398"/>
      <c r="G1281" s="1401"/>
    </row>
    <row r="1282" spans="4:7" ht="12" customHeight="1" x14ac:dyDescent="0.2">
      <c r="D1282" s="1405"/>
      <c r="E1282" s="1398"/>
      <c r="F1282" s="1398"/>
      <c r="G1282" s="1401"/>
    </row>
    <row r="1283" spans="4:7" ht="12" customHeight="1" x14ac:dyDescent="0.2">
      <c r="D1283" s="1405"/>
      <c r="E1283" s="1398"/>
      <c r="F1283" s="1398"/>
      <c r="G1283" s="1401"/>
    </row>
    <row r="1284" spans="4:7" ht="12" customHeight="1" x14ac:dyDescent="0.2">
      <c r="D1284" s="1405"/>
      <c r="E1284" s="1398"/>
      <c r="F1284" s="1398"/>
      <c r="G1284" s="1401"/>
    </row>
    <row r="1285" spans="4:7" ht="12" customHeight="1" x14ac:dyDescent="0.2">
      <c r="D1285" s="1405"/>
      <c r="E1285" s="1398"/>
      <c r="F1285" s="1398"/>
      <c r="G1285" s="1401"/>
    </row>
    <row r="1286" spans="4:7" ht="12" customHeight="1" x14ac:dyDescent="0.2">
      <c r="D1286" s="1405"/>
      <c r="E1286" s="1398"/>
      <c r="F1286" s="1398"/>
      <c r="G1286" s="1401"/>
    </row>
    <row r="1287" spans="4:7" ht="12" customHeight="1" x14ac:dyDescent="0.2">
      <c r="D1287" s="1405"/>
      <c r="E1287" s="1398"/>
      <c r="F1287" s="1398"/>
      <c r="G1287" s="1401"/>
    </row>
    <row r="1288" spans="4:7" ht="12" customHeight="1" x14ac:dyDescent="0.2">
      <c r="D1288" s="1405"/>
      <c r="E1288" s="1398"/>
      <c r="F1288" s="1398"/>
      <c r="G1288" s="1401"/>
    </row>
    <row r="1289" spans="4:7" ht="12" customHeight="1" x14ac:dyDescent="0.2">
      <c r="D1289" s="1405"/>
      <c r="E1289" s="1398"/>
      <c r="F1289" s="1398"/>
      <c r="G1289" s="1401"/>
    </row>
    <row r="1290" spans="4:7" ht="12" customHeight="1" x14ac:dyDescent="0.2">
      <c r="D1290" s="1405"/>
      <c r="E1290" s="1398"/>
      <c r="F1290" s="1398"/>
      <c r="G1290" s="1401"/>
    </row>
    <row r="1291" spans="4:7" ht="12" customHeight="1" x14ac:dyDescent="0.2">
      <c r="D1291" s="1405"/>
      <c r="E1291" s="1398"/>
      <c r="F1291" s="1398"/>
      <c r="G1291" s="1401"/>
    </row>
    <row r="1292" spans="4:7" ht="12" customHeight="1" x14ac:dyDescent="0.2">
      <c r="D1292" s="1405"/>
      <c r="E1292" s="1398"/>
      <c r="F1292" s="1398"/>
      <c r="G1292" s="1401"/>
    </row>
    <row r="1293" spans="4:7" ht="12" customHeight="1" x14ac:dyDescent="0.2">
      <c r="D1293" s="1405"/>
      <c r="E1293" s="1398"/>
      <c r="F1293" s="1398"/>
      <c r="G1293" s="1401"/>
    </row>
    <row r="1294" spans="4:7" ht="12" customHeight="1" x14ac:dyDescent="0.2">
      <c r="D1294" s="1405"/>
      <c r="E1294" s="1398"/>
      <c r="F1294" s="1398"/>
      <c r="G1294" s="1401"/>
    </row>
    <row r="1295" spans="4:7" ht="12" customHeight="1" x14ac:dyDescent="0.2">
      <c r="D1295" s="1405"/>
      <c r="E1295" s="1398"/>
      <c r="F1295" s="1398"/>
      <c r="G1295" s="1401"/>
    </row>
    <row r="1296" spans="4:7" ht="12" customHeight="1" x14ac:dyDescent="0.2">
      <c r="D1296" s="1405"/>
      <c r="E1296" s="1398"/>
      <c r="F1296" s="1398"/>
      <c r="G1296" s="1401"/>
    </row>
    <row r="1297" spans="4:7" ht="12" customHeight="1" x14ac:dyDescent="0.2">
      <c r="D1297" s="1405"/>
      <c r="E1297" s="1398"/>
      <c r="F1297" s="1398"/>
      <c r="G1297" s="1401"/>
    </row>
    <row r="1298" spans="4:7" ht="12" customHeight="1" x14ac:dyDescent="0.2">
      <c r="D1298" s="1405"/>
      <c r="E1298" s="1398"/>
      <c r="F1298" s="1398"/>
      <c r="G1298" s="1401"/>
    </row>
    <row r="1299" spans="4:7" ht="12" customHeight="1" x14ac:dyDescent="0.2">
      <c r="D1299" s="1405"/>
      <c r="E1299" s="1398"/>
      <c r="F1299" s="1398"/>
      <c r="G1299" s="1401"/>
    </row>
    <row r="1300" spans="4:7" ht="12" customHeight="1" x14ac:dyDescent="0.2">
      <c r="D1300" s="1405"/>
      <c r="E1300" s="1398"/>
      <c r="F1300" s="1398"/>
      <c r="G1300" s="1401"/>
    </row>
    <row r="1301" spans="4:7" ht="12" customHeight="1" x14ac:dyDescent="0.2">
      <c r="D1301" s="1405"/>
      <c r="E1301" s="1398"/>
      <c r="F1301" s="1398"/>
      <c r="G1301" s="1401"/>
    </row>
    <row r="1302" spans="4:7" ht="12" customHeight="1" x14ac:dyDescent="0.2">
      <c r="D1302" s="1405"/>
      <c r="E1302" s="1398"/>
      <c r="F1302" s="1398"/>
      <c r="G1302" s="1401"/>
    </row>
    <row r="1303" spans="4:7" ht="12" customHeight="1" x14ac:dyDescent="0.2">
      <c r="D1303" s="1405"/>
      <c r="E1303" s="1398"/>
      <c r="F1303" s="1398"/>
      <c r="G1303" s="1401"/>
    </row>
    <row r="1304" spans="4:7" ht="12" customHeight="1" x14ac:dyDescent="0.2">
      <c r="D1304" s="1405"/>
      <c r="E1304" s="1398"/>
      <c r="F1304" s="1398"/>
      <c r="G1304" s="1401"/>
    </row>
    <row r="1305" spans="4:7" ht="12" customHeight="1" x14ac:dyDescent="0.2">
      <c r="D1305" s="1405"/>
      <c r="E1305" s="1398"/>
      <c r="F1305" s="1398"/>
      <c r="G1305" s="1401"/>
    </row>
    <row r="1306" spans="4:7" ht="12" customHeight="1" x14ac:dyDescent="0.2">
      <c r="D1306" s="1405"/>
      <c r="E1306" s="1398"/>
      <c r="F1306" s="1398"/>
      <c r="G1306" s="1401"/>
    </row>
    <row r="1307" spans="4:7" ht="12" customHeight="1" x14ac:dyDescent="0.2">
      <c r="D1307" s="1405"/>
      <c r="E1307" s="1398"/>
      <c r="F1307" s="1398"/>
      <c r="G1307" s="1401"/>
    </row>
    <row r="1308" spans="4:7" ht="12" customHeight="1" x14ac:dyDescent="0.2">
      <c r="D1308" s="1405"/>
      <c r="E1308" s="1398"/>
      <c r="F1308" s="1398"/>
      <c r="G1308" s="1401"/>
    </row>
    <row r="1309" spans="4:7" ht="12" customHeight="1" x14ac:dyDescent="0.2">
      <c r="D1309" s="1405"/>
      <c r="E1309" s="1398"/>
      <c r="F1309" s="1398"/>
      <c r="G1309" s="1401"/>
    </row>
    <row r="1310" spans="4:7" ht="12" customHeight="1" x14ac:dyDescent="0.2">
      <c r="D1310" s="1405"/>
      <c r="E1310" s="1398"/>
      <c r="F1310" s="1398"/>
      <c r="G1310" s="1401"/>
    </row>
    <row r="1311" spans="4:7" ht="12" customHeight="1" x14ac:dyDescent="0.2">
      <c r="D1311" s="1405"/>
      <c r="E1311" s="1398"/>
      <c r="F1311" s="1398"/>
      <c r="G1311" s="1401"/>
    </row>
    <row r="1312" spans="4:7" ht="12" customHeight="1" x14ac:dyDescent="0.2">
      <c r="D1312" s="1405"/>
      <c r="E1312" s="1398"/>
      <c r="F1312" s="1398"/>
      <c r="G1312" s="1401"/>
    </row>
    <row r="1313" spans="4:7" ht="12" customHeight="1" x14ac:dyDescent="0.2">
      <c r="D1313" s="1405"/>
      <c r="E1313" s="1398"/>
      <c r="F1313" s="1398"/>
      <c r="G1313" s="1401"/>
    </row>
    <row r="1314" spans="4:7" ht="12" customHeight="1" x14ac:dyDescent="0.2">
      <c r="D1314" s="1405"/>
      <c r="E1314" s="1398"/>
      <c r="F1314" s="1398"/>
      <c r="G1314" s="1401"/>
    </row>
    <row r="1315" spans="4:7" ht="12" customHeight="1" x14ac:dyDescent="0.2">
      <c r="D1315" s="1405"/>
      <c r="E1315" s="1398"/>
      <c r="F1315" s="1398"/>
      <c r="G1315" s="1401"/>
    </row>
    <row r="1316" spans="4:7" ht="12" customHeight="1" x14ac:dyDescent="0.2">
      <c r="D1316" s="1405"/>
      <c r="E1316" s="1398"/>
      <c r="F1316" s="1398"/>
      <c r="G1316" s="1401"/>
    </row>
    <row r="1317" spans="4:7" ht="12" customHeight="1" x14ac:dyDescent="0.2">
      <c r="D1317" s="1405"/>
      <c r="E1317" s="1398"/>
      <c r="F1317" s="1398"/>
      <c r="G1317" s="1401"/>
    </row>
    <row r="1318" spans="4:7" ht="12" customHeight="1" x14ac:dyDescent="0.2">
      <c r="D1318" s="1405"/>
      <c r="E1318" s="1398"/>
      <c r="F1318" s="1398"/>
      <c r="G1318" s="1401"/>
    </row>
    <row r="1319" spans="4:7" ht="12" customHeight="1" x14ac:dyDescent="0.2">
      <c r="D1319" s="1405"/>
      <c r="E1319" s="1398"/>
      <c r="F1319" s="1398"/>
      <c r="G1319" s="1401"/>
    </row>
    <row r="1320" spans="4:7" ht="12" customHeight="1" x14ac:dyDescent="0.2">
      <c r="D1320" s="1405"/>
      <c r="E1320" s="1398"/>
      <c r="F1320" s="1398"/>
      <c r="G1320" s="1401"/>
    </row>
    <row r="1321" spans="4:7" ht="12" customHeight="1" x14ac:dyDescent="0.2">
      <c r="D1321" s="1405"/>
      <c r="E1321" s="1398"/>
      <c r="F1321" s="1398"/>
      <c r="G1321" s="1401"/>
    </row>
    <row r="1322" spans="4:7" ht="12" customHeight="1" x14ac:dyDescent="0.2">
      <c r="D1322" s="1405"/>
      <c r="E1322" s="1398"/>
      <c r="F1322" s="1398"/>
      <c r="G1322" s="1401"/>
    </row>
    <row r="1323" spans="4:7" ht="12" customHeight="1" x14ac:dyDescent="0.2">
      <c r="D1323" s="1405"/>
      <c r="E1323" s="1398"/>
      <c r="F1323" s="1398"/>
      <c r="G1323" s="1401"/>
    </row>
    <row r="1324" spans="4:7" ht="12" customHeight="1" x14ac:dyDescent="0.2">
      <c r="D1324" s="1405"/>
      <c r="E1324" s="1398"/>
      <c r="F1324" s="1398"/>
      <c r="G1324" s="1401"/>
    </row>
    <row r="1325" spans="4:7" ht="12" customHeight="1" x14ac:dyDescent="0.2">
      <c r="D1325" s="1405"/>
      <c r="E1325" s="1398"/>
      <c r="F1325" s="1398"/>
      <c r="G1325" s="1401"/>
    </row>
    <row r="1326" spans="4:7" ht="12" customHeight="1" x14ac:dyDescent="0.2">
      <c r="D1326" s="1405"/>
      <c r="E1326" s="1398"/>
      <c r="F1326" s="1398"/>
      <c r="G1326" s="1401"/>
    </row>
    <row r="1327" spans="4:7" ht="12" customHeight="1" x14ac:dyDescent="0.2">
      <c r="D1327" s="1405"/>
      <c r="E1327" s="1398"/>
      <c r="F1327" s="1398"/>
      <c r="G1327" s="1401"/>
    </row>
    <row r="1328" spans="4:7" ht="12" customHeight="1" x14ac:dyDescent="0.2">
      <c r="D1328" s="1405"/>
      <c r="E1328" s="1398"/>
      <c r="F1328" s="1398"/>
      <c r="G1328" s="1401"/>
    </row>
    <row r="1329" spans="4:7" ht="12" customHeight="1" x14ac:dyDescent="0.2">
      <c r="D1329" s="1405"/>
      <c r="E1329" s="1398"/>
      <c r="F1329" s="1398"/>
      <c r="G1329" s="1401"/>
    </row>
    <row r="1330" spans="4:7" ht="12" customHeight="1" x14ac:dyDescent="0.2">
      <c r="D1330" s="1405"/>
      <c r="E1330" s="1398"/>
      <c r="F1330" s="1398"/>
      <c r="G1330" s="1401"/>
    </row>
    <row r="1331" spans="4:7" ht="12" customHeight="1" x14ac:dyDescent="0.2">
      <c r="D1331" s="1405"/>
      <c r="E1331" s="1398"/>
      <c r="F1331" s="1398"/>
      <c r="G1331" s="1401"/>
    </row>
    <row r="1332" spans="4:7" ht="12" customHeight="1" x14ac:dyDescent="0.2">
      <c r="D1332" s="1405"/>
      <c r="E1332" s="1398"/>
      <c r="F1332" s="1398"/>
      <c r="G1332" s="1401"/>
    </row>
    <row r="1333" spans="4:7" ht="12" customHeight="1" x14ac:dyDescent="0.2">
      <c r="D1333" s="1405"/>
      <c r="E1333" s="1398"/>
      <c r="F1333" s="1398"/>
      <c r="G1333" s="1401"/>
    </row>
    <row r="1334" spans="4:7" ht="12" customHeight="1" x14ac:dyDescent="0.2">
      <c r="D1334" s="1405"/>
      <c r="E1334" s="1398"/>
      <c r="F1334" s="1398"/>
      <c r="G1334" s="1401"/>
    </row>
    <row r="1335" spans="4:7" ht="12" customHeight="1" x14ac:dyDescent="0.2">
      <c r="D1335" s="1405"/>
      <c r="E1335" s="1398"/>
      <c r="F1335" s="1398"/>
      <c r="G1335" s="1401"/>
    </row>
    <row r="1336" spans="4:7" ht="12" customHeight="1" x14ac:dyDescent="0.2">
      <c r="D1336" s="1405"/>
      <c r="E1336" s="1398"/>
      <c r="F1336" s="1398"/>
      <c r="G1336" s="1401"/>
    </row>
    <row r="1337" spans="4:7" ht="12" customHeight="1" x14ac:dyDescent="0.2">
      <c r="D1337" s="1405"/>
      <c r="E1337" s="1398"/>
      <c r="F1337" s="1398"/>
      <c r="G1337" s="1401"/>
    </row>
    <row r="1338" spans="4:7" ht="12" customHeight="1" x14ac:dyDescent="0.2">
      <c r="D1338" s="1405"/>
      <c r="E1338" s="1398"/>
      <c r="F1338" s="1398"/>
      <c r="G1338" s="1401"/>
    </row>
    <row r="1339" spans="4:7" ht="12" customHeight="1" x14ac:dyDescent="0.2">
      <c r="D1339" s="1405"/>
      <c r="E1339" s="1398"/>
      <c r="F1339" s="1398"/>
      <c r="G1339" s="1401"/>
    </row>
    <row r="1340" spans="4:7" ht="12" customHeight="1" x14ac:dyDescent="0.2">
      <c r="D1340" s="1405"/>
      <c r="E1340" s="1398"/>
      <c r="F1340" s="1398"/>
      <c r="G1340" s="1401"/>
    </row>
    <row r="1341" spans="4:7" ht="12" customHeight="1" x14ac:dyDescent="0.2">
      <c r="D1341" s="1405"/>
      <c r="E1341" s="1398"/>
      <c r="F1341" s="1398"/>
      <c r="G1341" s="1401"/>
    </row>
    <row r="1342" spans="4:7" ht="12" customHeight="1" x14ac:dyDescent="0.2">
      <c r="D1342" s="1405"/>
      <c r="E1342" s="1398"/>
      <c r="F1342" s="1398"/>
      <c r="G1342" s="1401"/>
    </row>
    <row r="1343" spans="4:7" ht="12" customHeight="1" x14ac:dyDescent="0.2">
      <c r="D1343" s="1405"/>
      <c r="E1343" s="1398"/>
      <c r="F1343" s="1398"/>
      <c r="G1343" s="1401"/>
    </row>
    <row r="1344" spans="4:7" ht="12" customHeight="1" x14ac:dyDescent="0.2">
      <c r="D1344" s="1405"/>
      <c r="E1344" s="1398"/>
      <c r="F1344" s="1398"/>
      <c r="G1344" s="1401"/>
    </row>
    <row r="1345" spans="4:7" ht="12" customHeight="1" x14ac:dyDescent="0.2">
      <c r="D1345" s="1405"/>
      <c r="E1345" s="1398"/>
      <c r="F1345" s="1398"/>
      <c r="G1345" s="1401"/>
    </row>
    <row r="1346" spans="4:7" ht="12" customHeight="1" x14ac:dyDescent="0.2">
      <c r="D1346" s="1405"/>
      <c r="E1346" s="1398"/>
      <c r="F1346" s="1398"/>
      <c r="G1346" s="1401"/>
    </row>
    <row r="1347" spans="4:7" ht="12" customHeight="1" x14ac:dyDescent="0.2">
      <c r="D1347" s="1405"/>
      <c r="E1347" s="1398"/>
      <c r="F1347" s="1398"/>
      <c r="G1347" s="1401"/>
    </row>
    <row r="1348" spans="4:7" ht="12" customHeight="1" x14ac:dyDescent="0.2">
      <c r="D1348" s="1405"/>
      <c r="E1348" s="1398"/>
      <c r="F1348" s="1398"/>
      <c r="G1348" s="1401"/>
    </row>
    <row r="1349" spans="4:7" ht="12" customHeight="1" x14ac:dyDescent="0.2">
      <c r="D1349" s="1405"/>
      <c r="E1349" s="1398"/>
      <c r="F1349" s="1398"/>
      <c r="G1349" s="1401"/>
    </row>
    <row r="1350" spans="4:7" ht="12" customHeight="1" x14ac:dyDescent="0.2">
      <c r="D1350" s="1405"/>
      <c r="E1350" s="1398"/>
      <c r="F1350" s="1398"/>
      <c r="G1350" s="1401"/>
    </row>
    <row r="1351" spans="4:7" ht="12" customHeight="1" x14ac:dyDescent="0.2">
      <c r="D1351" s="1405"/>
      <c r="E1351" s="1398"/>
      <c r="F1351" s="1398"/>
      <c r="G1351" s="1401"/>
    </row>
    <row r="1352" spans="4:7" ht="12" customHeight="1" x14ac:dyDescent="0.2">
      <c r="D1352" s="1405"/>
      <c r="E1352" s="1398"/>
      <c r="F1352" s="1398"/>
      <c r="G1352" s="1401"/>
    </row>
    <row r="1353" spans="4:7" ht="12" customHeight="1" x14ac:dyDescent="0.2">
      <c r="D1353" s="1405"/>
      <c r="E1353" s="1398"/>
      <c r="F1353" s="1398"/>
      <c r="G1353" s="1401"/>
    </row>
    <row r="1354" spans="4:7" ht="12" customHeight="1" x14ac:dyDescent="0.2">
      <c r="D1354" s="1405"/>
      <c r="E1354" s="1398"/>
      <c r="F1354" s="1398"/>
      <c r="G1354" s="1401"/>
    </row>
    <row r="1355" spans="4:7" ht="12" customHeight="1" x14ac:dyDescent="0.2">
      <c r="D1355" s="1405"/>
      <c r="E1355" s="1398"/>
      <c r="F1355" s="1398"/>
      <c r="G1355" s="1401"/>
    </row>
    <row r="1356" spans="4:7" ht="12" customHeight="1" x14ac:dyDescent="0.2">
      <c r="D1356" s="1405"/>
      <c r="E1356" s="1398"/>
      <c r="F1356" s="1398"/>
      <c r="G1356" s="1401"/>
    </row>
    <row r="1357" spans="4:7" ht="12" customHeight="1" x14ac:dyDescent="0.2">
      <c r="D1357" s="1405"/>
      <c r="E1357" s="1398"/>
      <c r="F1357" s="1398"/>
      <c r="G1357" s="1401"/>
    </row>
    <row r="1358" spans="4:7" ht="12" customHeight="1" x14ac:dyDescent="0.2">
      <c r="D1358" s="1405"/>
      <c r="E1358" s="1398"/>
      <c r="F1358" s="1398"/>
      <c r="G1358" s="1401"/>
    </row>
    <row r="1359" spans="4:7" ht="12" customHeight="1" x14ac:dyDescent="0.2">
      <c r="D1359" s="1405"/>
      <c r="E1359" s="1398"/>
      <c r="F1359" s="1398"/>
      <c r="G1359" s="1401"/>
    </row>
    <row r="1360" spans="4:7" ht="12" customHeight="1" x14ac:dyDescent="0.2">
      <c r="D1360" s="1405"/>
      <c r="E1360" s="1398"/>
      <c r="F1360" s="1398"/>
      <c r="G1360" s="1401"/>
    </row>
    <row r="1361" spans="4:7" ht="12" customHeight="1" x14ac:dyDescent="0.2">
      <c r="D1361" s="1405"/>
      <c r="E1361" s="1398"/>
      <c r="F1361" s="1398"/>
      <c r="G1361" s="1401"/>
    </row>
    <row r="1362" spans="4:7" ht="12" customHeight="1" x14ac:dyDescent="0.2">
      <c r="D1362" s="1405"/>
      <c r="E1362" s="1398"/>
      <c r="F1362" s="1398"/>
      <c r="G1362" s="1401"/>
    </row>
    <row r="1363" spans="4:7" ht="12" customHeight="1" x14ac:dyDescent="0.2">
      <c r="D1363" s="1405"/>
      <c r="E1363" s="1398"/>
      <c r="F1363" s="1398"/>
      <c r="G1363" s="1401"/>
    </row>
    <row r="1364" spans="4:7" ht="12" customHeight="1" x14ac:dyDescent="0.2">
      <c r="D1364" s="1405"/>
      <c r="E1364" s="1398"/>
      <c r="F1364" s="1398"/>
      <c r="G1364" s="1401"/>
    </row>
    <row r="1365" spans="4:7" ht="12" customHeight="1" x14ac:dyDescent="0.2">
      <c r="D1365" s="1405"/>
      <c r="E1365" s="1398"/>
      <c r="F1365" s="1398"/>
      <c r="G1365" s="1401"/>
    </row>
    <row r="1366" spans="4:7" ht="12" customHeight="1" x14ac:dyDescent="0.2">
      <c r="D1366" s="1405"/>
      <c r="E1366" s="1398"/>
      <c r="F1366" s="1398"/>
      <c r="G1366" s="1401"/>
    </row>
    <row r="1367" spans="4:7" ht="12" customHeight="1" x14ac:dyDescent="0.2">
      <c r="D1367" s="1405"/>
      <c r="E1367" s="1398"/>
      <c r="F1367" s="1398"/>
      <c r="G1367" s="1401"/>
    </row>
    <row r="1368" spans="4:7" ht="12" customHeight="1" x14ac:dyDescent="0.2">
      <c r="D1368" s="1405"/>
      <c r="E1368" s="1398"/>
      <c r="F1368" s="1398"/>
      <c r="G1368" s="1401"/>
    </row>
    <row r="1369" spans="4:7" ht="12" customHeight="1" x14ac:dyDescent="0.2">
      <c r="D1369" s="1405"/>
      <c r="E1369" s="1398"/>
      <c r="F1369" s="1398"/>
      <c r="G1369" s="1401"/>
    </row>
    <row r="1370" spans="4:7" ht="12" customHeight="1" x14ac:dyDescent="0.2">
      <c r="D1370" s="1405"/>
      <c r="E1370" s="1398"/>
      <c r="F1370" s="1398"/>
      <c r="G1370" s="1401"/>
    </row>
    <row r="1371" spans="4:7" ht="12" customHeight="1" x14ac:dyDescent="0.2">
      <c r="D1371" s="1405"/>
      <c r="E1371" s="1398"/>
      <c r="F1371" s="1398"/>
      <c r="G1371" s="1401"/>
    </row>
    <row r="1372" spans="4:7" ht="12" customHeight="1" x14ac:dyDescent="0.2">
      <c r="D1372" s="1405"/>
      <c r="E1372" s="1398"/>
      <c r="F1372" s="1398"/>
      <c r="G1372" s="1401"/>
    </row>
    <row r="1373" spans="4:7" ht="12" customHeight="1" x14ac:dyDescent="0.2">
      <c r="D1373" s="1405"/>
      <c r="E1373" s="1398"/>
      <c r="F1373" s="1398"/>
      <c r="G1373" s="1401"/>
    </row>
    <row r="1374" spans="4:7" ht="12" customHeight="1" x14ac:dyDescent="0.2">
      <c r="D1374" s="1405"/>
      <c r="E1374" s="1398"/>
      <c r="F1374" s="1398"/>
      <c r="G1374" s="1401"/>
    </row>
    <row r="1375" spans="4:7" ht="12" customHeight="1" x14ac:dyDescent="0.2">
      <c r="D1375" s="1405"/>
      <c r="E1375" s="1398"/>
      <c r="F1375" s="1398"/>
      <c r="G1375" s="1401"/>
    </row>
    <row r="1376" spans="4:7" ht="12" customHeight="1" x14ac:dyDescent="0.2">
      <c r="D1376" s="1405"/>
      <c r="E1376" s="1398"/>
      <c r="F1376" s="1398"/>
      <c r="G1376" s="1401"/>
    </row>
    <row r="1377" spans="4:7" ht="12" customHeight="1" x14ac:dyDescent="0.2">
      <c r="D1377" s="1405"/>
      <c r="E1377" s="1398"/>
      <c r="F1377" s="1398"/>
      <c r="G1377" s="1401"/>
    </row>
    <row r="1378" spans="4:7" ht="12" customHeight="1" x14ac:dyDescent="0.2">
      <c r="D1378" s="1405"/>
      <c r="E1378" s="1398"/>
      <c r="F1378" s="1398"/>
      <c r="G1378" s="1401"/>
    </row>
    <row r="1379" spans="4:7" ht="12" customHeight="1" x14ac:dyDescent="0.2">
      <c r="D1379" s="1405"/>
      <c r="E1379" s="1398"/>
      <c r="F1379" s="1398"/>
      <c r="G1379" s="1401"/>
    </row>
    <row r="1380" spans="4:7" ht="12" customHeight="1" x14ac:dyDescent="0.2">
      <c r="D1380" s="1405"/>
      <c r="E1380" s="1398"/>
      <c r="F1380" s="1398"/>
      <c r="G1380" s="1401"/>
    </row>
    <row r="1381" spans="4:7" ht="12" customHeight="1" x14ac:dyDescent="0.2">
      <c r="D1381" s="1405"/>
      <c r="E1381" s="1398"/>
      <c r="F1381" s="1398"/>
      <c r="G1381" s="1401"/>
    </row>
    <row r="1382" spans="4:7" ht="12" customHeight="1" x14ac:dyDescent="0.2">
      <c r="D1382" s="1405"/>
      <c r="E1382" s="1398"/>
      <c r="F1382" s="1398"/>
      <c r="G1382" s="1401"/>
    </row>
    <row r="1383" spans="4:7" ht="12" customHeight="1" x14ac:dyDescent="0.2">
      <c r="D1383" s="1405"/>
      <c r="E1383" s="1398"/>
      <c r="F1383" s="1398"/>
      <c r="G1383" s="1401"/>
    </row>
    <row r="1384" spans="4:7" ht="12" customHeight="1" x14ac:dyDescent="0.2">
      <c r="D1384" s="1405"/>
      <c r="E1384" s="1398"/>
      <c r="F1384" s="1398"/>
      <c r="G1384" s="1401"/>
    </row>
    <row r="1385" spans="4:7" ht="12" customHeight="1" x14ac:dyDescent="0.2">
      <c r="D1385" s="1405"/>
      <c r="E1385" s="1398"/>
      <c r="F1385" s="1398"/>
      <c r="G1385" s="1401"/>
    </row>
    <row r="1386" spans="4:7" ht="12" customHeight="1" x14ac:dyDescent="0.2">
      <c r="D1386" s="1405"/>
      <c r="E1386" s="1398"/>
      <c r="F1386" s="1398"/>
      <c r="G1386" s="1401"/>
    </row>
    <row r="1387" spans="4:7" ht="12" customHeight="1" x14ac:dyDescent="0.2">
      <c r="D1387" s="1405"/>
      <c r="E1387" s="1398"/>
      <c r="F1387" s="1398"/>
      <c r="G1387" s="1401"/>
    </row>
    <row r="1388" spans="4:7" ht="12" customHeight="1" x14ac:dyDescent="0.2">
      <c r="D1388" s="1405"/>
      <c r="E1388" s="1398"/>
      <c r="F1388" s="1398"/>
      <c r="G1388" s="1401"/>
    </row>
    <row r="1389" spans="4:7" ht="12" customHeight="1" x14ac:dyDescent="0.2">
      <c r="D1389" s="1405"/>
      <c r="E1389" s="1398"/>
      <c r="F1389" s="1398"/>
      <c r="G1389" s="1401"/>
    </row>
    <row r="1390" spans="4:7" ht="12" customHeight="1" x14ac:dyDescent="0.2">
      <c r="D1390" s="1405"/>
      <c r="E1390" s="1398"/>
      <c r="F1390" s="1398"/>
      <c r="G1390" s="1401"/>
    </row>
    <row r="1391" spans="4:7" ht="12" customHeight="1" x14ac:dyDescent="0.2">
      <c r="D1391" s="1405"/>
      <c r="E1391" s="1398"/>
      <c r="F1391" s="1398"/>
      <c r="G1391" s="1401"/>
    </row>
    <row r="1392" spans="4:7" ht="12" customHeight="1" x14ac:dyDescent="0.2">
      <c r="D1392" s="1405"/>
      <c r="E1392" s="1398"/>
      <c r="F1392" s="1398"/>
      <c r="G1392" s="1401"/>
    </row>
    <row r="1393" spans="4:7" ht="12" customHeight="1" x14ac:dyDescent="0.2">
      <c r="D1393" s="1405"/>
      <c r="E1393" s="1398"/>
      <c r="F1393" s="1398"/>
      <c r="G1393" s="1401"/>
    </row>
    <row r="1394" spans="4:7" ht="12" customHeight="1" x14ac:dyDescent="0.2">
      <c r="D1394" s="1405"/>
      <c r="E1394" s="1398"/>
      <c r="F1394" s="1398"/>
      <c r="G1394" s="1401"/>
    </row>
    <row r="1395" spans="4:7" ht="12" customHeight="1" x14ac:dyDescent="0.2">
      <c r="D1395" s="1405"/>
      <c r="E1395" s="1398"/>
      <c r="F1395" s="1398"/>
      <c r="G1395" s="1401"/>
    </row>
    <row r="1396" spans="4:7" ht="12" customHeight="1" x14ac:dyDescent="0.2">
      <c r="D1396" s="1405"/>
      <c r="E1396" s="1398"/>
      <c r="F1396" s="1398"/>
      <c r="G1396" s="1401"/>
    </row>
    <row r="1397" spans="4:7" ht="12" customHeight="1" x14ac:dyDescent="0.2">
      <c r="D1397" s="1405"/>
      <c r="E1397" s="1398"/>
      <c r="F1397" s="1398"/>
      <c r="G1397" s="1401"/>
    </row>
    <row r="1398" spans="4:7" ht="12" customHeight="1" x14ac:dyDescent="0.2">
      <c r="D1398" s="1405"/>
      <c r="E1398" s="1398"/>
      <c r="F1398" s="1398"/>
      <c r="G1398" s="1401"/>
    </row>
    <row r="1399" spans="4:7" ht="12" customHeight="1" x14ac:dyDescent="0.2">
      <c r="D1399" s="1405"/>
      <c r="E1399" s="1398"/>
      <c r="F1399" s="1398"/>
      <c r="G1399" s="1401"/>
    </row>
    <row r="1400" spans="4:7" ht="12" customHeight="1" x14ac:dyDescent="0.2">
      <c r="D1400" s="1405"/>
      <c r="E1400" s="1398"/>
      <c r="F1400" s="1398"/>
      <c r="G1400" s="1401"/>
    </row>
    <row r="1401" spans="4:7" ht="12" customHeight="1" x14ac:dyDescent="0.2">
      <c r="D1401" s="1405"/>
      <c r="E1401" s="1398"/>
      <c r="F1401" s="1398"/>
      <c r="G1401" s="1401"/>
    </row>
    <row r="1402" spans="4:7" ht="12" customHeight="1" x14ac:dyDescent="0.2">
      <c r="D1402" s="1405"/>
      <c r="E1402" s="1398"/>
      <c r="F1402" s="1398"/>
      <c r="G1402" s="1401"/>
    </row>
    <row r="1403" spans="4:7" ht="12" customHeight="1" x14ac:dyDescent="0.2">
      <c r="D1403" s="1405"/>
      <c r="E1403" s="1398"/>
      <c r="F1403" s="1398"/>
      <c r="G1403" s="1401"/>
    </row>
    <row r="1404" spans="4:7" ht="12" customHeight="1" x14ac:dyDescent="0.2">
      <c r="D1404" s="1405"/>
      <c r="E1404" s="1398"/>
      <c r="F1404" s="1398"/>
      <c r="G1404" s="1401"/>
    </row>
    <row r="1405" spans="4:7" ht="12" customHeight="1" x14ac:dyDescent="0.2">
      <c r="D1405" s="1405"/>
      <c r="E1405" s="1398"/>
      <c r="F1405" s="1398"/>
      <c r="G1405" s="1401"/>
    </row>
    <row r="1406" spans="4:7" ht="12" customHeight="1" x14ac:dyDescent="0.2">
      <c r="D1406" s="1405"/>
      <c r="E1406" s="1398"/>
      <c r="F1406" s="1398"/>
      <c r="G1406" s="1401"/>
    </row>
    <row r="1407" spans="4:7" ht="12" customHeight="1" x14ac:dyDescent="0.2">
      <c r="D1407" s="1405"/>
      <c r="E1407" s="1398"/>
      <c r="F1407" s="1398"/>
      <c r="G1407" s="1401"/>
    </row>
    <row r="1408" spans="4:7" ht="12" customHeight="1" x14ac:dyDescent="0.2">
      <c r="D1408" s="1405"/>
      <c r="E1408" s="1398"/>
      <c r="F1408" s="1398"/>
      <c r="G1408" s="1401"/>
    </row>
    <row r="1409" spans="4:7" ht="12" customHeight="1" x14ac:dyDescent="0.2">
      <c r="D1409" s="1405"/>
      <c r="E1409" s="1398"/>
      <c r="F1409" s="1398"/>
      <c r="G1409" s="1401"/>
    </row>
    <row r="1410" spans="4:7" ht="12" customHeight="1" x14ac:dyDescent="0.2">
      <c r="D1410" s="1405"/>
      <c r="E1410" s="1398"/>
      <c r="F1410" s="1398"/>
      <c r="G1410" s="1401"/>
    </row>
    <row r="1411" spans="4:7" ht="12" customHeight="1" x14ac:dyDescent="0.2">
      <c r="D1411" s="1405"/>
      <c r="E1411" s="1398"/>
      <c r="F1411" s="1398"/>
      <c r="G1411" s="1401"/>
    </row>
    <row r="1412" spans="4:7" ht="12" customHeight="1" x14ac:dyDescent="0.2">
      <c r="D1412" s="1405"/>
      <c r="E1412" s="1398"/>
      <c r="F1412" s="1398"/>
      <c r="G1412" s="1401"/>
    </row>
    <row r="1413" spans="4:7" ht="12" customHeight="1" x14ac:dyDescent="0.2">
      <c r="D1413" s="1405"/>
      <c r="E1413" s="1398"/>
      <c r="F1413" s="1398"/>
      <c r="G1413" s="1401"/>
    </row>
    <row r="1414" spans="4:7" ht="12" customHeight="1" x14ac:dyDescent="0.2">
      <c r="D1414" s="1405"/>
      <c r="E1414" s="1398"/>
      <c r="F1414" s="1398"/>
      <c r="G1414" s="1401"/>
    </row>
    <row r="1415" spans="4:7" ht="12" customHeight="1" x14ac:dyDescent="0.2">
      <c r="D1415" s="1405"/>
      <c r="E1415" s="1398"/>
      <c r="F1415" s="1398"/>
      <c r="G1415" s="1401"/>
    </row>
    <row r="1416" spans="4:7" ht="12" customHeight="1" x14ac:dyDescent="0.2">
      <c r="D1416" s="1405"/>
      <c r="E1416" s="1398"/>
      <c r="F1416" s="1398"/>
      <c r="G1416" s="1401"/>
    </row>
    <row r="1417" spans="4:7" ht="12" customHeight="1" x14ac:dyDescent="0.2">
      <c r="D1417" s="1405"/>
      <c r="E1417" s="1398"/>
      <c r="F1417" s="1398"/>
      <c r="G1417" s="1401"/>
    </row>
    <row r="1418" spans="4:7" ht="12" customHeight="1" x14ac:dyDescent="0.2">
      <c r="D1418" s="1405"/>
      <c r="E1418" s="1398"/>
      <c r="F1418" s="1398"/>
      <c r="G1418" s="1401"/>
    </row>
    <row r="1419" spans="4:7" ht="12" customHeight="1" x14ac:dyDescent="0.2">
      <c r="D1419" s="1405"/>
      <c r="E1419" s="1398"/>
      <c r="F1419" s="1398"/>
      <c r="G1419" s="1401"/>
    </row>
    <row r="1420" spans="4:7" ht="12" customHeight="1" x14ac:dyDescent="0.2">
      <c r="D1420" s="1405"/>
      <c r="E1420" s="1398"/>
      <c r="F1420" s="1398"/>
      <c r="G1420" s="1401"/>
    </row>
    <row r="1421" spans="4:7" ht="12" customHeight="1" x14ac:dyDescent="0.2">
      <c r="D1421" s="1405"/>
      <c r="E1421" s="1398"/>
      <c r="F1421" s="1398"/>
      <c r="G1421" s="1401"/>
    </row>
    <row r="1422" spans="4:7" ht="12" customHeight="1" x14ac:dyDescent="0.2">
      <c r="D1422" s="1405"/>
      <c r="E1422" s="1398"/>
      <c r="F1422" s="1398"/>
      <c r="G1422" s="1401"/>
    </row>
    <row r="1423" spans="4:7" ht="12" customHeight="1" x14ac:dyDescent="0.2">
      <c r="D1423" s="1405"/>
      <c r="E1423" s="1398"/>
      <c r="F1423" s="1398"/>
      <c r="G1423" s="1401"/>
    </row>
    <row r="1424" spans="4:7" ht="12" customHeight="1" x14ac:dyDescent="0.2">
      <c r="D1424" s="1405"/>
      <c r="E1424" s="1398"/>
      <c r="F1424" s="1398"/>
      <c r="G1424" s="1401"/>
    </row>
    <row r="1425" spans="4:7" ht="12" customHeight="1" x14ac:dyDescent="0.2">
      <c r="D1425" s="1405"/>
      <c r="E1425" s="1398"/>
      <c r="F1425" s="1398"/>
      <c r="G1425" s="1401"/>
    </row>
    <row r="1426" spans="4:7" ht="12" customHeight="1" x14ac:dyDescent="0.2">
      <c r="D1426" s="1405"/>
      <c r="E1426" s="1398"/>
      <c r="F1426" s="1398"/>
      <c r="G1426" s="1401"/>
    </row>
    <row r="1427" spans="4:7" ht="12" customHeight="1" x14ac:dyDescent="0.2">
      <c r="D1427" s="1405"/>
      <c r="E1427" s="1398"/>
      <c r="F1427" s="1398"/>
      <c r="G1427" s="1401"/>
    </row>
    <row r="1428" spans="4:7" ht="12" customHeight="1" x14ac:dyDescent="0.2">
      <c r="D1428" s="1405"/>
      <c r="E1428" s="1398"/>
      <c r="F1428" s="1398"/>
      <c r="G1428" s="1401"/>
    </row>
    <row r="1429" spans="4:7" ht="12" customHeight="1" x14ac:dyDescent="0.2">
      <c r="D1429" s="1405"/>
      <c r="E1429" s="1398"/>
      <c r="F1429" s="1398"/>
      <c r="G1429" s="1401"/>
    </row>
    <row r="1430" spans="4:7" ht="12" customHeight="1" x14ac:dyDescent="0.2">
      <c r="D1430" s="1405"/>
      <c r="E1430" s="1398"/>
      <c r="F1430" s="1398"/>
      <c r="G1430" s="1401"/>
    </row>
    <row r="1431" spans="4:7" ht="12" customHeight="1" x14ac:dyDescent="0.2">
      <c r="D1431" s="1405"/>
      <c r="E1431" s="1398"/>
      <c r="F1431" s="1398"/>
      <c r="G1431" s="1401"/>
    </row>
    <row r="1432" spans="4:7" ht="12" customHeight="1" x14ac:dyDescent="0.2">
      <c r="D1432" s="1405"/>
      <c r="E1432" s="1398"/>
      <c r="F1432" s="1398"/>
      <c r="G1432" s="1401"/>
    </row>
    <row r="1433" spans="4:7" ht="12" customHeight="1" x14ac:dyDescent="0.2">
      <c r="D1433" s="1398"/>
      <c r="E1433" s="1398"/>
      <c r="F1433" s="1398"/>
      <c r="G1433" s="1401"/>
    </row>
    <row r="1434" spans="4:7" ht="12" customHeight="1" x14ac:dyDescent="0.2">
      <c r="D1434" s="1398"/>
      <c r="E1434" s="1398"/>
      <c r="F1434" s="1398"/>
      <c r="G1434" s="1401"/>
    </row>
    <row r="1435" spans="4:7" ht="12" customHeight="1" x14ac:dyDescent="0.2">
      <c r="D1435" s="1398"/>
      <c r="E1435" s="1398"/>
      <c r="F1435" s="1398"/>
      <c r="G1435" s="1401"/>
    </row>
    <row r="1436" spans="4:7" ht="12" customHeight="1" x14ac:dyDescent="0.2">
      <c r="D1436" s="1398"/>
      <c r="E1436" s="1398"/>
      <c r="F1436" s="1398"/>
      <c r="G1436" s="1401"/>
    </row>
    <row r="1437" spans="4:7" ht="12" customHeight="1" x14ac:dyDescent="0.2">
      <c r="D1437" s="1398"/>
      <c r="E1437" s="1398"/>
      <c r="F1437" s="1398"/>
      <c r="G1437" s="1401"/>
    </row>
    <row r="1438" spans="4:7" ht="12" customHeight="1" x14ac:dyDescent="0.2">
      <c r="D1438" s="1398"/>
      <c r="E1438" s="1398"/>
      <c r="F1438" s="1398"/>
      <c r="G1438" s="1401"/>
    </row>
    <row r="1439" spans="4:7" ht="12" customHeight="1" x14ac:dyDescent="0.2">
      <c r="D1439" s="1398"/>
      <c r="E1439" s="1398"/>
      <c r="F1439" s="1398"/>
      <c r="G1439" s="1401"/>
    </row>
    <row r="1440" spans="4:7" ht="12" customHeight="1" x14ac:dyDescent="0.2">
      <c r="D1440" s="1398"/>
      <c r="E1440" s="1398"/>
      <c r="F1440" s="1398"/>
      <c r="G1440" s="1401"/>
    </row>
    <row r="1441" spans="4:7" ht="12" customHeight="1" x14ac:dyDescent="0.2">
      <c r="D1441" s="1398"/>
      <c r="E1441" s="1398"/>
      <c r="F1441" s="1398"/>
      <c r="G1441" s="1401"/>
    </row>
    <row r="1442" spans="4:7" ht="12" customHeight="1" x14ac:dyDescent="0.2">
      <c r="D1442" s="1398"/>
      <c r="E1442" s="1398"/>
      <c r="F1442" s="1398"/>
      <c r="G1442" s="1401"/>
    </row>
    <row r="1443" spans="4:7" ht="12" customHeight="1" x14ac:dyDescent="0.2">
      <c r="D1443" s="1398"/>
      <c r="E1443" s="1398"/>
      <c r="F1443" s="1398"/>
      <c r="G1443" s="1401"/>
    </row>
    <row r="1444" spans="4:7" ht="12" customHeight="1" x14ac:dyDescent="0.2">
      <c r="D1444" s="1398"/>
      <c r="E1444" s="1398"/>
      <c r="F1444" s="1398"/>
      <c r="G1444" s="1401"/>
    </row>
    <row r="1445" spans="4:7" ht="12" customHeight="1" x14ac:dyDescent="0.2">
      <c r="D1445" s="1398"/>
      <c r="E1445" s="1398"/>
      <c r="F1445" s="1398"/>
      <c r="G1445" s="1401"/>
    </row>
    <row r="1446" spans="4:7" ht="12" customHeight="1" x14ac:dyDescent="0.2">
      <c r="D1446" s="1398"/>
      <c r="E1446" s="1398"/>
      <c r="F1446" s="1398"/>
      <c r="G1446" s="1401"/>
    </row>
    <row r="1447" spans="4:7" ht="12" customHeight="1" x14ac:dyDescent="0.2">
      <c r="D1447" s="1398"/>
      <c r="E1447" s="1398"/>
      <c r="F1447" s="1398"/>
      <c r="G1447" s="1401"/>
    </row>
    <row r="1448" spans="4:7" ht="12" customHeight="1" x14ac:dyDescent="0.2">
      <c r="D1448" s="1398"/>
      <c r="E1448" s="1398"/>
      <c r="F1448" s="1398"/>
      <c r="G1448" s="1401"/>
    </row>
    <row r="1449" spans="4:7" ht="12" customHeight="1" x14ac:dyDescent="0.2">
      <c r="D1449" s="1398"/>
      <c r="E1449" s="1398"/>
      <c r="F1449" s="1398"/>
      <c r="G1449" s="1401"/>
    </row>
    <row r="1450" spans="4:7" ht="12" customHeight="1" x14ac:dyDescent="0.2">
      <c r="D1450" s="1398"/>
      <c r="E1450" s="1398"/>
      <c r="F1450" s="1398"/>
      <c r="G1450" s="1401"/>
    </row>
    <row r="1451" spans="4:7" ht="12" customHeight="1" x14ac:dyDescent="0.2">
      <c r="D1451" s="1398"/>
      <c r="E1451" s="1398"/>
      <c r="F1451" s="1398"/>
      <c r="G1451" s="1401"/>
    </row>
    <row r="1452" spans="4:7" ht="12" customHeight="1" x14ac:dyDescent="0.2">
      <c r="D1452" s="1398"/>
      <c r="E1452" s="1398"/>
      <c r="F1452" s="1398"/>
      <c r="G1452" s="1401"/>
    </row>
    <row r="1453" spans="4:7" ht="12" customHeight="1" x14ac:dyDescent="0.2">
      <c r="D1453" s="1398"/>
      <c r="E1453" s="1398"/>
      <c r="F1453" s="1398"/>
      <c r="G1453" s="1401"/>
    </row>
    <row r="1454" spans="4:7" ht="12" customHeight="1" x14ac:dyDescent="0.2">
      <c r="D1454" s="1398"/>
      <c r="E1454" s="1398"/>
      <c r="F1454" s="1398"/>
      <c r="G1454" s="1401"/>
    </row>
    <row r="1455" spans="4:7" ht="12" customHeight="1" x14ac:dyDescent="0.2">
      <c r="D1455" s="1398"/>
      <c r="E1455" s="1398"/>
      <c r="F1455" s="1398"/>
      <c r="G1455" s="1401"/>
    </row>
    <row r="1456" spans="4:7" ht="12" customHeight="1" x14ac:dyDescent="0.2">
      <c r="D1456" s="1398"/>
      <c r="E1456" s="1398"/>
      <c r="F1456" s="1398"/>
      <c r="G1456" s="1401"/>
    </row>
    <row r="1457" spans="4:7" ht="12" customHeight="1" x14ac:dyDescent="0.2">
      <c r="D1457" s="1398"/>
      <c r="E1457" s="1398"/>
      <c r="F1457" s="1398"/>
      <c r="G1457" s="1401"/>
    </row>
    <row r="1458" spans="4:7" ht="12" customHeight="1" x14ac:dyDescent="0.2">
      <c r="D1458" s="1398"/>
      <c r="E1458" s="1398"/>
      <c r="F1458" s="1398"/>
      <c r="G1458" s="1401"/>
    </row>
    <row r="1459" spans="4:7" ht="12" customHeight="1" x14ac:dyDescent="0.2">
      <c r="D1459" s="1398"/>
      <c r="E1459" s="1398"/>
      <c r="F1459" s="1398"/>
      <c r="G1459" s="1401"/>
    </row>
    <row r="1460" spans="4:7" ht="12" customHeight="1" x14ac:dyDescent="0.2">
      <c r="D1460" s="1398"/>
      <c r="E1460" s="1398"/>
      <c r="F1460" s="1398"/>
      <c r="G1460" s="1401"/>
    </row>
    <row r="1461" spans="4:7" ht="12" customHeight="1" x14ac:dyDescent="0.2">
      <c r="D1461" s="1398"/>
      <c r="E1461" s="1398"/>
      <c r="F1461" s="1398"/>
      <c r="G1461" s="1401"/>
    </row>
    <row r="1462" spans="4:7" ht="12" customHeight="1" x14ac:dyDescent="0.2">
      <c r="D1462" s="1398"/>
      <c r="E1462" s="1398"/>
      <c r="F1462" s="1398"/>
      <c r="G1462" s="1401"/>
    </row>
    <row r="1463" spans="4:7" ht="12" customHeight="1" x14ac:dyDescent="0.2">
      <c r="D1463" s="1398"/>
      <c r="E1463" s="1398"/>
      <c r="F1463" s="1398"/>
      <c r="G1463" s="1401"/>
    </row>
    <row r="1464" spans="4:7" ht="12" customHeight="1" x14ac:dyDescent="0.2">
      <c r="D1464" s="1398"/>
      <c r="E1464" s="1398"/>
      <c r="F1464" s="1398"/>
      <c r="G1464" s="1401"/>
    </row>
    <row r="1465" spans="4:7" ht="12" customHeight="1" x14ac:dyDescent="0.2">
      <c r="D1465" s="1398"/>
      <c r="E1465" s="1398"/>
      <c r="F1465" s="1398"/>
      <c r="G1465" s="1401"/>
    </row>
    <row r="1466" spans="4:7" ht="12" customHeight="1" x14ac:dyDescent="0.2">
      <c r="D1466" s="1398"/>
      <c r="E1466" s="1398"/>
      <c r="F1466" s="1398"/>
      <c r="G1466" s="1401"/>
    </row>
    <row r="1467" spans="4:7" ht="12" customHeight="1" x14ac:dyDescent="0.2">
      <c r="D1467" s="1398"/>
      <c r="E1467" s="1398"/>
      <c r="F1467" s="1398"/>
      <c r="G1467" s="1401"/>
    </row>
    <row r="1468" spans="4:7" ht="12" customHeight="1" x14ac:dyDescent="0.2">
      <c r="D1468" s="1398"/>
      <c r="E1468" s="1398"/>
      <c r="F1468" s="1398"/>
      <c r="G1468" s="1401"/>
    </row>
    <row r="1469" spans="4:7" ht="12" customHeight="1" x14ac:dyDescent="0.2">
      <c r="D1469" s="1398"/>
      <c r="E1469" s="1398"/>
      <c r="F1469" s="1398"/>
      <c r="G1469" s="1401"/>
    </row>
    <row r="1470" spans="4:7" ht="12" customHeight="1" x14ac:dyDescent="0.2">
      <c r="D1470" s="1398"/>
      <c r="E1470" s="1398"/>
      <c r="F1470" s="1398"/>
      <c r="G1470" s="1401"/>
    </row>
    <row r="1471" spans="4:7" ht="12" customHeight="1" x14ac:dyDescent="0.2">
      <c r="D1471" s="1398"/>
      <c r="E1471" s="1398"/>
      <c r="F1471" s="1398"/>
      <c r="G1471" s="1401"/>
    </row>
    <row r="1472" spans="4:7" ht="12" customHeight="1" x14ac:dyDescent="0.2">
      <c r="D1472" s="1398"/>
      <c r="E1472" s="1398"/>
      <c r="F1472" s="1398"/>
      <c r="G1472" s="1401"/>
    </row>
    <row r="1473" spans="4:7" ht="12" customHeight="1" x14ac:dyDescent="0.2">
      <c r="D1473" s="1398"/>
      <c r="E1473" s="1398"/>
      <c r="F1473" s="1398"/>
      <c r="G1473" s="1401"/>
    </row>
    <row r="1474" spans="4:7" ht="12" customHeight="1" x14ac:dyDescent="0.2">
      <c r="D1474" s="1398"/>
      <c r="E1474" s="1398"/>
      <c r="F1474" s="1398"/>
      <c r="G1474" s="1401"/>
    </row>
    <row r="1475" spans="4:7" ht="12" customHeight="1" x14ac:dyDescent="0.2">
      <c r="D1475" s="1398"/>
      <c r="E1475" s="1398"/>
      <c r="F1475" s="1398"/>
      <c r="G1475" s="1401"/>
    </row>
    <row r="1476" spans="4:7" ht="12" customHeight="1" x14ac:dyDescent="0.2">
      <c r="D1476" s="1398"/>
      <c r="E1476" s="1398"/>
      <c r="F1476" s="1398"/>
      <c r="G1476" s="1401"/>
    </row>
    <row r="1477" spans="4:7" ht="12" customHeight="1" x14ac:dyDescent="0.2">
      <c r="D1477" s="1398"/>
      <c r="E1477" s="1398"/>
      <c r="F1477" s="1398"/>
      <c r="G1477" s="1401"/>
    </row>
    <row r="1478" spans="4:7" ht="12" customHeight="1" x14ac:dyDescent="0.2">
      <c r="D1478" s="1398"/>
      <c r="E1478" s="1398"/>
      <c r="F1478" s="1398"/>
      <c r="G1478" s="1401"/>
    </row>
    <row r="1479" spans="4:7" ht="12" customHeight="1" x14ac:dyDescent="0.2">
      <c r="D1479" s="1398"/>
      <c r="E1479" s="1398"/>
      <c r="F1479" s="1398"/>
      <c r="G1479" s="1401"/>
    </row>
    <row r="1480" spans="4:7" ht="12" customHeight="1" x14ac:dyDescent="0.2">
      <c r="D1480" s="1398"/>
      <c r="E1480" s="1398"/>
      <c r="F1480" s="1398"/>
      <c r="G1480" s="1401"/>
    </row>
    <row r="1481" spans="4:7" ht="12" customHeight="1" x14ac:dyDescent="0.2">
      <c r="D1481" s="1398"/>
      <c r="E1481" s="1398"/>
      <c r="F1481" s="1398"/>
      <c r="G1481" s="1401"/>
    </row>
    <row r="1482" spans="4:7" ht="12" customHeight="1" x14ac:dyDescent="0.2">
      <c r="D1482" s="1398"/>
      <c r="E1482" s="1398"/>
      <c r="F1482" s="1398"/>
      <c r="G1482" s="1401"/>
    </row>
    <row r="1483" spans="4:7" ht="12" customHeight="1" x14ac:dyDescent="0.2">
      <c r="D1483" s="1398"/>
      <c r="E1483" s="1398"/>
      <c r="F1483" s="1398"/>
      <c r="G1483" s="1401"/>
    </row>
    <row r="1484" spans="4:7" ht="12" customHeight="1" x14ac:dyDescent="0.2">
      <c r="D1484" s="1398"/>
      <c r="E1484" s="1398"/>
      <c r="F1484" s="1398"/>
      <c r="G1484" s="1401"/>
    </row>
    <row r="1485" spans="4:7" ht="12" customHeight="1" x14ac:dyDescent="0.2">
      <c r="D1485" s="1398"/>
      <c r="E1485" s="1398"/>
      <c r="F1485" s="1398"/>
      <c r="G1485" s="1401"/>
    </row>
    <row r="1486" spans="4:7" ht="12" customHeight="1" x14ac:dyDescent="0.2">
      <c r="D1486" s="1398"/>
      <c r="E1486" s="1398"/>
      <c r="F1486" s="1398"/>
      <c r="G1486" s="1401"/>
    </row>
    <row r="1487" spans="4:7" ht="12" customHeight="1" x14ac:dyDescent="0.2">
      <c r="D1487" s="1398"/>
      <c r="E1487" s="1398"/>
      <c r="F1487" s="1398"/>
      <c r="G1487" s="1401"/>
    </row>
    <row r="1488" spans="4:7" ht="12" customHeight="1" x14ac:dyDescent="0.2">
      <c r="D1488" s="1398"/>
      <c r="E1488" s="1398"/>
      <c r="F1488" s="1398"/>
      <c r="G1488" s="1401"/>
    </row>
    <row r="1489" spans="4:7" ht="12" customHeight="1" x14ac:dyDescent="0.2">
      <c r="D1489" s="1398"/>
      <c r="E1489" s="1398"/>
      <c r="F1489" s="1398"/>
      <c r="G1489" s="1401"/>
    </row>
    <row r="1490" spans="4:7" ht="12" customHeight="1" x14ac:dyDescent="0.2">
      <c r="D1490" s="1398"/>
      <c r="E1490" s="1398"/>
      <c r="F1490" s="1398"/>
      <c r="G1490" s="1401"/>
    </row>
    <row r="1491" spans="4:7" ht="12" customHeight="1" x14ac:dyDescent="0.2">
      <c r="D1491" s="1398"/>
      <c r="E1491" s="1398"/>
      <c r="F1491" s="1398"/>
      <c r="G1491" s="1401"/>
    </row>
    <row r="1492" spans="4:7" ht="12" customHeight="1" x14ac:dyDescent="0.2">
      <c r="D1492" s="1398"/>
      <c r="E1492" s="1398"/>
      <c r="F1492" s="1398"/>
      <c r="G1492" s="1401"/>
    </row>
    <row r="1493" spans="4:7" ht="12" customHeight="1" x14ac:dyDescent="0.2">
      <c r="D1493" s="1398"/>
      <c r="E1493" s="1398"/>
      <c r="F1493" s="1398"/>
      <c r="G1493" s="1401"/>
    </row>
    <row r="1494" spans="4:7" ht="12" customHeight="1" x14ac:dyDescent="0.2">
      <c r="D1494" s="1398"/>
      <c r="E1494" s="1398"/>
      <c r="F1494" s="1398"/>
      <c r="G1494" s="1401"/>
    </row>
    <row r="1495" spans="4:7" ht="12" customHeight="1" x14ac:dyDescent="0.2">
      <c r="D1495" s="1398"/>
      <c r="E1495" s="1398"/>
      <c r="F1495" s="1398"/>
      <c r="G1495" s="1401"/>
    </row>
    <row r="1496" spans="4:7" ht="12" customHeight="1" x14ac:dyDescent="0.2">
      <c r="D1496" s="1398"/>
      <c r="E1496" s="1398"/>
      <c r="F1496" s="1398"/>
      <c r="G1496" s="1401"/>
    </row>
    <row r="1497" spans="4:7" ht="12" customHeight="1" x14ac:dyDescent="0.2">
      <c r="D1497" s="1398"/>
      <c r="E1497" s="1398"/>
      <c r="F1497" s="1398"/>
      <c r="G1497" s="1401"/>
    </row>
    <row r="1498" spans="4:7" ht="12" customHeight="1" x14ac:dyDescent="0.2">
      <c r="D1498" s="1398"/>
      <c r="E1498" s="1398"/>
      <c r="F1498" s="1398"/>
      <c r="G1498" s="1401"/>
    </row>
    <row r="1499" spans="4:7" ht="12" customHeight="1" x14ac:dyDescent="0.2">
      <c r="D1499" s="1398"/>
      <c r="E1499" s="1398"/>
      <c r="F1499" s="1398"/>
      <c r="G1499" s="1401"/>
    </row>
    <row r="1500" spans="4:7" ht="12" customHeight="1" x14ac:dyDescent="0.2">
      <c r="D1500" s="1398"/>
      <c r="E1500" s="1398"/>
      <c r="F1500" s="1398"/>
      <c r="G1500" s="1401"/>
    </row>
    <row r="1501" spans="4:7" ht="12" customHeight="1" x14ac:dyDescent="0.2">
      <c r="D1501" s="1398"/>
      <c r="E1501" s="1398"/>
      <c r="F1501" s="1398"/>
      <c r="G1501" s="1401"/>
    </row>
    <row r="1502" spans="4:7" ht="12" customHeight="1" x14ac:dyDescent="0.2">
      <c r="D1502" s="1398"/>
      <c r="E1502" s="1398"/>
      <c r="F1502" s="1398"/>
      <c r="G1502" s="1401"/>
    </row>
    <row r="1503" spans="4:7" ht="12" customHeight="1" x14ac:dyDescent="0.2">
      <c r="D1503" s="1398"/>
      <c r="E1503" s="1398"/>
      <c r="F1503" s="1398"/>
      <c r="G1503" s="1401"/>
    </row>
    <row r="1504" spans="4:7" ht="12" customHeight="1" x14ac:dyDescent="0.2">
      <c r="D1504" s="1398"/>
      <c r="E1504" s="1398"/>
      <c r="F1504" s="1398"/>
      <c r="G1504" s="1401"/>
    </row>
    <row r="1505" spans="4:7" ht="12" customHeight="1" x14ac:dyDescent="0.2">
      <c r="D1505" s="1398"/>
      <c r="E1505" s="1398"/>
      <c r="F1505" s="1398"/>
      <c r="G1505" s="1401"/>
    </row>
    <row r="1506" spans="4:7" ht="12" customHeight="1" x14ac:dyDescent="0.2">
      <c r="D1506" s="1398"/>
      <c r="E1506" s="1398"/>
      <c r="F1506" s="1398"/>
      <c r="G1506" s="1401"/>
    </row>
    <row r="1507" spans="4:7" ht="12" customHeight="1" x14ac:dyDescent="0.2">
      <c r="D1507" s="1398"/>
      <c r="E1507" s="1398"/>
      <c r="F1507" s="1398"/>
      <c r="G1507" s="1401"/>
    </row>
    <row r="1508" spans="4:7" ht="12" customHeight="1" x14ac:dyDescent="0.2">
      <c r="D1508" s="1398"/>
      <c r="E1508" s="1398"/>
      <c r="F1508" s="1398"/>
      <c r="G1508" s="1401"/>
    </row>
    <row r="1509" spans="4:7" ht="12" customHeight="1" x14ac:dyDescent="0.2">
      <c r="D1509" s="1398"/>
      <c r="E1509" s="1398"/>
      <c r="F1509" s="1398"/>
      <c r="G1509" s="1401"/>
    </row>
    <row r="1510" spans="4:7" ht="12" customHeight="1" x14ac:dyDescent="0.2">
      <c r="D1510" s="1398"/>
      <c r="E1510" s="1398"/>
      <c r="F1510" s="1398"/>
      <c r="G1510" s="1401"/>
    </row>
    <row r="1511" spans="4:7" ht="12" customHeight="1" x14ac:dyDescent="0.2">
      <c r="D1511" s="1405"/>
      <c r="E1511" s="1398"/>
      <c r="F1511" s="1398"/>
      <c r="G1511" s="1401"/>
    </row>
    <row r="1512" spans="4:7" ht="12" customHeight="1" x14ac:dyDescent="0.2">
      <c r="D1512" s="1398"/>
      <c r="E1512" s="1398"/>
      <c r="F1512" s="1398"/>
      <c r="G1512" s="1401"/>
    </row>
    <row r="1513" spans="4:7" ht="12" customHeight="1" x14ac:dyDescent="0.2">
      <c r="D1513" s="1398"/>
      <c r="E1513" s="1398"/>
      <c r="F1513" s="1398"/>
      <c r="G1513" s="1401"/>
    </row>
    <row r="1514" spans="4:7" ht="12" customHeight="1" x14ac:dyDescent="0.2">
      <c r="D1514" s="1398"/>
      <c r="E1514" s="1398"/>
      <c r="F1514" s="1398"/>
      <c r="G1514" s="1401"/>
    </row>
    <row r="1515" spans="4:7" ht="12" customHeight="1" x14ac:dyDescent="0.2">
      <c r="D1515" s="1398"/>
      <c r="E1515" s="1398"/>
      <c r="F1515" s="1398"/>
      <c r="G1515" s="1401"/>
    </row>
    <row r="1516" spans="4:7" ht="12" customHeight="1" x14ac:dyDescent="0.2">
      <c r="D1516" s="1398"/>
      <c r="E1516" s="1398"/>
      <c r="F1516" s="1398"/>
      <c r="G1516" s="1401"/>
    </row>
    <row r="1517" spans="4:7" ht="12" customHeight="1" x14ac:dyDescent="0.2">
      <c r="D1517" s="1398"/>
      <c r="E1517" s="1398"/>
      <c r="F1517" s="1398"/>
      <c r="G1517" s="1401"/>
    </row>
    <row r="1518" spans="4:7" ht="12" customHeight="1" x14ac:dyDescent="0.2">
      <c r="D1518" s="1398"/>
      <c r="E1518" s="1398"/>
      <c r="F1518" s="1398"/>
      <c r="G1518" s="1401"/>
    </row>
    <row r="1519" spans="4:7" ht="12" customHeight="1" x14ac:dyDescent="0.2">
      <c r="D1519" s="1398"/>
      <c r="E1519" s="1398"/>
      <c r="F1519" s="1398"/>
      <c r="G1519" s="1401"/>
    </row>
    <row r="1520" spans="4:7" ht="12" customHeight="1" x14ac:dyDescent="0.2">
      <c r="D1520" s="1398"/>
      <c r="E1520" s="1398"/>
      <c r="F1520" s="1398"/>
      <c r="G1520" s="1401"/>
    </row>
    <row r="1521" spans="4:7" ht="12" customHeight="1" x14ac:dyDescent="0.2">
      <c r="D1521" s="1398"/>
      <c r="E1521" s="1398"/>
      <c r="F1521" s="1398"/>
      <c r="G1521" s="1401"/>
    </row>
    <row r="1522" spans="4:7" ht="12" customHeight="1" x14ac:dyDescent="0.2">
      <c r="D1522" s="1398"/>
      <c r="E1522" s="1398"/>
      <c r="F1522" s="1398"/>
      <c r="G1522" s="1401"/>
    </row>
    <row r="1523" spans="4:7" ht="12" customHeight="1" x14ac:dyDescent="0.2">
      <c r="D1523" s="1398"/>
      <c r="E1523" s="1398"/>
      <c r="F1523" s="1398"/>
      <c r="G1523" s="1401"/>
    </row>
    <row r="1524" spans="4:7" ht="12" customHeight="1" x14ac:dyDescent="0.2">
      <c r="D1524" s="1398"/>
      <c r="E1524" s="1398"/>
      <c r="F1524" s="1398"/>
      <c r="G1524" s="1401"/>
    </row>
    <row r="1525" spans="4:7" ht="12" customHeight="1" x14ac:dyDescent="0.2">
      <c r="D1525" s="1398"/>
      <c r="E1525" s="1398"/>
      <c r="F1525" s="1398"/>
      <c r="G1525" s="1401"/>
    </row>
    <row r="1526" spans="4:7" ht="12" customHeight="1" x14ac:dyDescent="0.2">
      <c r="D1526" s="1398"/>
      <c r="E1526" s="1398"/>
      <c r="F1526" s="1398"/>
      <c r="G1526" s="1401"/>
    </row>
    <row r="1527" spans="4:7" ht="12" customHeight="1" x14ac:dyDescent="0.2">
      <c r="D1527" s="1398"/>
      <c r="E1527" s="1398"/>
      <c r="F1527" s="1398"/>
      <c r="G1527" s="1401"/>
    </row>
    <row r="1528" spans="4:7" ht="12" customHeight="1" x14ac:dyDescent="0.2">
      <c r="D1528" s="1398"/>
      <c r="E1528" s="1398"/>
      <c r="F1528" s="1398"/>
      <c r="G1528" s="1401"/>
    </row>
    <row r="1529" spans="4:7" ht="12" customHeight="1" x14ac:dyDescent="0.2">
      <c r="D1529" s="1398"/>
      <c r="E1529" s="1398"/>
      <c r="F1529" s="1398"/>
      <c r="G1529" s="1401"/>
    </row>
    <row r="1530" spans="4:7" ht="12" customHeight="1" x14ac:dyDescent="0.2">
      <c r="D1530" s="1398"/>
      <c r="E1530" s="1398"/>
      <c r="F1530" s="1398"/>
      <c r="G1530" s="1401"/>
    </row>
    <row r="1531" spans="4:7" ht="12" customHeight="1" x14ac:dyDescent="0.2">
      <c r="D1531" s="1398"/>
      <c r="E1531" s="1398"/>
      <c r="F1531" s="1398"/>
      <c r="G1531" s="1401"/>
    </row>
    <row r="1532" spans="4:7" ht="12" customHeight="1" x14ac:dyDescent="0.2">
      <c r="D1532" s="1398"/>
      <c r="E1532" s="1398"/>
      <c r="F1532" s="1398"/>
      <c r="G1532" s="1401"/>
    </row>
    <row r="1533" spans="4:7" ht="12" customHeight="1" x14ac:dyDescent="0.2">
      <c r="D1533" s="1398"/>
      <c r="E1533" s="1398"/>
      <c r="F1533" s="1398"/>
      <c r="G1533" s="1401"/>
    </row>
    <row r="1534" spans="4:7" ht="12" customHeight="1" x14ac:dyDescent="0.2">
      <c r="D1534" s="1398"/>
      <c r="E1534" s="1398"/>
      <c r="F1534" s="1398"/>
      <c r="G1534" s="1401"/>
    </row>
    <row r="1535" spans="4:7" ht="12" customHeight="1" x14ac:dyDescent="0.2">
      <c r="D1535" s="1398"/>
      <c r="E1535" s="1398"/>
      <c r="F1535" s="1398"/>
      <c r="G1535" s="1401"/>
    </row>
    <row r="1536" spans="4:7" ht="12" customHeight="1" x14ac:dyDescent="0.2">
      <c r="D1536" s="1398"/>
      <c r="E1536" s="1398"/>
      <c r="F1536" s="1398"/>
      <c r="G1536" s="1401"/>
    </row>
    <row r="1537" spans="4:7" ht="12" customHeight="1" x14ac:dyDescent="0.2">
      <c r="D1537" s="1398"/>
      <c r="E1537" s="1398"/>
      <c r="F1537" s="1398"/>
      <c r="G1537" s="1401"/>
    </row>
    <row r="1538" spans="4:7" ht="12" customHeight="1" x14ac:dyDescent="0.2">
      <c r="D1538" s="1398"/>
      <c r="E1538" s="1398"/>
      <c r="F1538" s="1398"/>
      <c r="G1538" s="1401"/>
    </row>
    <row r="1539" spans="4:7" ht="12" customHeight="1" x14ac:dyDescent="0.2">
      <c r="D1539" s="1398"/>
      <c r="E1539" s="1398"/>
      <c r="F1539" s="1398"/>
      <c r="G1539" s="1401"/>
    </row>
    <row r="1540" spans="4:7" ht="12" customHeight="1" x14ac:dyDescent="0.2">
      <c r="D1540" s="1398"/>
      <c r="E1540" s="1398"/>
      <c r="F1540" s="1398"/>
      <c r="G1540" s="1401"/>
    </row>
    <row r="1541" spans="4:7" ht="12" customHeight="1" x14ac:dyDescent="0.2">
      <c r="D1541" s="1398"/>
      <c r="E1541" s="1398"/>
      <c r="F1541" s="1398"/>
      <c r="G1541" s="1401"/>
    </row>
    <row r="1542" spans="4:7" ht="12" customHeight="1" x14ac:dyDescent="0.2">
      <c r="D1542" s="1398"/>
      <c r="E1542" s="1398"/>
      <c r="F1542" s="1398"/>
      <c r="G1542" s="1401"/>
    </row>
    <row r="1543" spans="4:7" ht="12" customHeight="1" x14ac:dyDescent="0.2">
      <c r="D1543" s="1398"/>
      <c r="E1543" s="1398"/>
      <c r="F1543" s="1398"/>
      <c r="G1543" s="1401"/>
    </row>
    <row r="1544" spans="4:7" ht="12" customHeight="1" x14ac:dyDescent="0.2">
      <c r="D1544" s="1398"/>
      <c r="E1544" s="1398"/>
      <c r="F1544" s="1398"/>
      <c r="G1544" s="1401"/>
    </row>
    <row r="1545" spans="4:7" ht="12" customHeight="1" x14ac:dyDescent="0.2">
      <c r="D1545" s="1398"/>
      <c r="E1545" s="1398"/>
      <c r="F1545" s="1398"/>
      <c r="G1545" s="1401"/>
    </row>
    <row r="1546" spans="4:7" ht="12" customHeight="1" x14ac:dyDescent="0.2">
      <c r="D1546" s="1398"/>
      <c r="E1546" s="1398"/>
      <c r="F1546" s="1398"/>
      <c r="G1546" s="1401"/>
    </row>
    <row r="1547" spans="4:7" ht="12" customHeight="1" x14ac:dyDescent="0.2">
      <c r="D1547" s="1398"/>
      <c r="E1547" s="1398"/>
      <c r="F1547" s="1398"/>
      <c r="G1547" s="1401"/>
    </row>
    <row r="1548" spans="4:7" ht="12" customHeight="1" x14ac:dyDescent="0.2">
      <c r="D1548" s="1398"/>
      <c r="E1548" s="1398"/>
      <c r="F1548" s="1398"/>
      <c r="G1548" s="1401"/>
    </row>
    <row r="1549" spans="4:7" ht="12" customHeight="1" x14ac:dyDescent="0.2">
      <c r="D1549" s="1398"/>
      <c r="E1549" s="1398"/>
      <c r="F1549" s="1398"/>
      <c r="G1549" s="1401"/>
    </row>
    <row r="1550" spans="4:7" ht="12" customHeight="1" x14ac:dyDescent="0.2">
      <c r="D1550" s="1398"/>
      <c r="E1550" s="1398"/>
      <c r="F1550" s="1398"/>
      <c r="G1550" s="1401"/>
    </row>
    <row r="1551" spans="4:7" ht="12" customHeight="1" x14ac:dyDescent="0.2">
      <c r="D1551" s="1398"/>
      <c r="E1551" s="1398"/>
      <c r="F1551" s="1398"/>
      <c r="G1551" s="1401"/>
    </row>
  </sheetData>
  <sheetProtection sheet="1" objects="1" scenarios="1"/>
  <mergeCells count="38">
    <mergeCell ref="L27:R29"/>
    <mergeCell ref="M7:R7"/>
    <mergeCell ref="M11:R11"/>
    <mergeCell ref="M9:R9"/>
    <mergeCell ref="M13:R13"/>
    <mergeCell ref="L19:R19"/>
    <mergeCell ref="G9:J9"/>
    <mergeCell ref="B31:F33"/>
    <mergeCell ref="J31:L33"/>
    <mergeCell ref="B34:T34"/>
    <mergeCell ref="G21:J21"/>
    <mergeCell ref="B25:F29"/>
    <mergeCell ref="G23:J23"/>
    <mergeCell ref="M31:R33"/>
    <mergeCell ref="G31:I33"/>
    <mergeCell ref="B15:E15"/>
    <mergeCell ref="G13:J13"/>
    <mergeCell ref="L21:R23"/>
    <mergeCell ref="G25:J25"/>
    <mergeCell ref="G27:J27"/>
    <mergeCell ref="G29:J29"/>
    <mergeCell ref="L25:R25"/>
    <mergeCell ref="G1:R5"/>
    <mergeCell ref="B21:E21"/>
    <mergeCell ref="B1:E2"/>
    <mergeCell ref="D3:E5"/>
    <mergeCell ref="G15:J15"/>
    <mergeCell ref="G19:J19"/>
    <mergeCell ref="B19:E19"/>
    <mergeCell ref="G17:J17"/>
    <mergeCell ref="B17:E17"/>
    <mergeCell ref="M15:R15"/>
    <mergeCell ref="M17:R17"/>
    <mergeCell ref="B7:E7"/>
    <mergeCell ref="B9:E9"/>
    <mergeCell ref="B11:E11"/>
    <mergeCell ref="B13:E13"/>
    <mergeCell ref="G7:J7"/>
  </mergeCells>
  <dataValidations count="4">
    <dataValidation type="list" allowBlank="1" showInputMessage="1" showErrorMessage="1" sqref="G25 G27 G29">
      <formula1>$T$39:$T$114</formula1>
    </dataValidation>
    <dataValidation type="list" allowBlank="1" showInputMessage="1" showErrorMessage="1" sqref="G21:K21">
      <formula1>$G$39:$G$198</formula1>
    </dataValidation>
    <dataValidation type="list" allowBlank="1" showInputMessage="1" showErrorMessage="1" sqref="G31">
      <formula1>$B$39:$B$96</formula1>
    </dataValidation>
    <dataValidation type="list" allowBlank="1" showInputMessage="1" showErrorMessage="1" sqref="M31">
      <formula1>$M$37:$M$38</formula1>
    </dataValidation>
  </dataValidations>
  <hyperlinks>
    <hyperlink ref="T3" location="JADWAL!A1" tooltip="JADWAL MENGAJAR" display="JADWAL"/>
    <hyperlink ref="T5" location="PROTA!A1" tooltip="PROTA" display="PROGRAM TAHUNAN"/>
    <hyperlink ref="T7" location="PROSEM!A1" tooltip="PROSEM" display="PROGRAM SEMESTER"/>
    <hyperlink ref="T9" location="ABSEN!A1" tooltip="PRESENSI SISWA" display="ABSENSI"/>
    <hyperlink ref="T11" location="RA!A1" tooltip="REKAPITULASI ABSEN SISWA" display="REKAP ABSEN"/>
    <hyperlink ref="T13" location="JURNAL!A1" tooltip="AGENDA / JURNAL" display="AGENDA PEMBELAJARAN"/>
    <hyperlink ref="T15" location="NPENGETAHUAN!A1" tooltip="NILAI KOGNITIF" display="NILAI PENGETAHUAN"/>
    <hyperlink ref="T17" location="NKETRAMPILAN!A1" tooltip="NILAI PSIKOMOTOR" display="NILAI PRAKTIK"/>
    <hyperlink ref="T19" location="NSIKAP!A1" tooltip="NILAI AFEKTIF" display="NILAI SIKAP"/>
    <hyperlink ref="T21" location="UTS!A1" tooltip="KOREKSI/ NILAI UTS" display="NILAI UTS"/>
    <hyperlink ref="T23" location="UAS!A1" tooltip="KOREKSI/ NILAI UAS/UKK" display="NILAI UAS/UKK"/>
    <hyperlink ref="T25" location="'AB SOAL'!A1" tooltip="ANALISIS BUTIR SOAL" display="ANALISIS BUTIR SOAL UAS"/>
    <hyperlink ref="T31" location="'NILAI RAPORT'!A1" tooltip="NILAI RAPORT" display="NILAI RAPORT"/>
    <hyperlink ref="B1" location="'DATA ISIAN'!A1" display="DATA ISIAN"/>
    <hyperlink ref="B1:E2" location="'DATA ISIAN'!A1" tooltip="DATA ISIAN" display="DATA ISIAN"/>
    <hyperlink ref="T33" location="'DSS-DSK'!A1" tooltip="DSS-DSK" display="DSS / DSK"/>
    <hyperlink ref="T29" location="'AN. AKHIR'!A1" tooltip="ANALISIS NILAI AKHIR" display="ANALISIS KETUNTASAN"/>
    <hyperlink ref="T27" location="DESKRIPSI!A1" tooltip="DESKRIPSI PENILAIAN" display="DESKRIPSI NILAI"/>
    <hyperlink ref="L21:R23" r:id="rId1" display="http://www.atirta13.com/"/>
    <hyperlink ref="L27:R29" r:id="rId2" display=".................................................................."/>
    <hyperlink ref="M17" r:id="rId3"/>
  </hyperlinks>
  <pageMargins left="0.43307086614173229" right="0.23622047244094491" top="0.15748031496062992" bottom="0.15748031496062992" header="0.31496062992125984" footer="0.31496062992125984"/>
  <pageSetup paperSize="9" scale="90" orientation="portrait" horizontalDpi="4294967293" r:id="rId4"/>
  <headerFooter>
    <oddHeader>&amp;CSAMPEL</oddHeader>
  </headerFooter>
  <drawing r:id="rId5"/>
  <legacyDrawing r:id="rId6"/>
  <picture r:id="rId7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J59"/>
  <sheetViews>
    <sheetView showGridLines="0" workbookViewId="0">
      <selection activeCell="K16" sqref="K16"/>
    </sheetView>
  </sheetViews>
  <sheetFormatPr defaultRowHeight="12.75" x14ac:dyDescent="0.2"/>
  <cols>
    <col min="1" max="1" width="2" style="20" customWidth="1"/>
    <col min="2" max="2" width="4" style="20" customWidth="1"/>
    <col min="3" max="3" width="1.5703125" style="20" customWidth="1"/>
    <col min="4" max="4" width="28.28515625" style="20" customWidth="1"/>
    <col min="5" max="9" width="11" style="973" customWidth="1"/>
    <col min="10" max="10" width="6.7109375" style="20" customWidth="1"/>
    <col min="11" max="16384" width="9.140625" style="20"/>
  </cols>
  <sheetData>
    <row r="1" spans="1:10" ht="15" x14ac:dyDescent="0.25">
      <c r="A1" s="1112" t="s">
        <v>612</v>
      </c>
    </row>
    <row r="2" spans="1:10" ht="18" x14ac:dyDescent="0.2">
      <c r="B2" s="2122" t="s">
        <v>578</v>
      </c>
      <c r="C2" s="2122"/>
      <c r="D2" s="2122"/>
      <c r="E2" s="2122"/>
      <c r="F2" s="2122"/>
      <c r="G2" s="2122"/>
      <c r="H2" s="2122"/>
      <c r="I2" s="2122"/>
      <c r="J2" s="2122"/>
    </row>
    <row r="3" spans="1:10" ht="3.75" customHeight="1" x14ac:dyDescent="0.2"/>
    <row r="4" spans="1:10" x14ac:dyDescent="0.2">
      <c r="D4" s="541" t="s">
        <v>561</v>
      </c>
      <c r="E4" s="974" t="s">
        <v>3</v>
      </c>
      <c r="F4" s="355" t="s">
        <v>483</v>
      </c>
    </row>
    <row r="5" spans="1:10" x14ac:dyDescent="0.2">
      <c r="D5" s="541" t="s">
        <v>562</v>
      </c>
      <c r="E5" s="974" t="s">
        <v>3</v>
      </c>
      <c r="F5" s="355" t="str">
        <f>'DATA UTAMA'!G31</f>
        <v>X MIPA 1</v>
      </c>
    </row>
    <row r="6" spans="1:10" x14ac:dyDescent="0.2">
      <c r="D6" s="541" t="s">
        <v>713</v>
      </c>
      <c r="E6" s="974" t="s">
        <v>3</v>
      </c>
      <c r="F6" s="355" t="str">
        <f>'DATA UTAMA'!M31</f>
        <v>GASAL</v>
      </c>
      <c r="G6" s="1231" t="s">
        <v>714</v>
      </c>
      <c r="H6" s="2136" t="str">
        <f>COVER!G19</f>
        <v>2018/2019</v>
      </c>
      <c r="I6" s="2136"/>
    </row>
    <row r="7" spans="1:10" x14ac:dyDescent="0.2">
      <c r="D7" s="541" t="s">
        <v>563</v>
      </c>
      <c r="E7" s="974" t="s">
        <v>3</v>
      </c>
      <c r="F7" s="355" t="s">
        <v>712</v>
      </c>
    </row>
    <row r="8" spans="1:10" x14ac:dyDescent="0.2">
      <c r="D8" s="541" t="s">
        <v>564</v>
      </c>
      <c r="E8" s="974" t="s">
        <v>3</v>
      </c>
      <c r="F8" s="355" t="s">
        <v>712</v>
      </c>
    </row>
    <row r="9" spans="1:10" ht="4.5" customHeight="1" x14ac:dyDescent="0.2"/>
    <row r="10" spans="1:10" s="541" customFormat="1" ht="15" customHeight="1" x14ac:dyDescent="0.2">
      <c r="B10" s="2130" t="s">
        <v>6</v>
      </c>
      <c r="C10" s="2123" t="s">
        <v>565</v>
      </c>
      <c r="D10" s="2124"/>
      <c r="E10" s="2129" t="s">
        <v>568</v>
      </c>
      <c r="F10" s="2129"/>
      <c r="G10" s="2129"/>
      <c r="H10" s="2129"/>
      <c r="I10" s="2129"/>
      <c r="J10" s="2133" t="s">
        <v>566</v>
      </c>
    </row>
    <row r="11" spans="1:10" s="541" customFormat="1" ht="15" customHeight="1" x14ac:dyDescent="0.2">
      <c r="B11" s="2131"/>
      <c r="C11" s="2125"/>
      <c r="D11" s="2126"/>
      <c r="E11" s="1017" t="s">
        <v>580</v>
      </c>
      <c r="F11" s="1017" t="s">
        <v>580</v>
      </c>
      <c r="G11" s="1017" t="s">
        <v>580</v>
      </c>
      <c r="H11" s="1017" t="s">
        <v>580</v>
      </c>
      <c r="I11" s="1017" t="s">
        <v>580</v>
      </c>
      <c r="J11" s="2134"/>
    </row>
    <row r="12" spans="1:10" s="541" customFormat="1" ht="15.75" customHeight="1" thickBot="1" x14ac:dyDescent="0.25">
      <c r="B12" s="2132"/>
      <c r="C12" s="2127"/>
      <c r="D12" s="2128"/>
      <c r="E12" s="1008">
        <v>20</v>
      </c>
      <c r="F12" s="1008">
        <v>20</v>
      </c>
      <c r="G12" s="1008">
        <v>20</v>
      </c>
      <c r="H12" s="1008">
        <v>20</v>
      </c>
      <c r="I12" s="1008">
        <v>20</v>
      </c>
      <c r="J12" s="2135"/>
    </row>
    <row r="13" spans="1:10" ht="13.5" thickTop="1" x14ac:dyDescent="0.2">
      <c r="B13" s="1009">
        <v>1</v>
      </c>
      <c r="C13" s="1004"/>
      <c r="D13" s="1005" t="str">
        <f>ABSEN!E11</f>
        <v/>
      </c>
      <c r="E13" s="976">
        <v>5</v>
      </c>
      <c r="F13" s="976">
        <v>5</v>
      </c>
      <c r="G13" s="976">
        <v>5</v>
      </c>
      <c r="H13" s="976">
        <v>5</v>
      </c>
      <c r="I13" s="976">
        <v>5</v>
      </c>
      <c r="J13" s="1010">
        <f t="shared" ref="J13:J50" si="0">SUM((E13*($E$12/5)),(F13*($F$12/5)),(G13*($G$12/5)),(H13*($H$12/5)),(I13*($I$12/5)))</f>
        <v>100</v>
      </c>
    </row>
    <row r="14" spans="1:10" x14ac:dyDescent="0.2">
      <c r="B14" s="1011">
        <v>2</v>
      </c>
      <c r="C14" s="1006"/>
      <c r="D14" s="1007" t="str">
        <f>ABSEN!E12</f>
        <v/>
      </c>
      <c r="E14" s="975">
        <v>4</v>
      </c>
      <c r="F14" s="975">
        <v>4</v>
      </c>
      <c r="G14" s="975">
        <v>4</v>
      </c>
      <c r="H14" s="975">
        <v>4</v>
      </c>
      <c r="I14" s="975">
        <v>4</v>
      </c>
      <c r="J14" s="1010">
        <f t="shared" si="0"/>
        <v>80</v>
      </c>
    </row>
    <row r="15" spans="1:10" x14ac:dyDescent="0.2">
      <c r="B15" s="1011">
        <v>3</v>
      </c>
      <c r="C15" s="1006"/>
      <c r="D15" s="1007" t="str">
        <f>ABSEN!E13</f>
        <v/>
      </c>
      <c r="E15" s="975">
        <v>3</v>
      </c>
      <c r="F15" s="975">
        <v>3</v>
      </c>
      <c r="G15" s="975">
        <v>3</v>
      </c>
      <c r="H15" s="975">
        <v>3</v>
      </c>
      <c r="I15" s="975">
        <v>3</v>
      </c>
      <c r="J15" s="1010">
        <f t="shared" si="0"/>
        <v>60</v>
      </c>
    </row>
    <row r="16" spans="1:10" x14ac:dyDescent="0.2">
      <c r="B16" s="1011">
        <v>4</v>
      </c>
      <c r="C16" s="1006"/>
      <c r="D16" s="1007" t="str">
        <f>ABSEN!E14</f>
        <v/>
      </c>
      <c r="E16" s="975">
        <v>2</v>
      </c>
      <c r="F16" s="975">
        <v>2</v>
      </c>
      <c r="G16" s="975">
        <v>2</v>
      </c>
      <c r="H16" s="975">
        <v>2</v>
      </c>
      <c r="I16" s="975">
        <v>2</v>
      </c>
      <c r="J16" s="1010">
        <f t="shared" si="0"/>
        <v>40</v>
      </c>
    </row>
    <row r="17" spans="2:10" x14ac:dyDescent="0.2">
      <c r="B17" s="1011">
        <v>5</v>
      </c>
      <c r="C17" s="1006"/>
      <c r="D17" s="1007" t="str">
        <f>ABSEN!E15</f>
        <v/>
      </c>
      <c r="E17" s="975"/>
      <c r="F17" s="975"/>
      <c r="G17" s="975"/>
      <c r="H17" s="975"/>
      <c r="I17" s="975"/>
      <c r="J17" s="1010">
        <f t="shared" si="0"/>
        <v>0</v>
      </c>
    </row>
    <row r="18" spans="2:10" x14ac:dyDescent="0.2">
      <c r="B18" s="1011">
        <v>6</v>
      </c>
      <c r="C18" s="1006"/>
      <c r="D18" s="1007" t="str">
        <f>ABSEN!E16</f>
        <v/>
      </c>
      <c r="E18" s="975"/>
      <c r="F18" s="975"/>
      <c r="G18" s="975"/>
      <c r="H18" s="975"/>
      <c r="I18" s="975"/>
      <c r="J18" s="1010">
        <f t="shared" si="0"/>
        <v>0</v>
      </c>
    </row>
    <row r="19" spans="2:10" x14ac:dyDescent="0.2">
      <c r="B19" s="1011">
        <v>7</v>
      </c>
      <c r="C19" s="1006"/>
      <c r="D19" s="1007" t="str">
        <f>ABSEN!E17</f>
        <v/>
      </c>
      <c r="E19" s="975"/>
      <c r="F19" s="975"/>
      <c r="G19" s="975"/>
      <c r="H19" s="975"/>
      <c r="I19" s="975"/>
      <c r="J19" s="1010">
        <f t="shared" si="0"/>
        <v>0</v>
      </c>
    </row>
    <row r="20" spans="2:10" x14ac:dyDescent="0.2">
      <c r="B20" s="1011">
        <v>8</v>
      </c>
      <c r="C20" s="1006"/>
      <c r="D20" s="1007" t="str">
        <f>ABSEN!E18</f>
        <v/>
      </c>
      <c r="E20" s="975"/>
      <c r="F20" s="975"/>
      <c r="G20" s="975"/>
      <c r="H20" s="975"/>
      <c r="I20" s="975"/>
      <c r="J20" s="1010">
        <f t="shared" si="0"/>
        <v>0</v>
      </c>
    </row>
    <row r="21" spans="2:10" x14ac:dyDescent="0.2">
      <c r="B21" s="1011">
        <v>9</v>
      </c>
      <c r="C21" s="1006"/>
      <c r="D21" s="1007" t="str">
        <f>ABSEN!E19</f>
        <v/>
      </c>
      <c r="E21" s="975"/>
      <c r="F21" s="975"/>
      <c r="G21" s="975"/>
      <c r="H21" s="975"/>
      <c r="I21" s="975"/>
      <c r="J21" s="1010">
        <f t="shared" si="0"/>
        <v>0</v>
      </c>
    </row>
    <row r="22" spans="2:10" x14ac:dyDescent="0.2">
      <c r="B22" s="1011">
        <v>10</v>
      </c>
      <c r="C22" s="1006"/>
      <c r="D22" s="1007" t="str">
        <f>ABSEN!E20</f>
        <v/>
      </c>
      <c r="E22" s="975"/>
      <c r="F22" s="975"/>
      <c r="G22" s="975"/>
      <c r="H22" s="975"/>
      <c r="I22" s="975"/>
      <c r="J22" s="1010">
        <f t="shared" si="0"/>
        <v>0</v>
      </c>
    </row>
    <row r="23" spans="2:10" x14ac:dyDescent="0.2">
      <c r="B23" s="1011">
        <v>11</v>
      </c>
      <c r="C23" s="1006"/>
      <c r="D23" s="1007" t="str">
        <f>ABSEN!E21</f>
        <v/>
      </c>
      <c r="E23" s="975"/>
      <c r="F23" s="975"/>
      <c r="G23" s="975"/>
      <c r="H23" s="975"/>
      <c r="I23" s="975"/>
      <c r="J23" s="1010">
        <f t="shared" si="0"/>
        <v>0</v>
      </c>
    </row>
    <row r="24" spans="2:10" x14ac:dyDescent="0.2">
      <c r="B24" s="1011">
        <v>12</v>
      </c>
      <c r="C24" s="1006"/>
      <c r="D24" s="1007" t="str">
        <f>ABSEN!E22</f>
        <v/>
      </c>
      <c r="E24" s="975"/>
      <c r="F24" s="975"/>
      <c r="G24" s="975"/>
      <c r="H24" s="975"/>
      <c r="I24" s="975"/>
      <c r="J24" s="1010">
        <f t="shared" si="0"/>
        <v>0</v>
      </c>
    </row>
    <row r="25" spans="2:10" x14ac:dyDescent="0.2">
      <c r="B25" s="1011">
        <v>13</v>
      </c>
      <c r="C25" s="1006"/>
      <c r="D25" s="1007" t="str">
        <f>ABSEN!E23</f>
        <v/>
      </c>
      <c r="E25" s="975"/>
      <c r="F25" s="975"/>
      <c r="G25" s="975"/>
      <c r="H25" s="975"/>
      <c r="I25" s="975"/>
      <c r="J25" s="1010">
        <f t="shared" si="0"/>
        <v>0</v>
      </c>
    </row>
    <row r="26" spans="2:10" x14ac:dyDescent="0.2">
      <c r="B26" s="1011">
        <v>14</v>
      </c>
      <c r="C26" s="1006"/>
      <c r="D26" s="1007" t="str">
        <f>ABSEN!E24</f>
        <v/>
      </c>
      <c r="E26" s="975"/>
      <c r="F26" s="975"/>
      <c r="G26" s="975"/>
      <c r="H26" s="975"/>
      <c r="I26" s="975"/>
      <c r="J26" s="1010">
        <f t="shared" si="0"/>
        <v>0</v>
      </c>
    </row>
    <row r="27" spans="2:10" x14ac:dyDescent="0.2">
      <c r="B27" s="1011">
        <v>15</v>
      </c>
      <c r="C27" s="1006"/>
      <c r="D27" s="1007" t="str">
        <f>ABSEN!E25</f>
        <v/>
      </c>
      <c r="E27" s="975"/>
      <c r="F27" s="975"/>
      <c r="G27" s="975"/>
      <c r="H27" s="975"/>
      <c r="I27" s="975"/>
      <c r="J27" s="1010">
        <f t="shared" si="0"/>
        <v>0</v>
      </c>
    </row>
    <row r="28" spans="2:10" x14ac:dyDescent="0.2">
      <c r="B28" s="1011">
        <v>16</v>
      </c>
      <c r="C28" s="1006"/>
      <c r="D28" s="1007" t="str">
        <f>ABSEN!E26</f>
        <v/>
      </c>
      <c r="E28" s="975"/>
      <c r="F28" s="975"/>
      <c r="G28" s="975"/>
      <c r="H28" s="975"/>
      <c r="I28" s="975"/>
      <c r="J28" s="1010">
        <f t="shared" si="0"/>
        <v>0</v>
      </c>
    </row>
    <row r="29" spans="2:10" x14ac:dyDescent="0.2">
      <c r="B29" s="1011">
        <v>17</v>
      </c>
      <c r="C29" s="1006"/>
      <c r="D29" s="1007" t="str">
        <f>ABSEN!E27</f>
        <v/>
      </c>
      <c r="E29" s="975"/>
      <c r="F29" s="975"/>
      <c r="G29" s="975"/>
      <c r="H29" s="975"/>
      <c r="I29" s="975"/>
      <c r="J29" s="1010">
        <f t="shared" si="0"/>
        <v>0</v>
      </c>
    </row>
    <row r="30" spans="2:10" x14ac:dyDescent="0.2">
      <c r="B30" s="1011">
        <v>18</v>
      </c>
      <c r="C30" s="1006"/>
      <c r="D30" s="1007" t="str">
        <f>ABSEN!E28</f>
        <v/>
      </c>
      <c r="E30" s="975"/>
      <c r="F30" s="975"/>
      <c r="G30" s="975"/>
      <c r="H30" s="975"/>
      <c r="I30" s="975"/>
      <c r="J30" s="1010">
        <f t="shared" si="0"/>
        <v>0</v>
      </c>
    </row>
    <row r="31" spans="2:10" x14ac:dyDescent="0.2">
      <c r="B31" s="1011">
        <v>19</v>
      </c>
      <c r="C31" s="1006"/>
      <c r="D31" s="1007" t="str">
        <f>ABSEN!E29</f>
        <v/>
      </c>
      <c r="E31" s="975"/>
      <c r="F31" s="975"/>
      <c r="G31" s="975"/>
      <c r="H31" s="975"/>
      <c r="I31" s="975"/>
      <c r="J31" s="1010">
        <f t="shared" si="0"/>
        <v>0</v>
      </c>
    </row>
    <row r="32" spans="2:10" x14ac:dyDescent="0.2">
      <c r="B32" s="1011">
        <v>20</v>
      </c>
      <c r="C32" s="1006"/>
      <c r="D32" s="1007" t="str">
        <f>ABSEN!E30</f>
        <v/>
      </c>
      <c r="E32" s="975"/>
      <c r="F32" s="975"/>
      <c r="G32" s="975"/>
      <c r="H32" s="975"/>
      <c r="I32" s="975"/>
      <c r="J32" s="1010">
        <f t="shared" si="0"/>
        <v>0</v>
      </c>
    </row>
    <row r="33" spans="2:10" x14ac:dyDescent="0.2">
      <c r="B33" s="1011">
        <v>21</v>
      </c>
      <c r="C33" s="1006"/>
      <c r="D33" s="1007" t="str">
        <f>ABSEN!E31</f>
        <v/>
      </c>
      <c r="E33" s="975"/>
      <c r="F33" s="975"/>
      <c r="G33" s="975"/>
      <c r="H33" s="975"/>
      <c r="I33" s="975"/>
      <c r="J33" s="1010">
        <f t="shared" si="0"/>
        <v>0</v>
      </c>
    </row>
    <row r="34" spans="2:10" x14ac:dyDescent="0.2">
      <c r="B34" s="1011">
        <v>22</v>
      </c>
      <c r="C34" s="1006"/>
      <c r="D34" s="1007" t="str">
        <f>ABSEN!E32</f>
        <v/>
      </c>
      <c r="E34" s="975"/>
      <c r="F34" s="975"/>
      <c r="G34" s="975"/>
      <c r="H34" s="975"/>
      <c r="I34" s="975"/>
      <c r="J34" s="1010">
        <f t="shared" si="0"/>
        <v>0</v>
      </c>
    </row>
    <row r="35" spans="2:10" x14ac:dyDescent="0.2">
      <c r="B35" s="1011">
        <v>23</v>
      </c>
      <c r="C35" s="1006"/>
      <c r="D35" s="1007" t="str">
        <f>ABSEN!E33</f>
        <v/>
      </c>
      <c r="E35" s="975"/>
      <c r="F35" s="975"/>
      <c r="G35" s="975"/>
      <c r="H35" s="975"/>
      <c r="I35" s="975"/>
      <c r="J35" s="1010">
        <f t="shared" si="0"/>
        <v>0</v>
      </c>
    </row>
    <row r="36" spans="2:10" x14ac:dyDescent="0.2">
      <c r="B36" s="1011">
        <v>24</v>
      </c>
      <c r="C36" s="1006"/>
      <c r="D36" s="1007" t="str">
        <f>ABSEN!E34</f>
        <v/>
      </c>
      <c r="E36" s="975"/>
      <c r="F36" s="975"/>
      <c r="G36" s="975"/>
      <c r="H36" s="975"/>
      <c r="I36" s="975"/>
      <c r="J36" s="1010">
        <f t="shared" si="0"/>
        <v>0</v>
      </c>
    </row>
    <row r="37" spans="2:10" x14ac:dyDescent="0.2">
      <c r="B37" s="1011">
        <v>25</v>
      </c>
      <c r="C37" s="1006"/>
      <c r="D37" s="1007" t="str">
        <f>ABSEN!E35</f>
        <v/>
      </c>
      <c r="E37" s="975"/>
      <c r="F37" s="975"/>
      <c r="G37" s="975"/>
      <c r="H37" s="975"/>
      <c r="I37" s="975"/>
      <c r="J37" s="1010">
        <f t="shared" si="0"/>
        <v>0</v>
      </c>
    </row>
    <row r="38" spans="2:10" x14ac:dyDescent="0.2">
      <c r="B38" s="1011">
        <v>26</v>
      </c>
      <c r="C38" s="1006"/>
      <c r="D38" s="1007" t="str">
        <f>ABSEN!E36</f>
        <v/>
      </c>
      <c r="E38" s="975"/>
      <c r="F38" s="975"/>
      <c r="G38" s="975"/>
      <c r="H38" s="975"/>
      <c r="I38" s="975"/>
      <c r="J38" s="1010">
        <f t="shared" si="0"/>
        <v>0</v>
      </c>
    </row>
    <row r="39" spans="2:10" x14ac:dyDescent="0.2">
      <c r="B39" s="1011">
        <v>27</v>
      </c>
      <c r="C39" s="1006"/>
      <c r="D39" s="1007" t="str">
        <f>ABSEN!E37</f>
        <v/>
      </c>
      <c r="E39" s="975"/>
      <c r="F39" s="975"/>
      <c r="G39" s="975"/>
      <c r="H39" s="975"/>
      <c r="I39" s="975"/>
      <c r="J39" s="1010">
        <f t="shared" si="0"/>
        <v>0</v>
      </c>
    </row>
    <row r="40" spans="2:10" x14ac:dyDescent="0.2">
      <c r="B40" s="1011">
        <v>28</v>
      </c>
      <c r="C40" s="1006"/>
      <c r="D40" s="1007" t="str">
        <f>ABSEN!E38</f>
        <v/>
      </c>
      <c r="E40" s="975"/>
      <c r="F40" s="975"/>
      <c r="G40" s="975"/>
      <c r="H40" s="975"/>
      <c r="I40" s="975"/>
      <c r="J40" s="1010">
        <f t="shared" si="0"/>
        <v>0</v>
      </c>
    </row>
    <row r="41" spans="2:10" x14ac:dyDescent="0.2">
      <c r="B41" s="1011">
        <v>29</v>
      </c>
      <c r="C41" s="1006"/>
      <c r="D41" s="1007" t="str">
        <f>ABSEN!E39</f>
        <v/>
      </c>
      <c r="E41" s="975"/>
      <c r="F41" s="975"/>
      <c r="G41" s="975"/>
      <c r="H41" s="975"/>
      <c r="I41" s="975"/>
      <c r="J41" s="1010">
        <f t="shared" si="0"/>
        <v>0</v>
      </c>
    </row>
    <row r="42" spans="2:10" x14ac:dyDescent="0.2">
      <c r="B42" s="1011">
        <v>30</v>
      </c>
      <c r="C42" s="1006"/>
      <c r="D42" s="1007" t="str">
        <f>ABSEN!E40</f>
        <v/>
      </c>
      <c r="E42" s="975"/>
      <c r="F42" s="975"/>
      <c r="G42" s="975"/>
      <c r="H42" s="975"/>
      <c r="I42" s="975"/>
      <c r="J42" s="1010">
        <f t="shared" si="0"/>
        <v>0</v>
      </c>
    </row>
    <row r="43" spans="2:10" x14ac:dyDescent="0.2">
      <c r="B43" s="1011">
        <v>31</v>
      </c>
      <c r="C43" s="1006"/>
      <c r="D43" s="1007" t="str">
        <f>ABSEN!E41</f>
        <v/>
      </c>
      <c r="E43" s="975"/>
      <c r="F43" s="975"/>
      <c r="G43" s="975"/>
      <c r="H43" s="975"/>
      <c r="I43" s="975"/>
      <c r="J43" s="1010">
        <f t="shared" si="0"/>
        <v>0</v>
      </c>
    </row>
    <row r="44" spans="2:10" x14ac:dyDescent="0.2">
      <c r="B44" s="1011">
        <v>32</v>
      </c>
      <c r="C44" s="1006"/>
      <c r="D44" s="1007" t="str">
        <f>ABSEN!E42</f>
        <v/>
      </c>
      <c r="E44" s="975"/>
      <c r="F44" s="975"/>
      <c r="G44" s="975"/>
      <c r="H44" s="975"/>
      <c r="I44" s="975"/>
      <c r="J44" s="1010">
        <f t="shared" si="0"/>
        <v>0</v>
      </c>
    </row>
    <row r="45" spans="2:10" x14ac:dyDescent="0.2">
      <c r="B45" s="1011">
        <v>33</v>
      </c>
      <c r="C45" s="1006"/>
      <c r="D45" s="1007" t="str">
        <f>ABSEN!E43</f>
        <v/>
      </c>
      <c r="E45" s="975"/>
      <c r="F45" s="975"/>
      <c r="G45" s="975"/>
      <c r="H45" s="975"/>
      <c r="I45" s="975"/>
      <c r="J45" s="1010">
        <f t="shared" si="0"/>
        <v>0</v>
      </c>
    </row>
    <row r="46" spans="2:10" x14ac:dyDescent="0.2">
      <c r="B46" s="1011">
        <v>34</v>
      </c>
      <c r="C46" s="1006"/>
      <c r="D46" s="1007" t="str">
        <f>ABSEN!E44</f>
        <v/>
      </c>
      <c r="E46" s="975"/>
      <c r="F46" s="975"/>
      <c r="G46" s="975"/>
      <c r="H46" s="975"/>
      <c r="I46" s="975"/>
      <c r="J46" s="1010">
        <f t="shared" si="0"/>
        <v>0</v>
      </c>
    </row>
    <row r="47" spans="2:10" x14ac:dyDescent="0.2">
      <c r="B47" s="1011">
        <v>35</v>
      </c>
      <c r="C47" s="1006"/>
      <c r="D47" s="1007" t="str">
        <f>ABSEN!E45</f>
        <v/>
      </c>
      <c r="E47" s="975"/>
      <c r="F47" s="975"/>
      <c r="G47" s="975"/>
      <c r="H47" s="975"/>
      <c r="I47" s="975"/>
      <c r="J47" s="1010">
        <f t="shared" si="0"/>
        <v>0</v>
      </c>
    </row>
    <row r="48" spans="2:10" x14ac:dyDescent="0.2">
      <c r="B48" s="1011">
        <v>36</v>
      </c>
      <c r="C48" s="1006"/>
      <c r="D48" s="1007" t="str">
        <f>ABSEN!E46</f>
        <v/>
      </c>
      <c r="E48" s="975"/>
      <c r="F48" s="975"/>
      <c r="G48" s="975"/>
      <c r="H48" s="975"/>
      <c r="I48" s="975"/>
      <c r="J48" s="1010">
        <f t="shared" si="0"/>
        <v>0</v>
      </c>
    </row>
    <row r="49" spans="1:10" x14ac:dyDescent="0.2">
      <c r="B49" s="1011">
        <v>37</v>
      </c>
      <c r="C49" s="1006"/>
      <c r="D49" s="1007" t="str">
        <f>ABSEN!E47</f>
        <v/>
      </c>
      <c r="E49" s="975"/>
      <c r="F49" s="975"/>
      <c r="G49" s="975"/>
      <c r="H49" s="975"/>
      <c r="I49" s="975"/>
      <c r="J49" s="1010">
        <f t="shared" si="0"/>
        <v>0</v>
      </c>
    </row>
    <row r="50" spans="1:10" x14ac:dyDescent="0.2">
      <c r="B50" s="1012">
        <v>38</v>
      </c>
      <c r="C50" s="1013"/>
      <c r="D50" s="1014" t="str">
        <f>ABSEN!E48</f>
        <v/>
      </c>
      <c r="E50" s="1015"/>
      <c r="F50" s="1015"/>
      <c r="G50" s="1015"/>
      <c r="H50" s="1015"/>
      <c r="I50" s="1015"/>
      <c r="J50" s="1016">
        <f t="shared" si="0"/>
        <v>0</v>
      </c>
    </row>
    <row r="52" spans="1:10" x14ac:dyDescent="0.2">
      <c r="B52" s="541" t="s">
        <v>573</v>
      </c>
      <c r="G52" s="341" t="s">
        <v>579</v>
      </c>
    </row>
    <row r="53" spans="1:10" x14ac:dyDescent="0.2">
      <c r="B53" s="973">
        <v>5</v>
      </c>
      <c r="C53" s="973" t="s">
        <v>3</v>
      </c>
      <c r="D53" s="20" t="s">
        <v>569</v>
      </c>
      <c r="G53" s="1839" t="s">
        <v>30</v>
      </c>
      <c r="H53" s="1839"/>
      <c r="I53" s="1839"/>
      <c r="J53" s="1839"/>
    </row>
    <row r="54" spans="1:10" x14ac:dyDescent="0.2">
      <c r="B54" s="973">
        <v>4</v>
      </c>
      <c r="C54" s="973" t="s">
        <v>3</v>
      </c>
      <c r="D54" s="20" t="s">
        <v>570</v>
      </c>
      <c r="G54" s="1839"/>
      <c r="H54" s="1839"/>
      <c r="I54" s="1839"/>
      <c r="J54" s="1839"/>
    </row>
    <row r="55" spans="1:10" x14ac:dyDescent="0.2">
      <c r="B55" s="973">
        <v>3</v>
      </c>
      <c r="C55" s="973" t="s">
        <v>3</v>
      </c>
      <c r="D55" s="20" t="s">
        <v>571</v>
      </c>
      <c r="G55" s="1839"/>
      <c r="H55" s="1839"/>
      <c r="I55" s="1839"/>
      <c r="J55" s="1839"/>
    </row>
    <row r="56" spans="1:10" x14ac:dyDescent="0.2">
      <c r="B56" s="973">
        <v>2</v>
      </c>
      <c r="C56" s="973" t="s">
        <v>3</v>
      </c>
      <c r="D56" s="20" t="s">
        <v>572</v>
      </c>
      <c r="G56" s="1839"/>
      <c r="H56" s="1839"/>
      <c r="I56" s="1839"/>
      <c r="J56" s="1839"/>
    </row>
    <row r="57" spans="1:10" x14ac:dyDescent="0.2">
      <c r="G57" s="1839"/>
      <c r="H57" s="1839"/>
      <c r="I57" s="1839"/>
      <c r="J57" s="1839"/>
    </row>
    <row r="58" spans="1:10" x14ac:dyDescent="0.2">
      <c r="A58" s="2118" t="s">
        <v>574</v>
      </c>
      <c r="B58" s="2118"/>
      <c r="C58" s="2119" t="s">
        <v>575</v>
      </c>
      <c r="D58" s="2120" t="s">
        <v>576</v>
      </c>
      <c r="E58" s="2120"/>
      <c r="G58" s="2138">
        <f>NPENGETAHUAN!AI69</f>
        <v>0</v>
      </c>
      <c r="H58" s="2138"/>
      <c r="I58" s="2138"/>
      <c r="J58" s="2138"/>
    </row>
    <row r="59" spans="1:10" x14ac:dyDescent="0.2">
      <c r="A59" s="2118"/>
      <c r="B59" s="2118"/>
      <c r="C59" s="2119"/>
      <c r="D59" s="2121" t="s">
        <v>577</v>
      </c>
      <c r="E59" s="2121"/>
      <c r="G59" s="2137" t="str">
        <f>NPENGETAHUAN!AI70</f>
        <v>NIP. 0</v>
      </c>
      <c r="H59" s="2137"/>
      <c r="I59" s="2137"/>
      <c r="J59" s="2137"/>
    </row>
  </sheetData>
  <mergeCells count="17">
    <mergeCell ref="G59:J59"/>
    <mergeCell ref="G53:J53"/>
    <mergeCell ref="G54:J54"/>
    <mergeCell ref="G55:J55"/>
    <mergeCell ref="G56:J56"/>
    <mergeCell ref="G57:J57"/>
    <mergeCell ref="G58:J58"/>
    <mergeCell ref="A58:B59"/>
    <mergeCell ref="C58:C59"/>
    <mergeCell ref="D58:E58"/>
    <mergeCell ref="D59:E59"/>
    <mergeCell ref="C10:D12"/>
    <mergeCell ref="H6:I6"/>
    <mergeCell ref="B2:J2"/>
    <mergeCell ref="B10:B12"/>
    <mergeCell ref="E10:I10"/>
    <mergeCell ref="J10:J12"/>
  </mergeCells>
  <conditionalFormatting sqref="J1:J1048576">
    <cfRule type="cellIs" dxfId="56" priority="1" operator="equal">
      <formula>0</formula>
    </cfRule>
  </conditionalFormatting>
  <hyperlinks>
    <hyperlink ref="A1" location="NKETRAMPILAN!A1" tooltip="REKAP NILAI KETRAMPILAN" display="NKETRAMPILAN!A1"/>
  </hyperlinks>
  <pageMargins left="0.70866141732283472" right="0.51181102362204722" top="0.74803149606299213" bottom="0.74803149606299213" header="0.31496062992125984" footer="0.31496062992125984"/>
  <pageSetup paperSize="9" scale="90" orientation="portrait" horizontalDpi="4294967293" verticalDpi="4294967293" r:id="rId1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</sheetPr>
  <dimension ref="A1:BF99"/>
  <sheetViews>
    <sheetView showGridLines="0" zoomScale="93" zoomScaleNormal="93" workbookViewId="0">
      <selection sqref="A1:B1"/>
    </sheetView>
  </sheetViews>
  <sheetFormatPr defaultRowHeight="15" x14ac:dyDescent="0.25"/>
  <cols>
    <col min="1" max="1" width="2.140625" style="2" customWidth="1"/>
    <col min="2" max="2" width="3.7109375" style="2" customWidth="1"/>
    <col min="3" max="3" width="1" style="2" customWidth="1"/>
    <col min="4" max="4" width="25.85546875" style="2" customWidth="1"/>
    <col min="5" max="5" width="8.140625" style="2" customWidth="1"/>
    <col min="6" max="6" width="4.42578125" style="37" hidden="1" customWidth="1"/>
    <col min="7" max="7" width="8.85546875" style="37" customWidth="1"/>
    <col min="8" max="8" width="4.42578125" style="37" hidden="1" customWidth="1"/>
    <col min="9" max="9" width="9" style="37" customWidth="1"/>
    <col min="10" max="10" width="4.42578125" style="37" hidden="1" customWidth="1"/>
    <col min="11" max="11" width="9.5703125" style="37" customWidth="1"/>
    <col min="12" max="12" width="4.42578125" style="37" hidden="1" customWidth="1"/>
    <col min="13" max="13" width="9.7109375" style="37" customWidth="1"/>
    <col min="14" max="14" width="4.42578125" style="37" hidden="1" customWidth="1"/>
    <col min="15" max="15" width="9.28515625" style="37" customWidth="1"/>
    <col min="16" max="16" width="4.42578125" style="37" hidden="1" customWidth="1"/>
    <col min="17" max="17" width="9.85546875" style="37" hidden="1" customWidth="1"/>
    <col min="18" max="18" width="4.42578125" style="37" hidden="1" customWidth="1"/>
    <col min="19" max="19" width="9.42578125" style="37" hidden="1" customWidth="1"/>
    <col min="20" max="20" width="4.42578125" style="37" hidden="1" customWidth="1"/>
    <col min="21" max="21" width="7.85546875" style="37" hidden="1" customWidth="1"/>
    <col min="22" max="24" width="3.5703125" style="37" hidden="1" customWidth="1"/>
    <col min="25" max="29" width="4.140625" style="37" hidden="1" customWidth="1"/>
    <col min="30" max="30" width="7.42578125" style="1030" hidden="1" customWidth="1"/>
    <col min="31" max="37" width="4.5703125" style="1030" hidden="1" customWidth="1"/>
    <col min="38" max="41" width="4.5703125" style="2" hidden="1" customWidth="1"/>
    <col min="42" max="45" width="5.140625" style="37" customWidth="1"/>
    <col min="46" max="49" width="5" style="37" customWidth="1"/>
    <col min="50" max="50" width="7.28515625" style="323" hidden="1" customWidth="1"/>
    <col min="51" max="51" width="6" style="37" customWidth="1"/>
    <col min="52" max="54" width="5.7109375" style="37" customWidth="1"/>
    <col min="55" max="55" width="7.5703125" style="37" hidden="1" customWidth="1"/>
    <col min="56" max="56" width="8.28515625" style="318" hidden="1" customWidth="1"/>
    <col min="57" max="57" width="7.140625" style="38" customWidth="1"/>
    <col min="58" max="58" width="8.85546875" style="37" customWidth="1"/>
    <col min="59" max="16384" width="9.140625" style="2"/>
  </cols>
  <sheetData>
    <row r="1" spans="1:58" ht="18" x14ac:dyDescent="0.25">
      <c r="A1" s="2160" t="s">
        <v>389</v>
      </c>
      <c r="B1" s="2160"/>
      <c r="C1" s="1276"/>
      <c r="D1" s="1902" t="s">
        <v>465</v>
      </c>
      <c r="E1" s="1902"/>
      <c r="F1" s="1902"/>
      <c r="G1" s="1902"/>
      <c r="H1" s="1902"/>
      <c r="I1" s="1902"/>
      <c r="J1" s="1902"/>
      <c r="K1" s="1902"/>
      <c r="L1" s="1902"/>
      <c r="M1" s="1902"/>
      <c r="N1" s="1902"/>
      <c r="O1" s="1902"/>
      <c r="P1" s="1902"/>
      <c r="Q1" s="1902"/>
      <c r="R1" s="1902"/>
      <c r="S1" s="1902"/>
      <c r="T1" s="1902"/>
      <c r="U1" s="1902"/>
      <c r="V1" s="1902"/>
      <c r="W1" s="1902"/>
      <c r="X1" s="1902"/>
      <c r="Y1" s="1902"/>
      <c r="Z1" s="1902"/>
      <c r="AA1" s="1902"/>
      <c r="AB1" s="1902"/>
      <c r="AC1" s="1902"/>
      <c r="AD1" s="1902"/>
      <c r="AE1" s="1902"/>
      <c r="AF1" s="1902"/>
      <c r="AG1" s="1902"/>
      <c r="AH1" s="1902"/>
      <c r="AI1" s="1902"/>
      <c r="AJ1" s="1902"/>
      <c r="AK1" s="1902"/>
      <c r="AL1" s="1902"/>
      <c r="AM1" s="1902"/>
      <c r="AN1" s="1902"/>
      <c r="AO1" s="1902"/>
      <c r="AP1" s="1902"/>
      <c r="AQ1" s="1902"/>
      <c r="AR1" s="1902"/>
      <c r="AS1" s="1902"/>
      <c r="AT1" s="1902"/>
      <c r="AU1" s="1902"/>
      <c r="AV1" s="1902"/>
      <c r="AW1" s="1902"/>
      <c r="AX1" s="1902"/>
      <c r="AY1" s="1902"/>
      <c r="AZ1" s="1902"/>
      <c r="BA1" s="1902"/>
      <c r="BB1" s="1902"/>
      <c r="BC1" s="1902"/>
      <c r="BD1" s="1902"/>
      <c r="BE1" s="1902"/>
      <c r="BF1" s="1902"/>
    </row>
    <row r="2" spans="1:58" ht="15" customHeight="1" x14ac:dyDescent="0.2">
      <c r="A2" s="39"/>
      <c r="B2" s="1960" t="str">
        <f>CONCATENATE("SEMESTER GASAL"," ","KELAS"," ",BB7)</f>
        <v>SEMESTER GASAL KELAS X MIPA 1</v>
      </c>
      <c r="C2" s="1960"/>
      <c r="D2" s="1960"/>
      <c r="E2" s="1960"/>
      <c r="F2" s="1960"/>
      <c r="G2" s="1960"/>
      <c r="H2" s="1960"/>
      <c r="I2" s="1960"/>
      <c r="J2" s="1960"/>
      <c r="K2" s="1960"/>
      <c r="L2" s="1960"/>
      <c r="M2" s="1960"/>
      <c r="N2" s="1960"/>
      <c r="O2" s="1960"/>
      <c r="P2" s="1960"/>
      <c r="Q2" s="1960"/>
      <c r="R2" s="1960"/>
      <c r="S2" s="1960"/>
      <c r="T2" s="1960"/>
      <c r="U2" s="1960"/>
      <c r="V2" s="1960"/>
      <c r="W2" s="1960"/>
      <c r="X2" s="1960"/>
      <c r="Y2" s="1960"/>
      <c r="Z2" s="1960"/>
      <c r="AA2" s="1960"/>
      <c r="AB2" s="1960"/>
      <c r="AC2" s="1960"/>
      <c r="AD2" s="1960"/>
      <c r="AE2" s="1960"/>
      <c r="AF2" s="1960"/>
      <c r="AG2" s="1960"/>
      <c r="AH2" s="1960"/>
      <c r="AI2" s="1960"/>
      <c r="AJ2" s="1960"/>
      <c r="AK2" s="1960"/>
      <c r="AL2" s="1960"/>
      <c r="AM2" s="1960"/>
      <c r="AN2" s="1960"/>
      <c r="AO2" s="1960"/>
      <c r="AP2" s="1960"/>
      <c r="AQ2" s="1960"/>
      <c r="AR2" s="1960"/>
      <c r="AS2" s="1960"/>
      <c r="AT2" s="1960"/>
      <c r="AU2" s="1960"/>
      <c r="AV2" s="1960"/>
      <c r="AW2" s="1960"/>
      <c r="AX2" s="1960"/>
      <c r="AY2" s="1960"/>
      <c r="AZ2" s="1960"/>
      <c r="BA2" s="1960"/>
      <c r="BB2" s="1960"/>
      <c r="BC2" s="1960"/>
      <c r="BD2" s="1960"/>
      <c r="BE2" s="1960"/>
      <c r="BF2" s="1960"/>
    </row>
    <row r="3" spans="1:58" ht="5.25" customHeight="1" x14ac:dyDescent="0.2">
      <c r="A3" s="39"/>
      <c r="B3" s="308"/>
      <c r="C3" s="308"/>
      <c r="D3" s="308"/>
      <c r="E3" s="990"/>
      <c r="F3" s="308"/>
      <c r="G3" s="990"/>
      <c r="H3" s="990"/>
      <c r="I3" s="990"/>
      <c r="J3" s="990"/>
      <c r="K3" s="990"/>
      <c r="L3" s="990"/>
      <c r="M3" s="308"/>
      <c r="N3" s="990"/>
      <c r="O3" s="308"/>
      <c r="P3" s="308"/>
      <c r="Q3" s="308"/>
      <c r="R3" s="308"/>
      <c r="S3" s="308"/>
      <c r="T3" s="990"/>
      <c r="U3" s="308"/>
      <c r="V3" s="308"/>
      <c r="W3" s="308"/>
      <c r="X3" s="308"/>
      <c r="Y3" s="308"/>
      <c r="Z3" s="990"/>
      <c r="AA3" s="990"/>
      <c r="AB3" s="990"/>
      <c r="AC3" s="990"/>
      <c r="AD3" s="1019"/>
      <c r="AE3" s="1019"/>
      <c r="AF3" s="1019"/>
      <c r="AG3" s="1019"/>
      <c r="AH3" s="1019"/>
      <c r="AI3" s="1019"/>
      <c r="AJ3" s="1019"/>
      <c r="AK3" s="1019"/>
      <c r="AL3" s="3"/>
      <c r="AM3" s="3"/>
      <c r="AN3" s="3"/>
      <c r="AO3" s="3"/>
      <c r="AP3" s="308"/>
      <c r="AQ3" s="308"/>
      <c r="AR3" s="308"/>
      <c r="AS3" s="308"/>
      <c r="AT3" s="308"/>
      <c r="AU3" s="308"/>
      <c r="AV3" s="308"/>
      <c r="AW3" s="308"/>
      <c r="AX3" s="308"/>
      <c r="AY3" s="308"/>
      <c r="AZ3" s="308"/>
      <c r="BA3" s="308"/>
      <c r="BB3" s="308"/>
      <c r="BC3" s="308"/>
      <c r="BD3" s="308"/>
      <c r="BE3" s="36"/>
    </row>
    <row r="4" spans="1:58" ht="3" customHeight="1" x14ac:dyDescent="0.2">
      <c r="A4" s="324"/>
      <c r="B4" s="325"/>
      <c r="C4" s="325"/>
      <c r="D4" s="325"/>
      <c r="E4" s="325"/>
      <c r="F4" s="325"/>
      <c r="G4" s="325"/>
      <c r="H4" s="325"/>
      <c r="I4" s="325"/>
      <c r="J4" s="325"/>
      <c r="K4" s="325"/>
      <c r="L4" s="325"/>
      <c r="M4" s="325"/>
      <c r="N4" s="325"/>
      <c r="O4" s="325"/>
      <c r="P4" s="325"/>
      <c r="Q4" s="325"/>
      <c r="R4" s="325"/>
      <c r="S4" s="325"/>
      <c r="T4" s="325"/>
      <c r="U4" s="325"/>
      <c r="V4" s="325"/>
      <c r="W4" s="325"/>
      <c r="X4" s="325"/>
      <c r="Y4" s="325"/>
      <c r="Z4" s="325"/>
      <c r="AA4" s="325"/>
      <c r="AB4" s="325"/>
      <c r="AC4" s="325"/>
      <c r="AD4" s="1020"/>
      <c r="AE4" s="1020"/>
      <c r="AF4" s="1020"/>
      <c r="AG4" s="1020"/>
      <c r="AH4" s="1020"/>
      <c r="AI4" s="1020"/>
      <c r="AJ4" s="1020"/>
      <c r="AK4" s="1020"/>
      <c r="AL4" s="325"/>
      <c r="AM4" s="325"/>
      <c r="AN4" s="325"/>
      <c r="AO4" s="325"/>
      <c r="AP4" s="325"/>
      <c r="AQ4" s="325"/>
      <c r="AR4" s="325"/>
      <c r="AS4" s="325"/>
      <c r="AT4" s="325"/>
      <c r="AU4" s="325"/>
      <c r="AV4" s="325"/>
      <c r="AW4" s="325"/>
      <c r="AX4" s="326"/>
      <c r="AY4" s="324"/>
      <c r="AZ4" s="2085"/>
      <c r="BA4" s="2085"/>
      <c r="BB4" s="2085"/>
      <c r="BC4" s="2085"/>
      <c r="BD4" s="2085"/>
      <c r="BE4" s="1096"/>
      <c r="BF4" s="1097"/>
    </row>
    <row r="5" spans="1:58" ht="6" customHeight="1" x14ac:dyDescent="0.2"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1019"/>
      <c r="AE5" s="1019"/>
      <c r="AF5" s="1019"/>
      <c r="AG5" s="1019"/>
      <c r="AH5" s="1019"/>
      <c r="AI5" s="1019"/>
      <c r="AJ5" s="1019"/>
      <c r="AK5" s="1019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19"/>
      <c r="AY5" s="2"/>
      <c r="AZ5" s="5"/>
      <c r="BA5" s="5"/>
      <c r="BB5" s="5"/>
      <c r="BC5" s="5"/>
      <c r="BD5" s="116"/>
      <c r="BE5" s="36"/>
    </row>
    <row r="6" spans="1:58" s="8" customFormat="1" ht="12.75" x14ac:dyDescent="0.2">
      <c r="B6" s="20"/>
      <c r="C6" s="579" t="s">
        <v>2</v>
      </c>
      <c r="D6" s="5"/>
      <c r="E6" s="988" t="s">
        <v>3</v>
      </c>
      <c r="F6" s="989" t="s">
        <v>3</v>
      </c>
      <c r="G6" s="7" t="str">
        <f>RA!E3</f>
        <v>Ilmu Pengetahuan Sosial</v>
      </c>
      <c r="H6" s="6"/>
      <c r="I6" s="6"/>
      <c r="J6" s="6"/>
      <c r="K6" s="6"/>
      <c r="L6" s="6"/>
      <c r="N6" s="7"/>
      <c r="O6" s="10"/>
      <c r="P6" s="10"/>
      <c r="Q6" s="10"/>
      <c r="AD6" s="987"/>
      <c r="AE6" s="987"/>
      <c r="AF6" s="987"/>
      <c r="AG6" s="987"/>
      <c r="AH6" s="987"/>
      <c r="AI6" s="987"/>
      <c r="AJ6" s="987"/>
      <c r="AK6" s="987"/>
      <c r="AW6" s="4" t="s">
        <v>28</v>
      </c>
      <c r="AX6" s="4" t="s">
        <v>28</v>
      </c>
      <c r="AZ6" s="10"/>
      <c r="BA6" s="5" t="s">
        <v>3</v>
      </c>
      <c r="BB6" s="10" t="str">
        <f>PROSEM!E5</f>
        <v>2018/2019</v>
      </c>
      <c r="BD6" s="10"/>
      <c r="BF6" s="140"/>
    </row>
    <row r="7" spans="1:58" s="8" customFormat="1" ht="12.75" x14ac:dyDescent="0.2">
      <c r="B7" s="20"/>
      <c r="C7" s="579" t="s">
        <v>4</v>
      </c>
      <c r="D7" s="5"/>
      <c r="E7" s="988" t="s">
        <v>3</v>
      </c>
      <c r="F7" s="989" t="s">
        <v>3</v>
      </c>
      <c r="G7" s="9">
        <f>PROSEM!AB5</f>
        <v>0</v>
      </c>
      <c r="H7" s="6"/>
      <c r="I7" s="6"/>
      <c r="J7" s="6"/>
      <c r="K7" s="6"/>
      <c r="L7" s="6"/>
      <c r="N7" s="9"/>
      <c r="O7" s="10"/>
      <c r="P7" s="10"/>
      <c r="Q7" s="10"/>
      <c r="AD7" s="987"/>
      <c r="AE7" s="987"/>
      <c r="AF7" s="987"/>
      <c r="AG7" s="987"/>
      <c r="AH7" s="987"/>
      <c r="AI7" s="987"/>
      <c r="AJ7" s="987"/>
      <c r="AK7" s="987"/>
      <c r="AW7" s="4" t="s">
        <v>5</v>
      </c>
      <c r="AX7" s="4" t="s">
        <v>5</v>
      </c>
      <c r="AZ7" s="10"/>
      <c r="BA7" s="5" t="s">
        <v>3</v>
      </c>
      <c r="BB7" s="113" t="str">
        <f>PROSEM!AB3</f>
        <v>X MIPA 1</v>
      </c>
      <c r="BD7" s="113"/>
      <c r="BF7" s="140"/>
    </row>
    <row r="8" spans="1:58" ht="14.25" x14ac:dyDescent="0.2">
      <c r="B8" s="3"/>
      <c r="C8" s="319" t="s">
        <v>608</v>
      </c>
      <c r="D8" s="11"/>
      <c r="E8" s="988" t="s">
        <v>3</v>
      </c>
      <c r="F8" s="989" t="s">
        <v>3</v>
      </c>
      <c r="G8" s="1099" t="s">
        <v>609</v>
      </c>
      <c r="H8" s="993" t="s">
        <v>3</v>
      </c>
      <c r="I8" s="2"/>
      <c r="J8" s="11"/>
      <c r="K8" s="1098">
        <v>90</v>
      </c>
      <c r="L8" s="11"/>
      <c r="M8" s="11"/>
      <c r="N8" s="11"/>
      <c r="O8" s="11"/>
      <c r="P8" s="11"/>
      <c r="Q8" s="11"/>
      <c r="R8" s="11"/>
      <c r="S8" s="11"/>
      <c r="T8" s="11"/>
      <c r="U8" s="11">
        <f>SUM(E17:X17)</f>
        <v>2</v>
      </c>
      <c r="V8" s="11"/>
      <c r="W8" s="11"/>
      <c r="X8" s="11"/>
      <c r="Y8" s="11"/>
      <c r="Z8" s="11"/>
      <c r="AA8" s="11"/>
      <c r="AB8" s="11"/>
      <c r="AC8" s="11"/>
      <c r="AD8" s="1021"/>
      <c r="AE8" s="1021"/>
      <c r="AF8" s="1021"/>
      <c r="AG8" s="1021"/>
      <c r="AH8" s="1021"/>
      <c r="AI8" s="1021"/>
      <c r="AJ8" s="1021"/>
      <c r="AK8" s="1021"/>
      <c r="AL8" s="118"/>
      <c r="AM8" s="118"/>
      <c r="AN8" s="118"/>
      <c r="AO8" s="118"/>
      <c r="AP8" s="327">
        <f>SUM(F17:Y17)</f>
        <v>1</v>
      </c>
      <c r="AQ8" s="11"/>
      <c r="AR8" s="11"/>
      <c r="AS8" s="11"/>
      <c r="AT8" s="11"/>
      <c r="AU8" s="11"/>
      <c r="AV8" s="11"/>
      <c r="AW8" s="11"/>
      <c r="AX8" s="320"/>
      <c r="AY8" s="11"/>
      <c r="AZ8" s="11"/>
      <c r="BA8" s="11"/>
      <c r="BB8" s="11"/>
      <c r="BC8" s="11"/>
      <c r="BD8" s="316"/>
      <c r="BE8" s="12"/>
    </row>
    <row r="9" spans="1:58" s="39" customFormat="1" ht="2.25" customHeight="1" x14ac:dyDescent="0.2">
      <c r="B9" s="52"/>
      <c r="C9" s="1115"/>
      <c r="D9" s="86"/>
      <c r="E9" s="1036"/>
      <c r="F9" s="1116"/>
      <c r="G9" s="1117"/>
      <c r="H9" s="1118"/>
      <c r="J9" s="86"/>
      <c r="K9" s="1119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1120"/>
      <c r="AE9" s="1120"/>
      <c r="AF9" s="1120"/>
      <c r="AG9" s="1120"/>
      <c r="AH9" s="1120"/>
      <c r="AI9" s="1120"/>
      <c r="AJ9" s="1120"/>
      <c r="AK9" s="1120"/>
      <c r="AL9" s="1121"/>
      <c r="AM9" s="1121"/>
      <c r="AN9" s="1121"/>
      <c r="AO9" s="1121"/>
      <c r="AP9" s="1122"/>
      <c r="AQ9" s="86"/>
      <c r="AR9" s="86"/>
      <c r="AS9" s="86"/>
      <c r="AT9" s="86"/>
      <c r="AU9" s="86"/>
      <c r="AV9" s="86"/>
      <c r="AW9" s="86"/>
      <c r="AX9" s="1123"/>
      <c r="AY9" s="86"/>
      <c r="AZ9" s="86"/>
      <c r="BA9" s="86"/>
      <c r="BB9" s="86"/>
      <c r="BC9" s="86"/>
      <c r="BD9" s="316"/>
      <c r="BE9" s="12"/>
      <c r="BF9" s="907"/>
    </row>
    <row r="10" spans="1:58" ht="14.25" x14ac:dyDescent="0.2">
      <c r="B10" s="11"/>
      <c r="C10" s="11"/>
      <c r="D10" s="11"/>
      <c r="E10" s="11"/>
      <c r="F10" s="11"/>
      <c r="G10" s="1099" t="s">
        <v>611</v>
      </c>
      <c r="H10" s="993" t="s">
        <v>3</v>
      </c>
      <c r="I10" s="2"/>
      <c r="J10" s="11"/>
      <c r="K10" s="1098">
        <v>75</v>
      </c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021"/>
      <c r="AE10" s="1021"/>
      <c r="AF10" s="1021"/>
      <c r="AG10" s="1021"/>
      <c r="AH10" s="1021"/>
      <c r="AI10" s="1021"/>
      <c r="AJ10" s="1021"/>
      <c r="AK10" s="1021"/>
      <c r="AL10" s="118"/>
      <c r="AM10" s="118"/>
      <c r="AN10" s="118"/>
      <c r="AO10" s="118"/>
      <c r="AP10" s="327"/>
      <c r="AQ10" s="11"/>
      <c r="AR10" s="11"/>
      <c r="AS10" s="11"/>
      <c r="AT10" s="11"/>
      <c r="AU10" s="11"/>
      <c r="AV10" s="11"/>
      <c r="AW10" s="11"/>
      <c r="AX10" s="320"/>
      <c r="AY10" s="11"/>
      <c r="AZ10" s="11"/>
      <c r="BA10" s="11"/>
      <c r="BB10" s="11"/>
      <c r="BC10" s="11"/>
      <c r="BD10" s="316"/>
      <c r="BE10" s="12"/>
    </row>
    <row r="11" spans="1:58" s="39" customFormat="1" ht="2.25" customHeight="1" x14ac:dyDescent="0.2">
      <c r="B11" s="86"/>
      <c r="C11" s="86"/>
      <c r="D11" s="86"/>
      <c r="E11" s="86"/>
      <c r="F11" s="86"/>
      <c r="G11" s="1117"/>
      <c r="H11" s="1118"/>
      <c r="J11" s="86"/>
      <c r="K11" s="1119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1120"/>
      <c r="AE11" s="1120"/>
      <c r="AF11" s="1120"/>
      <c r="AG11" s="1120"/>
      <c r="AH11" s="1120"/>
      <c r="AI11" s="1120"/>
      <c r="AJ11" s="1120"/>
      <c r="AK11" s="1120"/>
      <c r="AL11" s="1121"/>
      <c r="AM11" s="1121"/>
      <c r="AN11" s="1121"/>
      <c r="AO11" s="1121"/>
      <c r="AP11" s="1122"/>
      <c r="AQ11" s="86"/>
      <c r="AR11" s="86"/>
      <c r="AS11" s="86"/>
      <c r="AT11" s="86"/>
      <c r="AU11" s="86"/>
      <c r="AV11" s="86"/>
      <c r="AW11" s="86"/>
      <c r="AX11" s="1123"/>
      <c r="AY11" s="86"/>
      <c r="AZ11" s="86"/>
      <c r="BA11" s="86"/>
      <c r="BB11" s="86"/>
      <c r="BC11" s="86"/>
      <c r="BD11" s="316"/>
      <c r="BE11" s="12"/>
      <c r="BF11" s="907"/>
    </row>
    <row r="12" spans="1:58" ht="14.25" x14ac:dyDescent="0.2">
      <c r="B12" s="11"/>
      <c r="C12" s="11"/>
      <c r="D12" s="11"/>
      <c r="E12" s="11"/>
      <c r="F12" s="11"/>
      <c r="G12" s="1099" t="s">
        <v>610</v>
      </c>
      <c r="H12" s="993" t="s">
        <v>3</v>
      </c>
      <c r="I12" s="2"/>
      <c r="J12" s="11"/>
      <c r="K12" s="1098">
        <v>60</v>
      </c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021"/>
      <c r="AE12" s="1021"/>
      <c r="AF12" s="1021"/>
      <c r="AG12" s="1021"/>
      <c r="AH12" s="1021"/>
      <c r="AI12" s="1021"/>
      <c r="AJ12" s="1021"/>
      <c r="AK12" s="1021"/>
      <c r="AL12" s="118"/>
      <c r="AM12" s="118"/>
      <c r="AN12" s="118"/>
      <c r="AO12" s="118"/>
      <c r="AP12" s="327"/>
      <c r="AQ12" s="11"/>
      <c r="AR12" s="11"/>
      <c r="AS12" s="11"/>
      <c r="AT12" s="11"/>
      <c r="AU12" s="11"/>
      <c r="AV12" s="11"/>
      <c r="AW12" s="11"/>
      <c r="AX12" s="320"/>
      <c r="AY12" s="11"/>
      <c r="AZ12" s="11"/>
      <c r="BA12" s="11"/>
      <c r="BB12" s="11"/>
      <c r="BC12" s="11"/>
      <c r="BD12" s="316"/>
      <c r="BE12" s="12"/>
    </row>
    <row r="13" spans="1:58" ht="14.25" x14ac:dyDescent="0.2"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021"/>
      <c r="AE13" s="1021"/>
      <c r="AF13" s="1021"/>
      <c r="AG13" s="1021"/>
      <c r="AH13" s="1021"/>
      <c r="AI13" s="1021"/>
      <c r="AJ13" s="1021"/>
      <c r="AK13" s="1021"/>
      <c r="AL13" s="118"/>
      <c r="AM13" s="118"/>
      <c r="AN13" s="118"/>
      <c r="AO13" s="118"/>
      <c r="AP13" s="327"/>
      <c r="AQ13" s="11"/>
      <c r="AR13" s="11"/>
      <c r="AS13" s="11"/>
      <c r="AT13" s="11"/>
      <c r="AU13" s="11"/>
      <c r="AV13" s="11"/>
      <c r="AW13" s="11"/>
      <c r="AX13" s="320"/>
      <c r="AY13" s="11"/>
      <c r="AZ13" s="11"/>
      <c r="BA13" s="11"/>
      <c r="BB13" s="11"/>
      <c r="BC13" s="11"/>
      <c r="BD13" s="316"/>
      <c r="BE13" s="12"/>
    </row>
    <row r="14" spans="1:58" ht="33.75" customHeight="1" x14ac:dyDescent="0.2">
      <c r="B14" s="2086" t="s">
        <v>6</v>
      </c>
      <c r="C14" s="2091" t="s">
        <v>8</v>
      </c>
      <c r="D14" s="2092"/>
      <c r="E14" s="2091" t="s">
        <v>533</v>
      </c>
      <c r="F14" s="2147"/>
      <c r="G14" s="2147"/>
      <c r="H14" s="2147"/>
      <c r="I14" s="2147"/>
      <c r="J14" s="2147"/>
      <c r="K14" s="2147"/>
      <c r="L14" s="2147"/>
      <c r="M14" s="2147"/>
      <c r="N14" s="2147"/>
      <c r="O14" s="2147"/>
      <c r="P14" s="2147"/>
      <c r="Q14" s="2147"/>
      <c r="R14" s="2147"/>
      <c r="S14" s="2147"/>
      <c r="T14" s="2147"/>
      <c r="U14" s="2147"/>
      <c r="V14" s="2147"/>
      <c r="W14" s="2147"/>
      <c r="X14" s="2147"/>
      <c r="Y14" s="2092"/>
      <c r="Z14" s="995"/>
      <c r="AA14" s="995"/>
      <c r="AB14" s="995"/>
      <c r="AC14" s="995"/>
      <c r="AD14" s="995"/>
      <c r="AE14" s="995"/>
      <c r="AF14" s="995"/>
      <c r="AG14" s="995"/>
      <c r="AH14" s="995"/>
      <c r="AI14" s="995"/>
      <c r="AJ14" s="995"/>
      <c r="AK14" s="995"/>
      <c r="AL14" s="995"/>
      <c r="AM14" s="995"/>
      <c r="AN14" s="995"/>
      <c r="AO14" s="1094"/>
      <c r="AP14" s="2148" t="s">
        <v>540</v>
      </c>
      <c r="AQ14" s="2142" t="s">
        <v>541</v>
      </c>
      <c r="AR14" s="2142" t="s">
        <v>542</v>
      </c>
      <c r="AS14" s="2169" t="s">
        <v>543</v>
      </c>
      <c r="AT14" s="2100" t="s">
        <v>440</v>
      </c>
      <c r="AU14" s="2101"/>
      <c r="AV14" s="2101"/>
      <c r="AW14" s="2102"/>
      <c r="AX14" s="2172" t="s">
        <v>427</v>
      </c>
      <c r="AY14" s="2175" t="s">
        <v>435</v>
      </c>
      <c r="AZ14" s="2176"/>
      <c r="BA14" s="2176"/>
      <c r="BB14" s="2176"/>
      <c r="BC14" s="2177"/>
      <c r="BD14" s="2153" t="s">
        <v>429</v>
      </c>
      <c r="BE14" s="2161" t="s">
        <v>427</v>
      </c>
      <c r="BF14" s="2164" t="s">
        <v>429</v>
      </c>
    </row>
    <row r="15" spans="1:58" s="13" customFormat="1" ht="67.5" customHeight="1" x14ac:dyDescent="0.2">
      <c r="B15" s="2088"/>
      <c r="C15" s="2093"/>
      <c r="D15" s="2094"/>
      <c r="E15" s="2145" t="s">
        <v>554</v>
      </c>
      <c r="F15" s="2146"/>
      <c r="G15" s="2145" t="s">
        <v>602</v>
      </c>
      <c r="H15" s="2146"/>
      <c r="I15" s="2145" t="s">
        <v>603</v>
      </c>
      <c r="J15" s="2146"/>
      <c r="K15" s="2145" t="s">
        <v>604</v>
      </c>
      <c r="L15" s="2146"/>
      <c r="M15" s="2145"/>
      <c r="N15" s="2146"/>
      <c r="O15" s="2145"/>
      <c r="P15" s="2146"/>
      <c r="Q15" s="2145"/>
      <c r="R15" s="2146"/>
      <c r="S15" s="2145"/>
      <c r="T15" s="2146"/>
      <c r="U15" s="1092"/>
      <c r="V15" s="818"/>
      <c r="W15" s="818"/>
      <c r="X15" s="818"/>
      <c r="Y15" s="818"/>
      <c r="Z15" s="1072"/>
      <c r="AA15" s="1072"/>
      <c r="AB15" s="1072"/>
      <c r="AC15" s="1072"/>
      <c r="AD15" s="1022"/>
      <c r="AE15" s="1022"/>
      <c r="AF15" s="1022"/>
      <c r="AG15" s="1022"/>
      <c r="AH15" s="1022"/>
      <c r="AI15" s="1022"/>
      <c r="AJ15" s="1022"/>
      <c r="AK15" s="1022"/>
      <c r="AL15" s="977"/>
      <c r="AM15" s="977"/>
      <c r="AN15" s="977"/>
      <c r="AO15" s="992"/>
      <c r="AP15" s="2149"/>
      <c r="AQ15" s="2143"/>
      <c r="AR15" s="2143"/>
      <c r="AS15" s="2170"/>
      <c r="AT15" s="330" t="s">
        <v>439</v>
      </c>
      <c r="AU15" s="330" t="s">
        <v>424</v>
      </c>
      <c r="AV15" s="330" t="s">
        <v>425</v>
      </c>
      <c r="AW15" s="330" t="s">
        <v>426</v>
      </c>
      <c r="AX15" s="2173"/>
      <c r="AY15" s="2156" t="s">
        <v>598</v>
      </c>
      <c r="AZ15" s="2158" t="s">
        <v>597</v>
      </c>
      <c r="BA15" s="2158" t="s">
        <v>596</v>
      </c>
      <c r="BB15" s="2167" t="s">
        <v>595</v>
      </c>
      <c r="BC15" s="2141" t="s">
        <v>427</v>
      </c>
      <c r="BD15" s="2154"/>
      <c r="BE15" s="2162"/>
      <c r="BF15" s="2165"/>
    </row>
    <row r="16" spans="1:58" s="13" customFormat="1" ht="26.25" customHeight="1" thickBot="1" x14ac:dyDescent="0.3">
      <c r="B16" s="2089"/>
      <c r="C16" s="2093"/>
      <c r="D16" s="2094"/>
      <c r="E16" s="2139">
        <v>41883</v>
      </c>
      <c r="F16" s="2140"/>
      <c r="G16" s="2139">
        <v>41731</v>
      </c>
      <c r="H16" s="2140"/>
      <c r="I16" s="2139"/>
      <c r="J16" s="2140"/>
      <c r="K16" s="2139"/>
      <c r="L16" s="2140"/>
      <c r="M16" s="2139"/>
      <c r="N16" s="2140"/>
      <c r="O16" s="2139"/>
      <c r="P16" s="2140"/>
      <c r="Q16" s="2139"/>
      <c r="R16" s="2140"/>
      <c r="S16" s="2139"/>
      <c r="T16" s="2140"/>
      <c r="U16" s="1093"/>
      <c r="V16" s="908"/>
      <c r="W16" s="908"/>
      <c r="X16" s="908"/>
      <c r="Y16" s="819"/>
      <c r="Z16" s="2151" t="s">
        <v>585</v>
      </c>
      <c r="AA16" s="2152"/>
      <c r="AB16" s="2152"/>
      <c r="AC16" s="2152"/>
      <c r="AD16" s="2152"/>
      <c r="AE16" s="2152"/>
      <c r="AF16" s="2152"/>
      <c r="AG16" s="2152"/>
      <c r="AH16" s="1977" t="s">
        <v>586</v>
      </c>
      <c r="AI16" s="1978"/>
      <c r="AJ16" s="1978"/>
      <c r="AK16" s="1978"/>
      <c r="AL16" s="1978"/>
      <c r="AM16" s="1978"/>
      <c r="AN16" s="1978"/>
      <c r="AO16" s="1978"/>
      <c r="AP16" s="2149"/>
      <c r="AQ16" s="2143"/>
      <c r="AR16" s="2143"/>
      <c r="AS16" s="2170"/>
      <c r="AT16" s="1087">
        <v>40</v>
      </c>
      <c r="AU16" s="1087">
        <v>20</v>
      </c>
      <c r="AV16" s="1087">
        <v>20</v>
      </c>
      <c r="AW16" s="1087">
        <v>20</v>
      </c>
      <c r="AX16" s="2174"/>
      <c r="AY16" s="2157"/>
      <c r="AZ16" s="2159"/>
      <c r="BA16" s="2159"/>
      <c r="BB16" s="2168"/>
      <c r="BC16" s="2141"/>
      <c r="BD16" s="2154"/>
      <c r="BE16" s="2163"/>
      <c r="BF16" s="2165"/>
    </row>
    <row r="17" spans="1:58" ht="15.75" hidden="1" customHeight="1" thickBot="1" x14ac:dyDescent="0.25">
      <c r="A17" s="14" t="str">
        <f>PROTA!I4</f>
        <v>X MIPA 1</v>
      </c>
      <c r="B17" s="2090"/>
      <c r="C17" s="2095"/>
      <c r="D17" s="2096"/>
      <c r="E17" s="820">
        <f>IF(E16="",0,1)</f>
        <v>1</v>
      </c>
      <c r="F17" s="820">
        <f t="shared" ref="F17:N17" si="0">IF(F16="",0,1)</f>
        <v>0</v>
      </c>
      <c r="G17" s="820">
        <f t="shared" si="0"/>
        <v>1</v>
      </c>
      <c r="H17" s="820">
        <f t="shared" si="0"/>
        <v>0</v>
      </c>
      <c r="I17" s="820">
        <f t="shared" si="0"/>
        <v>0</v>
      </c>
      <c r="J17" s="820">
        <f t="shared" si="0"/>
        <v>0</v>
      </c>
      <c r="K17" s="820">
        <f t="shared" si="0"/>
        <v>0</v>
      </c>
      <c r="L17" s="820">
        <f t="shared" si="0"/>
        <v>0</v>
      </c>
      <c r="M17" s="820">
        <f t="shared" si="0"/>
        <v>0</v>
      </c>
      <c r="N17" s="820">
        <f t="shared" si="0"/>
        <v>0</v>
      </c>
      <c r="O17" s="820">
        <f t="shared" ref="O17:Y17" si="1">IF(O16="",0,1)</f>
        <v>0</v>
      </c>
      <c r="P17" s="820">
        <f t="shared" si="1"/>
        <v>0</v>
      </c>
      <c r="Q17" s="820">
        <f t="shared" si="1"/>
        <v>0</v>
      </c>
      <c r="R17" s="820">
        <f t="shared" si="1"/>
        <v>0</v>
      </c>
      <c r="S17" s="820">
        <f t="shared" si="1"/>
        <v>0</v>
      </c>
      <c r="T17" s="820">
        <f t="shared" si="1"/>
        <v>0</v>
      </c>
      <c r="U17" s="820">
        <f t="shared" si="1"/>
        <v>0</v>
      </c>
      <c r="V17" s="820">
        <f t="shared" si="1"/>
        <v>0</v>
      </c>
      <c r="W17" s="820">
        <f t="shared" si="1"/>
        <v>0</v>
      </c>
      <c r="X17" s="820">
        <f t="shared" si="1"/>
        <v>0</v>
      </c>
      <c r="Y17" s="820">
        <f t="shared" si="1"/>
        <v>0</v>
      </c>
      <c r="Z17" s="1023"/>
      <c r="AA17" s="1023"/>
      <c r="AB17" s="1023"/>
      <c r="AC17" s="1023"/>
      <c r="AD17" s="1023"/>
      <c r="AE17" s="1023"/>
      <c r="AF17" s="1023"/>
      <c r="AG17" s="1023"/>
      <c r="AH17" s="1031"/>
      <c r="AI17" s="1031"/>
      <c r="AJ17" s="1031"/>
      <c r="AK17" s="1031"/>
      <c r="AL17" s="1031"/>
      <c r="AM17" s="1031"/>
      <c r="AN17" s="1031"/>
      <c r="AO17" s="1095"/>
      <c r="AP17" s="2150"/>
      <c r="AQ17" s="2144"/>
      <c r="AR17" s="2144"/>
      <c r="AS17" s="2171"/>
      <c r="AT17" s="315">
        <f>AT16/100</f>
        <v>0.4</v>
      </c>
      <c r="AU17" s="315">
        <f t="shared" ref="AU17:AW17" si="2">AU16/100</f>
        <v>0.2</v>
      </c>
      <c r="AV17" s="315">
        <f t="shared" si="2"/>
        <v>0.2</v>
      </c>
      <c r="AW17" s="315">
        <f t="shared" si="2"/>
        <v>0.2</v>
      </c>
      <c r="AX17" s="321" t="s">
        <v>428</v>
      </c>
      <c r="AY17" s="831">
        <f>AT17</f>
        <v>0.4</v>
      </c>
      <c r="AZ17" s="831">
        <f t="shared" ref="AZ17:BB17" si="3">AU17</f>
        <v>0.2</v>
      </c>
      <c r="BA17" s="831">
        <f t="shared" si="3"/>
        <v>0.2</v>
      </c>
      <c r="BB17" s="831">
        <f t="shared" si="3"/>
        <v>0.2</v>
      </c>
      <c r="BC17" s="832" t="s">
        <v>428</v>
      </c>
      <c r="BD17" s="2155"/>
      <c r="BE17" s="1277" t="s">
        <v>428</v>
      </c>
      <c r="BF17" s="2166"/>
    </row>
    <row r="18" spans="1:58" ht="15.75" hidden="1" customHeight="1" thickTop="1" thickBot="1" x14ac:dyDescent="0.25">
      <c r="A18" s="14"/>
      <c r="B18" s="1042"/>
      <c r="C18" s="998"/>
      <c r="D18" s="996"/>
      <c r="E18" s="996"/>
      <c r="F18" s="1066"/>
      <c r="G18" s="1066"/>
      <c r="H18" s="1066"/>
      <c r="I18" s="1066"/>
      <c r="J18" s="1066"/>
      <c r="K18" s="1066"/>
      <c r="L18" s="1066"/>
      <c r="M18" s="1066"/>
      <c r="N18" s="1066"/>
      <c r="O18" s="1066"/>
      <c r="P18" s="1066"/>
      <c r="Q18" s="1066"/>
      <c r="R18" s="1066"/>
      <c r="S18" s="1066"/>
      <c r="T18" s="1066"/>
      <c r="U18" s="1066"/>
      <c r="V18" s="1066"/>
      <c r="W18" s="1066"/>
      <c r="X18" s="1066"/>
      <c r="Y18" s="1066"/>
      <c r="Z18" s="1066"/>
      <c r="AA18" s="1066"/>
      <c r="AB18" s="1066"/>
      <c r="AC18" s="1066"/>
      <c r="AD18" s="1024"/>
      <c r="AE18" s="1024"/>
      <c r="AF18" s="1024"/>
      <c r="AG18" s="1024"/>
      <c r="AH18" s="1024"/>
      <c r="AI18" s="1024"/>
      <c r="AJ18" s="1024"/>
      <c r="AK18" s="1024"/>
      <c r="AL18" s="1018"/>
      <c r="AM18" s="1018"/>
      <c r="AN18" s="1018"/>
      <c r="AO18" s="1018"/>
      <c r="AP18" s="1003"/>
      <c r="AQ18" s="1000"/>
      <c r="AR18" s="1000"/>
      <c r="AS18" s="1000"/>
      <c r="AT18" s="1067"/>
      <c r="AU18" s="1067"/>
      <c r="AV18" s="1067"/>
      <c r="AW18" s="1067"/>
      <c r="AX18" s="1068"/>
      <c r="AY18" s="1043"/>
      <c r="AZ18" s="1043"/>
      <c r="BA18" s="1043"/>
      <c r="BB18" s="1043"/>
      <c r="BC18" s="1044"/>
      <c r="BD18" s="1069"/>
      <c r="BE18" s="1070"/>
      <c r="BF18" s="1071"/>
    </row>
    <row r="19" spans="1:58" ht="3.75" customHeight="1" thickTop="1" thickBot="1" x14ac:dyDescent="0.25">
      <c r="A19" s="14"/>
      <c r="B19" s="1073"/>
      <c r="C19" s="999"/>
      <c r="D19" s="997"/>
      <c r="E19" s="997"/>
      <c r="F19" s="1074"/>
      <c r="G19" s="1074"/>
      <c r="H19" s="1074"/>
      <c r="I19" s="1074"/>
      <c r="J19" s="1074"/>
      <c r="K19" s="1074"/>
      <c r="L19" s="1074"/>
      <c r="M19" s="1074"/>
      <c r="N19" s="1074"/>
      <c r="O19" s="1074"/>
      <c r="P19" s="1074"/>
      <c r="Q19" s="1074"/>
      <c r="R19" s="1074"/>
      <c r="S19" s="1074"/>
      <c r="T19" s="1074"/>
      <c r="U19" s="1074"/>
      <c r="V19" s="1074"/>
      <c r="W19" s="1074"/>
      <c r="X19" s="1074"/>
      <c r="Y19" s="1074"/>
      <c r="Z19" s="1074"/>
      <c r="AA19" s="1074"/>
      <c r="AB19" s="1074"/>
      <c r="AC19" s="1074"/>
      <c r="AD19" s="1025"/>
      <c r="AE19" s="1025"/>
      <c r="AF19" s="1025"/>
      <c r="AG19" s="1025"/>
      <c r="AH19" s="1025"/>
      <c r="AI19" s="1025"/>
      <c r="AJ19" s="1025"/>
      <c r="AK19" s="1025"/>
      <c r="AL19" s="857"/>
      <c r="AM19" s="857"/>
      <c r="AN19" s="857"/>
      <c r="AO19" s="857"/>
      <c r="AP19" s="1076"/>
      <c r="AQ19" s="1001"/>
      <c r="AR19" s="1001"/>
      <c r="AS19" s="1001"/>
      <c r="AT19" s="1077"/>
      <c r="AU19" s="1077"/>
      <c r="AV19" s="1077"/>
      <c r="AW19" s="1077"/>
      <c r="AX19" s="1078"/>
      <c r="AY19" s="1079"/>
      <c r="AZ19" s="1079"/>
      <c r="BA19" s="1079"/>
      <c r="BB19" s="1079"/>
      <c r="BC19" s="1080"/>
      <c r="BD19" s="1081"/>
      <c r="BE19" s="1082"/>
      <c r="BF19" s="1002"/>
    </row>
    <row r="20" spans="1:58" s="20" customFormat="1" ht="15" customHeight="1" thickTop="1" x14ac:dyDescent="0.2">
      <c r="A20" s="14" t="str">
        <f>PROTA!I5</f>
        <v>X MIPA 2</v>
      </c>
      <c r="B20" s="121">
        <v>1</v>
      </c>
      <c r="C20" s="331" t="str">
        <f>CONCATENATE(B20,BB7)</f>
        <v>1X MIPA 1</v>
      </c>
      <c r="D20" s="332" t="str">
        <f>ABSEN!E11</f>
        <v/>
      </c>
      <c r="E20" s="571" t="s">
        <v>607</v>
      </c>
      <c r="F20" s="669">
        <f t="shared" ref="F20:F66" si="4">IF(E20="SB",$K$8,IF(E20="B",$K$10,IF(E20="KB",$K$12,"")))</f>
        <v>90</v>
      </c>
      <c r="G20" s="571"/>
      <c r="H20" s="669" t="str">
        <f t="shared" ref="H20:H66" si="5">IF(G20="SB",$K$8,IF(G20="B",$K$10,IF(G20="KB",$K$12,"")))</f>
        <v/>
      </c>
      <c r="I20" s="571"/>
      <c r="J20" s="669" t="str">
        <f t="shared" ref="J20:J66" si="6">IF(I20="SB",$K$8,IF(I20="B",$K$10,IF(I20="KB",$K$12,"")))</f>
        <v/>
      </c>
      <c r="K20" s="571"/>
      <c r="L20" s="669" t="str">
        <f t="shared" ref="L20:L66" si="7">IF(K20="SB",$K$8,IF(K20="B",$K$10,IF(K20="KB",$K$12,"")))</f>
        <v/>
      </c>
      <c r="M20" s="571"/>
      <c r="N20" s="669" t="str">
        <f t="shared" ref="N20:N66" si="8">IF(M20="SB",$K$8,IF(M20="B",$K$10,IF(M20="KB",$K$12,"")))</f>
        <v/>
      </c>
      <c r="O20" s="571"/>
      <c r="P20" s="669" t="str">
        <f t="shared" ref="P20:P66" si="9">IF(O20="SB",$K$8,IF(O20="B",$K$10,IF(O20="KB",$K$12,"")))</f>
        <v/>
      </c>
      <c r="Q20" s="571"/>
      <c r="R20" s="669" t="str">
        <f t="shared" ref="R20:R66" si="10">IF(Q20="SB",$K$8,IF(Q20="B",$K$10,IF(Q20="KB",$K$12,"")))</f>
        <v/>
      </c>
      <c r="S20" s="571"/>
      <c r="T20" s="669" t="str">
        <f t="shared" ref="T20:T66" si="11">IF(S20="SB",$K$8,IF(S20="B",$K$10,IF(S20="KB",$K$12,"")))</f>
        <v/>
      </c>
      <c r="U20" s="669"/>
      <c r="V20" s="669"/>
      <c r="W20" s="669"/>
      <c r="X20" s="669"/>
      <c r="Y20" s="669">
        <v>70</v>
      </c>
      <c r="Z20" s="1026" t="str">
        <f>IF(F20="","",IF((F20/25)&gt;=2.67,E$15,""))</f>
        <v>ketaatan beribadah</v>
      </c>
      <c r="AA20" s="1026" t="str">
        <f>IF(H20="","",IF((H20/25)&gt;=2.67,G$15,""))</f>
        <v/>
      </c>
      <c r="AB20" s="1026" t="str">
        <f>IF(J20="","",IF((J20/25)&gt;=2.67,I$15,""))</f>
        <v/>
      </c>
      <c r="AC20" s="1026" t="str">
        <f>IF(L20="","",IF((L20/25)&gt;=2.67,K$15,""))</f>
        <v/>
      </c>
      <c r="AD20" s="1026" t="str">
        <f>IF(N20="","",IF((N20/25)&gt;=2.67,M$15,""))</f>
        <v/>
      </c>
      <c r="AE20" s="1026" t="str">
        <f>IF(P20="","",IF((P20/25)&gt;=2.67,O$15,""))</f>
        <v/>
      </c>
      <c r="AF20" s="1026" t="str">
        <f>IF(R20="","",IF((R20/25)&gt;=2.67,Q$15,""))</f>
        <v/>
      </c>
      <c r="AG20" s="1026" t="str">
        <f>IF(T20="","",IF((T20/25)&gt;=2.67,S$15,""))</f>
        <v/>
      </c>
      <c r="AH20" s="1026" t="str">
        <f>IF(F20="","",IF((F20/25)&lt;2.67,E$15,""))</f>
        <v/>
      </c>
      <c r="AI20" s="1026" t="str">
        <f>IF(H20="","",IF((H20/25)&lt;2.67,G$15,""))</f>
        <v/>
      </c>
      <c r="AJ20" s="1026" t="str">
        <f>IF(J20="","",IF((J20/25)&lt;2.67,I$15,""))</f>
        <v/>
      </c>
      <c r="AK20" s="1026" t="str">
        <f>IF(L20="","",IF((L20/25)&lt;2.67,K$15,""))</f>
        <v/>
      </c>
      <c r="AL20" s="1026" t="str">
        <f>IF(N20="","",IF((N20/25)&lt;2.67,M$15,""))</f>
        <v/>
      </c>
      <c r="AM20" s="1026" t="str">
        <f>IF(P20="","",IF((P20/25)&lt;2.67,O$15,""))</f>
        <v/>
      </c>
      <c r="AN20" s="1026" t="str">
        <f>IF(R20="","",IF((R20/25)&lt;2.67,Q$15,""))</f>
        <v/>
      </c>
      <c r="AO20" s="1026" t="str">
        <f>IF(T20="","",IF((T20/25)&lt;2.67,S$15,""))</f>
        <v/>
      </c>
      <c r="AP20" s="822">
        <f>SUM(F20,H20,J20,L20,N20,P20,R20,T20)/$U$8</f>
        <v>45</v>
      </c>
      <c r="AQ20" s="1160">
        <f>'NDS-SP'!Z16</f>
        <v>16</v>
      </c>
      <c r="AR20" s="822">
        <v>80</v>
      </c>
      <c r="AS20" s="822">
        <v>80</v>
      </c>
      <c r="AT20" s="824">
        <f>AP20*$AT$17</f>
        <v>18</v>
      </c>
      <c r="AU20" s="824">
        <f>AQ20*$AU$17</f>
        <v>3.2</v>
      </c>
      <c r="AV20" s="824">
        <f>AR20*$AV$17</f>
        <v>16</v>
      </c>
      <c r="AW20" s="824">
        <f>AS20*$AW$17</f>
        <v>16</v>
      </c>
      <c r="AX20" s="825">
        <f>SUM(AT20:AW20)</f>
        <v>53.2</v>
      </c>
      <c r="AY20" s="1075">
        <f>IF(ISERROR(AT20/25),"",(AT20/25))</f>
        <v>0.72</v>
      </c>
      <c r="AZ20" s="1075">
        <f t="shared" ref="AZ20:BB20" si="12">IF(ISERROR(AU20/25),"",(AU20/25))</f>
        <v>0.128</v>
      </c>
      <c r="BA20" s="1075">
        <f t="shared" si="12"/>
        <v>0.64</v>
      </c>
      <c r="BB20" s="1075">
        <f t="shared" si="12"/>
        <v>0.64</v>
      </c>
      <c r="BC20" s="834">
        <f>SUM(AY20:BB20)</f>
        <v>2.1280000000000001</v>
      </c>
      <c r="BD20" s="835" t="str">
        <f>IF(ISBLANK(AZ20)," ",IF(AND((BC20&lt;=4),(BC20&gt;=3.66)),"SB",IF(AND((BC20&lt;=3.65),(BC20&gt;=2.66)),"B",IF(AND((BC20&lt;=2.65),(BC20&gt;=1.66)),"C",IF((BC20&lt;=1.65),"K","SK")))))</f>
        <v>C</v>
      </c>
      <c r="BE20" s="1046" t="str">
        <f t="shared" ref="BE20:BE66" si="13">IF(D20=""," ",IF(AND((AX20&lt;=100),(AX20&gt;95)),4,IF(AND((AX20&lt;=95),(AX20&gt;90)),3.66,IF(AND((AX20&lt;=90),(AX20&gt;84)),3.33,IF(AND((AX20&lt;=84),(AX20&gt;79)),3,IF(AND((AX20&lt;=79),(AX20&gt;74)),2.66,IF(AND((AX20&lt;=74),(AX20&gt;69)),2.33,IF(AND((AX20&lt;=69),(AX20&gt;64)),2,IF(AND((AX20&lt;=64),(AX20&gt;59)),1.66,IF(AND((AX20&lt;=59),(AX20&gt;54)),1.33,1))))))))))</f>
        <v xml:space="preserve"> </v>
      </c>
      <c r="BF20" s="1047" t="str">
        <f t="shared" ref="BF20:BF66" si="14">IF(ISBLANK(D20)," ",IF(AND((BE20&lt;=4),(BE20&gt;3.67)),"A",IF(AND((BE20&lt;=3.67),(BE20&gt;3.33)),"A-",IF(AND((BE20&lt;=3.33),(BE20&gt;3)),"B+",IF(AND((BE20&lt;=3),(BE20&gt;2.67)),"B",IF(AND((BE20&lt;=2.67),(BE20&gt;2.33)),"B-",IF(AND((BE20&lt;=2.33),(BE20&gt;2)),"C+",IF(AND((BE20&lt;=2),(BE20&gt;1.67)),"C",IF(AND((BE20&lt;=1.67),(BE20&gt;1.33)),"C-",IF(AND((BE20&lt;=1.33),(BE20&gt;1)),"D+",IF(AND((BE20&lt;=1),(BE20&gt;0)),"D"," ")))))))))))</f>
        <v xml:space="preserve"> </v>
      </c>
    </row>
    <row r="21" spans="1:58" s="20" customFormat="1" ht="12.75" x14ac:dyDescent="0.2">
      <c r="A21" s="14" t="str">
        <f>PROTA!I6</f>
        <v>X IPS 1</v>
      </c>
      <c r="B21" s="124">
        <v>2</v>
      </c>
      <c r="C21" s="331" t="str">
        <f>CONCATENATE(B21,AQ8)</f>
        <v>2</v>
      </c>
      <c r="D21" s="332" t="str">
        <f>ABSEN!E12</f>
        <v/>
      </c>
      <c r="E21" s="571"/>
      <c r="F21" s="669" t="str">
        <f t="shared" si="4"/>
        <v/>
      </c>
      <c r="G21" s="571"/>
      <c r="H21" s="669" t="str">
        <f t="shared" si="5"/>
        <v/>
      </c>
      <c r="I21" s="571"/>
      <c r="J21" s="669" t="str">
        <f t="shared" si="6"/>
        <v/>
      </c>
      <c r="K21" s="571"/>
      <c r="L21" s="669" t="str">
        <f t="shared" si="7"/>
        <v/>
      </c>
      <c r="M21" s="571"/>
      <c r="N21" s="669" t="str">
        <f t="shared" si="8"/>
        <v/>
      </c>
      <c r="O21" s="571"/>
      <c r="P21" s="669" t="str">
        <f t="shared" si="9"/>
        <v/>
      </c>
      <c r="Q21" s="571"/>
      <c r="R21" s="669" t="str">
        <f t="shared" si="10"/>
        <v/>
      </c>
      <c r="S21" s="571"/>
      <c r="T21" s="669" t="str">
        <f t="shared" si="11"/>
        <v/>
      </c>
      <c r="U21" s="669"/>
      <c r="V21" s="669"/>
      <c r="W21" s="669"/>
      <c r="X21" s="669"/>
      <c r="Y21" s="669"/>
      <c r="Z21" s="1026" t="str">
        <f t="shared" ref="Z21:Z66" si="15">IF(F21="","",IF((F21/25)&gt;=2.67,E$15,""))</f>
        <v/>
      </c>
      <c r="AA21" s="1026" t="str">
        <f t="shared" ref="AA21:AA66" si="16">IF(H21="","",IF((H21/25)&gt;=2.67,G$15,""))</f>
        <v/>
      </c>
      <c r="AB21" s="1026" t="str">
        <f t="shared" ref="AB21:AB66" si="17">IF(J21="","",IF((J21/25)&gt;=2.67,I$15,""))</f>
        <v/>
      </c>
      <c r="AC21" s="1026" t="str">
        <f t="shared" ref="AC21:AC66" si="18">IF(L21="","",IF((L21/25)&gt;=2.67,K$15,""))</f>
        <v/>
      </c>
      <c r="AD21" s="1026" t="str">
        <f t="shared" ref="AD21:AD66" si="19">IF(N21="","",IF((N21/25)&gt;=2.67,M$15,""))</f>
        <v/>
      </c>
      <c r="AE21" s="1026" t="str">
        <f t="shared" ref="AE21:AE66" si="20">IF(P21="","",IF((P21/25)&gt;=2.67,O$15,""))</f>
        <v/>
      </c>
      <c r="AF21" s="1026" t="str">
        <f t="shared" ref="AF21:AF66" si="21">IF(R21="","",IF((R21/25)&gt;=2.67,Q$15,""))</f>
        <v/>
      </c>
      <c r="AG21" s="1026" t="str">
        <f t="shared" ref="AG21:AG66" si="22">IF(T21="","",IF((T21/25)&gt;=2.67,S$15,""))</f>
        <v/>
      </c>
      <c r="AH21" s="1026" t="str">
        <f t="shared" ref="AH21:AH66" si="23">IF(F21="","",IF((F21/25)&lt;2.67,E$15,""))</f>
        <v/>
      </c>
      <c r="AI21" s="1026" t="str">
        <f t="shared" ref="AI21:AI66" si="24">IF(H21="","",IF((H21/25)&lt;2.67,G$15,""))</f>
        <v/>
      </c>
      <c r="AJ21" s="1026" t="str">
        <f t="shared" ref="AJ21:AJ66" si="25">IF(J21="","",IF((J21/25)&lt;2.67,I$15,""))</f>
        <v/>
      </c>
      <c r="AK21" s="1026" t="str">
        <f t="shared" ref="AK21:AK66" si="26">IF(L21="","",IF((L21/25)&lt;2.67,K$15,""))</f>
        <v/>
      </c>
      <c r="AL21" s="1026" t="str">
        <f t="shared" ref="AL21:AL66" si="27">IF(N21="","",IF((N21/25)&lt;2.67,M$15,""))</f>
        <v/>
      </c>
      <c r="AM21" s="1026" t="str">
        <f t="shared" ref="AM21:AM66" si="28">IF(P21="","",IF((P21/25)&lt;2.67,O$15,""))</f>
        <v/>
      </c>
      <c r="AN21" s="1026" t="str">
        <f t="shared" ref="AN21:AN66" si="29">IF(R21="","",IF((R21/25)&lt;2.67,Q$15,""))</f>
        <v/>
      </c>
      <c r="AO21" s="1026" t="str">
        <f t="shared" ref="AO21:AO66" si="30">IF(T21="","",IF((T21/25)&lt;2.67,S$15,""))</f>
        <v/>
      </c>
      <c r="AP21" s="822">
        <f t="shared" ref="AP21:AP66" si="31">SUM(F21:X21)/$U$8</f>
        <v>0</v>
      </c>
      <c r="AQ21" s="822">
        <f>'NDS-SP'!Z17</f>
        <v>16</v>
      </c>
      <c r="AR21" s="1083"/>
      <c r="AS21" s="1084"/>
      <c r="AT21" s="826"/>
      <c r="AU21" s="826"/>
      <c r="AV21" s="826"/>
      <c r="AW21" s="826"/>
      <c r="AX21" s="827">
        <f t="shared" ref="AX21:AX66" si="32">SUM(AT21:AW21)</f>
        <v>0</v>
      </c>
      <c r="AY21" s="833">
        <f t="shared" ref="AY21:AY66" si="33">IF(ISERROR(AQ21/25),"",(AQ21/25))</f>
        <v>0.64</v>
      </c>
      <c r="AZ21" s="833">
        <f t="shared" ref="AZ21:BB49" si="34">AR21/25</f>
        <v>0</v>
      </c>
      <c r="BA21" s="833">
        <f t="shared" si="34"/>
        <v>0</v>
      </c>
      <c r="BB21" s="833">
        <f t="shared" si="34"/>
        <v>0</v>
      </c>
      <c r="BC21" s="834">
        <f t="shared" ref="BC21:BC66" si="35">SUM(AY21:BB21)</f>
        <v>0.64</v>
      </c>
      <c r="BD21" s="835" t="str">
        <f t="shared" ref="BD21:BD66" si="36">IF(ISBLANK(AZ21)," ",IF(AND((BC21&lt;=4),(BC21&gt;=3.66)),"SB",IF(AND((BC21&lt;=3.65),(BC21&gt;=2.66)),"B",IF(AND((BC21&lt;=2.65),(BC21&gt;=1.66)),"C",IF((BC21&lt;=1.65),"K","SK")))))</f>
        <v>K</v>
      </c>
      <c r="BE21" s="836" t="str">
        <f t="shared" si="13"/>
        <v xml:space="preserve"> </v>
      </c>
      <c r="BF21" s="837" t="str">
        <f t="shared" si="14"/>
        <v xml:space="preserve"> </v>
      </c>
    </row>
    <row r="22" spans="1:58" s="20" customFormat="1" ht="12.75" x14ac:dyDescent="0.2">
      <c r="A22" s="14" t="str">
        <f>PROTA!I7</f>
        <v>X IPS 2</v>
      </c>
      <c r="B22" s="124">
        <v>3</v>
      </c>
      <c r="C22" s="331" t="e">
        <f>CONCATENATE(B22,#REF!)</f>
        <v>#REF!</v>
      </c>
      <c r="D22" s="332" t="str">
        <f>ABSEN!E13</f>
        <v/>
      </c>
      <c r="E22" s="571"/>
      <c r="F22" s="669" t="str">
        <f t="shared" si="4"/>
        <v/>
      </c>
      <c r="G22" s="571"/>
      <c r="H22" s="669" t="str">
        <f t="shared" si="5"/>
        <v/>
      </c>
      <c r="I22" s="571"/>
      <c r="J22" s="669" t="str">
        <f t="shared" si="6"/>
        <v/>
      </c>
      <c r="K22" s="571"/>
      <c r="L22" s="669" t="str">
        <f t="shared" si="7"/>
        <v/>
      </c>
      <c r="M22" s="571"/>
      <c r="N22" s="669" t="str">
        <f t="shared" si="8"/>
        <v/>
      </c>
      <c r="O22" s="571"/>
      <c r="P22" s="669" t="str">
        <f t="shared" si="9"/>
        <v/>
      </c>
      <c r="Q22" s="571"/>
      <c r="R22" s="669" t="str">
        <f t="shared" si="10"/>
        <v/>
      </c>
      <c r="S22" s="571"/>
      <c r="T22" s="669" t="str">
        <f t="shared" si="11"/>
        <v/>
      </c>
      <c r="U22" s="669"/>
      <c r="V22" s="669"/>
      <c r="W22" s="669"/>
      <c r="X22" s="669"/>
      <c r="Y22" s="669"/>
      <c r="Z22" s="1026" t="str">
        <f t="shared" si="15"/>
        <v/>
      </c>
      <c r="AA22" s="1026" t="str">
        <f t="shared" si="16"/>
        <v/>
      </c>
      <c r="AB22" s="1026" t="str">
        <f t="shared" si="17"/>
        <v/>
      </c>
      <c r="AC22" s="1026" t="str">
        <f t="shared" si="18"/>
        <v/>
      </c>
      <c r="AD22" s="1026" t="str">
        <f t="shared" si="19"/>
        <v/>
      </c>
      <c r="AE22" s="1026" t="str">
        <f t="shared" si="20"/>
        <v/>
      </c>
      <c r="AF22" s="1026" t="str">
        <f t="shared" si="21"/>
        <v/>
      </c>
      <c r="AG22" s="1026" t="str">
        <f t="shared" si="22"/>
        <v/>
      </c>
      <c r="AH22" s="1026" t="str">
        <f t="shared" si="23"/>
        <v/>
      </c>
      <c r="AI22" s="1026" t="str">
        <f t="shared" si="24"/>
        <v/>
      </c>
      <c r="AJ22" s="1026" t="str">
        <f t="shared" si="25"/>
        <v/>
      </c>
      <c r="AK22" s="1026" t="str">
        <f t="shared" si="26"/>
        <v/>
      </c>
      <c r="AL22" s="1026" t="str">
        <f t="shared" si="27"/>
        <v/>
      </c>
      <c r="AM22" s="1026" t="str">
        <f t="shared" si="28"/>
        <v/>
      </c>
      <c r="AN22" s="1026" t="str">
        <f t="shared" si="29"/>
        <v/>
      </c>
      <c r="AO22" s="1026" t="str">
        <f t="shared" si="30"/>
        <v/>
      </c>
      <c r="AP22" s="822">
        <f t="shared" si="31"/>
        <v>0</v>
      </c>
      <c r="AQ22" s="822">
        <f>'NDS-SP'!Z18</f>
        <v>0</v>
      </c>
      <c r="AR22" s="1083"/>
      <c r="AS22" s="1084"/>
      <c r="AT22" s="826"/>
      <c r="AU22" s="826"/>
      <c r="AV22" s="826"/>
      <c r="AW22" s="826"/>
      <c r="AX22" s="828">
        <f t="shared" si="32"/>
        <v>0</v>
      </c>
      <c r="AY22" s="833">
        <f t="shared" si="33"/>
        <v>0</v>
      </c>
      <c r="AZ22" s="833">
        <f t="shared" si="34"/>
        <v>0</v>
      </c>
      <c r="BA22" s="833">
        <f t="shared" si="34"/>
        <v>0</v>
      </c>
      <c r="BB22" s="833">
        <f t="shared" si="34"/>
        <v>0</v>
      </c>
      <c r="BC22" s="834">
        <f t="shared" si="35"/>
        <v>0</v>
      </c>
      <c r="BD22" s="835" t="str">
        <f t="shared" si="36"/>
        <v>K</v>
      </c>
      <c r="BE22" s="836" t="str">
        <f t="shared" si="13"/>
        <v xml:space="preserve"> </v>
      </c>
      <c r="BF22" s="837" t="str">
        <f t="shared" si="14"/>
        <v xml:space="preserve"> </v>
      </c>
    </row>
    <row r="23" spans="1:58" s="20" customFormat="1" ht="12.75" x14ac:dyDescent="0.2">
      <c r="A23" s="14" t="str">
        <f>PROTA!I8</f>
        <v>X IPS 3</v>
      </c>
      <c r="B23" s="124">
        <v>4</v>
      </c>
      <c r="C23" s="331" t="e">
        <f>CONCATENATE(B23,#REF!)</f>
        <v>#REF!</v>
      </c>
      <c r="D23" s="332" t="str">
        <f>ABSEN!E14</f>
        <v/>
      </c>
      <c r="E23" s="571"/>
      <c r="F23" s="669" t="str">
        <f t="shared" si="4"/>
        <v/>
      </c>
      <c r="G23" s="571" t="s">
        <v>300</v>
      </c>
      <c r="H23" s="669">
        <f t="shared" si="5"/>
        <v>75</v>
      </c>
      <c r="I23" s="571"/>
      <c r="J23" s="669" t="str">
        <f t="shared" si="6"/>
        <v/>
      </c>
      <c r="K23" s="571"/>
      <c r="L23" s="669" t="str">
        <f t="shared" si="7"/>
        <v/>
      </c>
      <c r="M23" s="571"/>
      <c r="N23" s="669" t="str">
        <f t="shared" si="8"/>
        <v/>
      </c>
      <c r="O23" s="571"/>
      <c r="P23" s="669" t="str">
        <f t="shared" si="9"/>
        <v/>
      </c>
      <c r="Q23" s="571"/>
      <c r="R23" s="669" t="str">
        <f t="shared" si="10"/>
        <v/>
      </c>
      <c r="S23" s="571"/>
      <c r="T23" s="669" t="str">
        <f t="shared" si="11"/>
        <v/>
      </c>
      <c r="U23" s="669"/>
      <c r="V23" s="669"/>
      <c r="W23" s="669"/>
      <c r="X23" s="669"/>
      <c r="Y23" s="669"/>
      <c r="Z23" s="1026" t="str">
        <f t="shared" si="15"/>
        <v/>
      </c>
      <c r="AA23" s="1026" t="str">
        <f t="shared" si="16"/>
        <v>kejujuran</v>
      </c>
      <c r="AB23" s="1026" t="str">
        <f t="shared" si="17"/>
        <v/>
      </c>
      <c r="AC23" s="1026" t="str">
        <f t="shared" si="18"/>
        <v/>
      </c>
      <c r="AD23" s="1026" t="str">
        <f t="shared" si="19"/>
        <v/>
      </c>
      <c r="AE23" s="1026" t="str">
        <f t="shared" si="20"/>
        <v/>
      </c>
      <c r="AF23" s="1026" t="str">
        <f t="shared" si="21"/>
        <v/>
      </c>
      <c r="AG23" s="1026" t="str">
        <f t="shared" si="22"/>
        <v/>
      </c>
      <c r="AH23" s="1026" t="str">
        <f t="shared" si="23"/>
        <v/>
      </c>
      <c r="AI23" s="1026" t="str">
        <f t="shared" si="24"/>
        <v/>
      </c>
      <c r="AJ23" s="1026" t="str">
        <f t="shared" si="25"/>
        <v/>
      </c>
      <c r="AK23" s="1026" t="str">
        <f t="shared" si="26"/>
        <v/>
      </c>
      <c r="AL23" s="1026" t="str">
        <f t="shared" si="27"/>
        <v/>
      </c>
      <c r="AM23" s="1026" t="str">
        <f t="shared" si="28"/>
        <v/>
      </c>
      <c r="AN23" s="1026" t="str">
        <f t="shared" si="29"/>
        <v/>
      </c>
      <c r="AO23" s="1026" t="str">
        <f t="shared" si="30"/>
        <v/>
      </c>
      <c r="AP23" s="822">
        <f t="shared" si="31"/>
        <v>37.5</v>
      </c>
      <c r="AQ23" s="822">
        <f>'NDS-SP'!Z19</f>
        <v>0</v>
      </c>
      <c r="AR23" s="1083"/>
      <c r="AS23" s="1084"/>
      <c r="AT23" s="826"/>
      <c r="AU23" s="826"/>
      <c r="AV23" s="826"/>
      <c r="AW23" s="826"/>
      <c r="AX23" s="828">
        <f t="shared" si="32"/>
        <v>0</v>
      </c>
      <c r="AY23" s="833">
        <f t="shared" si="33"/>
        <v>0</v>
      </c>
      <c r="AZ23" s="833">
        <f t="shared" si="34"/>
        <v>0</v>
      </c>
      <c r="BA23" s="833">
        <f t="shared" si="34"/>
        <v>0</v>
      </c>
      <c r="BB23" s="833">
        <f t="shared" si="34"/>
        <v>0</v>
      </c>
      <c r="BC23" s="834">
        <f t="shared" si="35"/>
        <v>0</v>
      </c>
      <c r="BD23" s="835" t="str">
        <f t="shared" si="36"/>
        <v>K</v>
      </c>
      <c r="BE23" s="836" t="str">
        <f t="shared" si="13"/>
        <v xml:space="preserve"> </v>
      </c>
      <c r="BF23" s="837" t="str">
        <f t="shared" si="14"/>
        <v xml:space="preserve"> </v>
      </c>
    </row>
    <row r="24" spans="1:58" s="20" customFormat="1" ht="12.75" x14ac:dyDescent="0.2">
      <c r="A24" s="14">
        <f>PROTA!I9</f>
        <v>0</v>
      </c>
      <c r="B24" s="124">
        <v>5</v>
      </c>
      <c r="C24" s="331" t="str">
        <f>CONCATENATE(B24,AQ14)</f>
        <v>5NILAI DIRI SENDIRI</v>
      </c>
      <c r="D24" s="332" t="str">
        <f>ABSEN!E15</f>
        <v/>
      </c>
      <c r="E24" s="571"/>
      <c r="F24" s="669" t="str">
        <f t="shared" si="4"/>
        <v/>
      </c>
      <c r="G24" s="571"/>
      <c r="H24" s="669" t="str">
        <f t="shared" si="5"/>
        <v/>
      </c>
      <c r="I24" s="571"/>
      <c r="J24" s="669" t="str">
        <f t="shared" si="6"/>
        <v/>
      </c>
      <c r="K24" s="571"/>
      <c r="L24" s="669" t="str">
        <f t="shared" si="7"/>
        <v/>
      </c>
      <c r="M24" s="571"/>
      <c r="N24" s="669" t="str">
        <f t="shared" si="8"/>
        <v/>
      </c>
      <c r="O24" s="571"/>
      <c r="P24" s="669" t="str">
        <f t="shared" si="9"/>
        <v/>
      </c>
      <c r="Q24" s="571"/>
      <c r="R24" s="669" t="str">
        <f t="shared" si="10"/>
        <v/>
      </c>
      <c r="S24" s="571"/>
      <c r="T24" s="669" t="str">
        <f t="shared" si="11"/>
        <v/>
      </c>
      <c r="U24" s="669"/>
      <c r="V24" s="669"/>
      <c r="W24" s="669"/>
      <c r="X24" s="669"/>
      <c r="Y24" s="669"/>
      <c r="Z24" s="1026" t="str">
        <f t="shared" si="15"/>
        <v/>
      </c>
      <c r="AA24" s="1026" t="str">
        <f t="shared" si="16"/>
        <v/>
      </c>
      <c r="AB24" s="1026" t="str">
        <f t="shared" si="17"/>
        <v/>
      </c>
      <c r="AC24" s="1026" t="str">
        <f t="shared" si="18"/>
        <v/>
      </c>
      <c r="AD24" s="1026" t="str">
        <f t="shared" si="19"/>
        <v/>
      </c>
      <c r="AE24" s="1026" t="str">
        <f t="shared" si="20"/>
        <v/>
      </c>
      <c r="AF24" s="1026" t="str">
        <f t="shared" si="21"/>
        <v/>
      </c>
      <c r="AG24" s="1026" t="str">
        <f t="shared" si="22"/>
        <v/>
      </c>
      <c r="AH24" s="1026" t="str">
        <f t="shared" si="23"/>
        <v/>
      </c>
      <c r="AI24" s="1026" t="str">
        <f t="shared" si="24"/>
        <v/>
      </c>
      <c r="AJ24" s="1026" t="str">
        <f t="shared" si="25"/>
        <v/>
      </c>
      <c r="AK24" s="1026" t="str">
        <f t="shared" si="26"/>
        <v/>
      </c>
      <c r="AL24" s="1026" t="str">
        <f t="shared" si="27"/>
        <v/>
      </c>
      <c r="AM24" s="1026" t="str">
        <f t="shared" si="28"/>
        <v/>
      </c>
      <c r="AN24" s="1026" t="str">
        <f t="shared" si="29"/>
        <v/>
      </c>
      <c r="AO24" s="1026" t="str">
        <f t="shared" si="30"/>
        <v/>
      </c>
      <c r="AP24" s="822">
        <f t="shared" si="31"/>
        <v>0</v>
      </c>
      <c r="AQ24" s="822">
        <f>'NDS-SP'!Z20</f>
        <v>0</v>
      </c>
      <c r="AR24" s="1083"/>
      <c r="AS24" s="1084"/>
      <c r="AT24" s="826"/>
      <c r="AU24" s="826"/>
      <c r="AV24" s="826"/>
      <c r="AW24" s="826"/>
      <c r="AX24" s="828">
        <f t="shared" si="32"/>
        <v>0</v>
      </c>
      <c r="AY24" s="833">
        <f t="shared" si="33"/>
        <v>0</v>
      </c>
      <c r="AZ24" s="833">
        <f t="shared" si="34"/>
        <v>0</v>
      </c>
      <c r="BA24" s="833">
        <f t="shared" si="34"/>
        <v>0</v>
      </c>
      <c r="BB24" s="833">
        <f t="shared" si="34"/>
        <v>0</v>
      </c>
      <c r="BC24" s="834">
        <f t="shared" si="35"/>
        <v>0</v>
      </c>
      <c r="BD24" s="835" t="str">
        <f t="shared" si="36"/>
        <v>K</v>
      </c>
      <c r="BE24" s="836" t="str">
        <f t="shared" si="13"/>
        <v xml:space="preserve"> </v>
      </c>
      <c r="BF24" s="837" t="str">
        <f t="shared" si="14"/>
        <v xml:space="preserve"> </v>
      </c>
    </row>
    <row r="25" spans="1:58" s="20" customFormat="1" ht="12.75" x14ac:dyDescent="0.2">
      <c r="A25" s="14">
        <f>PROTA!I10</f>
        <v>0</v>
      </c>
      <c r="B25" s="124">
        <v>6</v>
      </c>
      <c r="C25" s="331" t="e">
        <f>CONCATENATE(B25,#REF!)</f>
        <v>#REF!</v>
      </c>
      <c r="D25" s="332" t="str">
        <f>ABSEN!E16</f>
        <v/>
      </c>
      <c r="E25" s="571"/>
      <c r="F25" s="669" t="str">
        <f t="shared" si="4"/>
        <v/>
      </c>
      <c r="G25" s="571"/>
      <c r="H25" s="669" t="str">
        <f t="shared" si="5"/>
        <v/>
      </c>
      <c r="I25" s="571"/>
      <c r="J25" s="669" t="str">
        <f t="shared" si="6"/>
        <v/>
      </c>
      <c r="K25" s="571"/>
      <c r="L25" s="669" t="str">
        <f t="shared" si="7"/>
        <v/>
      </c>
      <c r="M25" s="571"/>
      <c r="N25" s="669" t="str">
        <f t="shared" si="8"/>
        <v/>
      </c>
      <c r="O25" s="571"/>
      <c r="P25" s="669" t="str">
        <f t="shared" si="9"/>
        <v/>
      </c>
      <c r="Q25" s="571"/>
      <c r="R25" s="669" t="str">
        <f t="shared" si="10"/>
        <v/>
      </c>
      <c r="S25" s="571"/>
      <c r="T25" s="669" t="str">
        <f t="shared" si="11"/>
        <v/>
      </c>
      <c r="U25" s="669"/>
      <c r="V25" s="669"/>
      <c r="W25" s="669"/>
      <c r="X25" s="669"/>
      <c r="Y25" s="669"/>
      <c r="Z25" s="1026" t="str">
        <f t="shared" si="15"/>
        <v/>
      </c>
      <c r="AA25" s="1026" t="str">
        <f t="shared" si="16"/>
        <v/>
      </c>
      <c r="AB25" s="1026" t="str">
        <f t="shared" si="17"/>
        <v/>
      </c>
      <c r="AC25" s="1026" t="str">
        <f t="shared" si="18"/>
        <v/>
      </c>
      <c r="AD25" s="1026" t="str">
        <f t="shared" si="19"/>
        <v/>
      </c>
      <c r="AE25" s="1026" t="str">
        <f t="shared" si="20"/>
        <v/>
      </c>
      <c r="AF25" s="1026" t="str">
        <f t="shared" si="21"/>
        <v/>
      </c>
      <c r="AG25" s="1026" t="str">
        <f t="shared" si="22"/>
        <v/>
      </c>
      <c r="AH25" s="1026" t="str">
        <f t="shared" si="23"/>
        <v/>
      </c>
      <c r="AI25" s="1026" t="str">
        <f t="shared" si="24"/>
        <v/>
      </c>
      <c r="AJ25" s="1026" t="str">
        <f t="shared" si="25"/>
        <v/>
      </c>
      <c r="AK25" s="1026" t="str">
        <f t="shared" si="26"/>
        <v/>
      </c>
      <c r="AL25" s="1026" t="str">
        <f t="shared" si="27"/>
        <v/>
      </c>
      <c r="AM25" s="1026" t="str">
        <f t="shared" si="28"/>
        <v/>
      </c>
      <c r="AN25" s="1026" t="str">
        <f t="shared" si="29"/>
        <v/>
      </c>
      <c r="AO25" s="1026" t="str">
        <f t="shared" si="30"/>
        <v/>
      </c>
      <c r="AP25" s="822">
        <f t="shared" si="31"/>
        <v>0</v>
      </c>
      <c r="AQ25" s="822">
        <f>'NDS-SP'!Z21</f>
        <v>0</v>
      </c>
      <c r="AR25" s="1083"/>
      <c r="AS25" s="1084"/>
      <c r="AT25" s="826"/>
      <c r="AU25" s="826"/>
      <c r="AV25" s="826"/>
      <c r="AW25" s="826"/>
      <c r="AX25" s="828">
        <f t="shared" si="32"/>
        <v>0</v>
      </c>
      <c r="AY25" s="833">
        <f t="shared" si="33"/>
        <v>0</v>
      </c>
      <c r="AZ25" s="833">
        <f t="shared" si="34"/>
        <v>0</v>
      </c>
      <c r="BA25" s="833">
        <f t="shared" si="34"/>
        <v>0</v>
      </c>
      <c r="BB25" s="833">
        <f t="shared" si="34"/>
        <v>0</v>
      </c>
      <c r="BC25" s="834">
        <f t="shared" si="35"/>
        <v>0</v>
      </c>
      <c r="BD25" s="835" t="str">
        <f t="shared" si="36"/>
        <v>K</v>
      </c>
      <c r="BE25" s="836" t="str">
        <f t="shared" si="13"/>
        <v xml:space="preserve"> </v>
      </c>
      <c r="BF25" s="837" t="str">
        <f t="shared" si="14"/>
        <v xml:space="preserve"> </v>
      </c>
    </row>
    <row r="26" spans="1:58" s="20" customFormat="1" ht="12.75" x14ac:dyDescent="0.2">
      <c r="A26" s="14">
        <f>PROTA!I11</f>
        <v>0</v>
      </c>
      <c r="B26" s="124">
        <v>7</v>
      </c>
      <c r="C26" s="331" t="str">
        <f>CONCATENATE(B26,AQ17)</f>
        <v>7</v>
      </c>
      <c r="D26" s="332" t="str">
        <f>ABSEN!E17</f>
        <v/>
      </c>
      <c r="E26" s="571"/>
      <c r="F26" s="669" t="str">
        <f t="shared" si="4"/>
        <v/>
      </c>
      <c r="G26" s="571"/>
      <c r="H26" s="669" t="str">
        <f t="shared" si="5"/>
        <v/>
      </c>
      <c r="I26" s="571"/>
      <c r="J26" s="669" t="str">
        <f t="shared" si="6"/>
        <v/>
      </c>
      <c r="K26" s="571"/>
      <c r="L26" s="669" t="str">
        <f t="shared" si="7"/>
        <v/>
      </c>
      <c r="M26" s="571"/>
      <c r="N26" s="669" t="str">
        <f t="shared" si="8"/>
        <v/>
      </c>
      <c r="O26" s="571"/>
      <c r="P26" s="669" t="str">
        <f t="shared" si="9"/>
        <v/>
      </c>
      <c r="Q26" s="571"/>
      <c r="R26" s="669" t="str">
        <f t="shared" si="10"/>
        <v/>
      </c>
      <c r="S26" s="571"/>
      <c r="T26" s="669" t="str">
        <f t="shared" si="11"/>
        <v/>
      </c>
      <c r="U26" s="669"/>
      <c r="V26" s="669"/>
      <c r="W26" s="669"/>
      <c r="X26" s="669"/>
      <c r="Y26" s="669"/>
      <c r="Z26" s="1026" t="str">
        <f t="shared" si="15"/>
        <v/>
      </c>
      <c r="AA26" s="1026" t="str">
        <f t="shared" si="16"/>
        <v/>
      </c>
      <c r="AB26" s="1026" t="str">
        <f t="shared" si="17"/>
        <v/>
      </c>
      <c r="AC26" s="1026" t="str">
        <f t="shared" si="18"/>
        <v/>
      </c>
      <c r="AD26" s="1026" t="str">
        <f t="shared" si="19"/>
        <v/>
      </c>
      <c r="AE26" s="1026" t="str">
        <f t="shared" si="20"/>
        <v/>
      </c>
      <c r="AF26" s="1026" t="str">
        <f t="shared" si="21"/>
        <v/>
      </c>
      <c r="AG26" s="1026" t="str">
        <f t="shared" si="22"/>
        <v/>
      </c>
      <c r="AH26" s="1026" t="str">
        <f t="shared" si="23"/>
        <v/>
      </c>
      <c r="AI26" s="1026" t="str">
        <f t="shared" si="24"/>
        <v/>
      </c>
      <c r="AJ26" s="1026" t="str">
        <f t="shared" si="25"/>
        <v/>
      </c>
      <c r="AK26" s="1026" t="str">
        <f t="shared" si="26"/>
        <v/>
      </c>
      <c r="AL26" s="1026" t="str">
        <f t="shared" si="27"/>
        <v/>
      </c>
      <c r="AM26" s="1026" t="str">
        <f t="shared" si="28"/>
        <v/>
      </c>
      <c r="AN26" s="1026" t="str">
        <f t="shared" si="29"/>
        <v/>
      </c>
      <c r="AO26" s="1026" t="str">
        <f t="shared" si="30"/>
        <v/>
      </c>
      <c r="AP26" s="822">
        <f t="shared" si="31"/>
        <v>0</v>
      </c>
      <c r="AQ26" s="822">
        <f>'NDS-SP'!Z22</f>
        <v>0</v>
      </c>
      <c r="AR26" s="1083"/>
      <c r="AS26" s="1084"/>
      <c r="AT26" s="826"/>
      <c r="AU26" s="826"/>
      <c r="AV26" s="826"/>
      <c r="AW26" s="826"/>
      <c r="AX26" s="828">
        <f t="shared" si="32"/>
        <v>0</v>
      </c>
      <c r="AY26" s="833">
        <f t="shared" si="33"/>
        <v>0</v>
      </c>
      <c r="AZ26" s="833">
        <f t="shared" si="34"/>
        <v>0</v>
      </c>
      <c r="BA26" s="833">
        <f t="shared" si="34"/>
        <v>0</v>
      </c>
      <c r="BB26" s="833">
        <f t="shared" si="34"/>
        <v>0</v>
      </c>
      <c r="BC26" s="834">
        <f t="shared" si="35"/>
        <v>0</v>
      </c>
      <c r="BD26" s="835" t="str">
        <f t="shared" si="36"/>
        <v>K</v>
      </c>
      <c r="BE26" s="836" t="str">
        <f t="shared" si="13"/>
        <v xml:space="preserve"> </v>
      </c>
      <c r="BF26" s="837" t="str">
        <f t="shared" si="14"/>
        <v xml:space="preserve"> </v>
      </c>
    </row>
    <row r="27" spans="1:58" s="20" customFormat="1" ht="12.75" x14ac:dyDescent="0.2">
      <c r="A27" s="14">
        <f>PROTA!I12</f>
        <v>0</v>
      </c>
      <c r="B27" s="124">
        <v>8</v>
      </c>
      <c r="C27" s="331" t="str">
        <f t="shared" ref="C27:C66" si="37">CONCATENATE(B27,AQ20)</f>
        <v>816</v>
      </c>
      <c r="D27" s="332" t="str">
        <f>ABSEN!E18</f>
        <v/>
      </c>
      <c r="E27" s="571"/>
      <c r="F27" s="669" t="str">
        <f t="shared" si="4"/>
        <v/>
      </c>
      <c r="G27" s="571"/>
      <c r="H27" s="669" t="str">
        <f t="shared" si="5"/>
        <v/>
      </c>
      <c r="I27" s="571"/>
      <c r="J27" s="669" t="str">
        <f t="shared" si="6"/>
        <v/>
      </c>
      <c r="K27" s="571"/>
      <c r="L27" s="669" t="str">
        <f t="shared" si="7"/>
        <v/>
      </c>
      <c r="M27" s="571"/>
      <c r="N27" s="669" t="str">
        <f t="shared" si="8"/>
        <v/>
      </c>
      <c r="O27" s="571"/>
      <c r="P27" s="669" t="str">
        <f t="shared" si="9"/>
        <v/>
      </c>
      <c r="Q27" s="571"/>
      <c r="R27" s="669" t="str">
        <f t="shared" si="10"/>
        <v/>
      </c>
      <c r="S27" s="571"/>
      <c r="T27" s="669" t="str">
        <f t="shared" si="11"/>
        <v/>
      </c>
      <c r="U27" s="669"/>
      <c r="V27" s="669"/>
      <c r="W27" s="669"/>
      <c r="X27" s="669"/>
      <c r="Y27" s="669"/>
      <c r="Z27" s="1026" t="str">
        <f t="shared" si="15"/>
        <v/>
      </c>
      <c r="AA27" s="1026" t="str">
        <f t="shared" si="16"/>
        <v/>
      </c>
      <c r="AB27" s="1026" t="str">
        <f t="shared" si="17"/>
        <v/>
      </c>
      <c r="AC27" s="1026" t="str">
        <f t="shared" si="18"/>
        <v/>
      </c>
      <c r="AD27" s="1026" t="str">
        <f t="shared" si="19"/>
        <v/>
      </c>
      <c r="AE27" s="1026" t="str">
        <f t="shared" si="20"/>
        <v/>
      </c>
      <c r="AF27" s="1026" t="str">
        <f t="shared" si="21"/>
        <v/>
      </c>
      <c r="AG27" s="1026" t="str">
        <f t="shared" si="22"/>
        <v/>
      </c>
      <c r="AH27" s="1026" t="str">
        <f t="shared" si="23"/>
        <v/>
      </c>
      <c r="AI27" s="1026" t="str">
        <f t="shared" si="24"/>
        <v/>
      </c>
      <c r="AJ27" s="1026" t="str">
        <f t="shared" si="25"/>
        <v/>
      </c>
      <c r="AK27" s="1026" t="str">
        <f t="shared" si="26"/>
        <v/>
      </c>
      <c r="AL27" s="1026" t="str">
        <f t="shared" si="27"/>
        <v/>
      </c>
      <c r="AM27" s="1026" t="str">
        <f t="shared" si="28"/>
        <v/>
      </c>
      <c r="AN27" s="1026" t="str">
        <f t="shared" si="29"/>
        <v/>
      </c>
      <c r="AO27" s="1026" t="str">
        <f t="shared" si="30"/>
        <v/>
      </c>
      <c r="AP27" s="822">
        <f t="shared" si="31"/>
        <v>0</v>
      </c>
      <c r="AQ27" s="822">
        <f>'NDS-SP'!Z23</f>
        <v>0</v>
      </c>
      <c r="AR27" s="1083"/>
      <c r="AS27" s="1084"/>
      <c r="AT27" s="826"/>
      <c r="AU27" s="826"/>
      <c r="AV27" s="826"/>
      <c r="AW27" s="826"/>
      <c r="AX27" s="828">
        <f t="shared" si="32"/>
        <v>0</v>
      </c>
      <c r="AY27" s="833">
        <f t="shared" si="33"/>
        <v>0</v>
      </c>
      <c r="AZ27" s="833">
        <f t="shared" si="34"/>
        <v>0</v>
      </c>
      <c r="BA27" s="833">
        <f t="shared" si="34"/>
        <v>0</v>
      </c>
      <c r="BB27" s="833">
        <f t="shared" si="34"/>
        <v>0</v>
      </c>
      <c r="BC27" s="834">
        <f t="shared" si="35"/>
        <v>0</v>
      </c>
      <c r="BD27" s="835" t="str">
        <f t="shared" si="36"/>
        <v>K</v>
      </c>
      <c r="BE27" s="836" t="str">
        <f t="shared" si="13"/>
        <v xml:space="preserve"> </v>
      </c>
      <c r="BF27" s="837" t="str">
        <f t="shared" si="14"/>
        <v xml:space="preserve"> </v>
      </c>
    </row>
    <row r="28" spans="1:58" s="20" customFormat="1" ht="12.75" x14ac:dyDescent="0.2">
      <c r="A28" s="14">
        <f>PROTA!I13</f>
        <v>0</v>
      </c>
      <c r="B28" s="124">
        <v>9</v>
      </c>
      <c r="C28" s="331" t="str">
        <f t="shared" si="37"/>
        <v>916</v>
      </c>
      <c r="D28" s="332" t="str">
        <f>ABSEN!E19</f>
        <v/>
      </c>
      <c r="E28" s="571"/>
      <c r="F28" s="669" t="str">
        <f t="shared" si="4"/>
        <v/>
      </c>
      <c r="G28" s="571"/>
      <c r="H28" s="669" t="str">
        <f t="shared" si="5"/>
        <v/>
      </c>
      <c r="I28" s="571"/>
      <c r="J28" s="669" t="str">
        <f t="shared" si="6"/>
        <v/>
      </c>
      <c r="K28" s="571"/>
      <c r="L28" s="669" t="str">
        <f t="shared" si="7"/>
        <v/>
      </c>
      <c r="M28" s="571"/>
      <c r="N28" s="669" t="str">
        <f t="shared" si="8"/>
        <v/>
      </c>
      <c r="O28" s="571"/>
      <c r="P28" s="669" t="str">
        <f t="shared" si="9"/>
        <v/>
      </c>
      <c r="Q28" s="571"/>
      <c r="R28" s="669" t="str">
        <f t="shared" si="10"/>
        <v/>
      </c>
      <c r="S28" s="571"/>
      <c r="T28" s="669" t="str">
        <f t="shared" si="11"/>
        <v/>
      </c>
      <c r="U28" s="669"/>
      <c r="V28" s="669"/>
      <c r="W28" s="669"/>
      <c r="X28" s="669"/>
      <c r="Y28" s="669"/>
      <c r="Z28" s="1026" t="str">
        <f t="shared" si="15"/>
        <v/>
      </c>
      <c r="AA28" s="1026" t="str">
        <f t="shared" si="16"/>
        <v/>
      </c>
      <c r="AB28" s="1026" t="str">
        <f t="shared" si="17"/>
        <v/>
      </c>
      <c r="AC28" s="1026" t="str">
        <f t="shared" si="18"/>
        <v/>
      </c>
      <c r="AD28" s="1026" t="str">
        <f t="shared" si="19"/>
        <v/>
      </c>
      <c r="AE28" s="1026" t="str">
        <f t="shared" si="20"/>
        <v/>
      </c>
      <c r="AF28" s="1026" t="str">
        <f t="shared" si="21"/>
        <v/>
      </c>
      <c r="AG28" s="1026" t="str">
        <f t="shared" si="22"/>
        <v/>
      </c>
      <c r="AH28" s="1026" t="str">
        <f t="shared" si="23"/>
        <v/>
      </c>
      <c r="AI28" s="1026" t="str">
        <f t="shared" si="24"/>
        <v/>
      </c>
      <c r="AJ28" s="1026" t="str">
        <f t="shared" si="25"/>
        <v/>
      </c>
      <c r="AK28" s="1026" t="str">
        <f t="shared" si="26"/>
        <v/>
      </c>
      <c r="AL28" s="1026" t="str">
        <f t="shared" si="27"/>
        <v/>
      </c>
      <c r="AM28" s="1026" t="str">
        <f t="shared" si="28"/>
        <v/>
      </c>
      <c r="AN28" s="1026" t="str">
        <f t="shared" si="29"/>
        <v/>
      </c>
      <c r="AO28" s="1026" t="str">
        <f t="shared" si="30"/>
        <v/>
      </c>
      <c r="AP28" s="822">
        <f t="shared" si="31"/>
        <v>0</v>
      </c>
      <c r="AQ28" s="822">
        <f>'NDS-SP'!Z24</f>
        <v>0</v>
      </c>
      <c r="AR28" s="1083"/>
      <c r="AS28" s="1084"/>
      <c r="AT28" s="826"/>
      <c r="AU28" s="826"/>
      <c r="AV28" s="826"/>
      <c r="AW28" s="826"/>
      <c r="AX28" s="828">
        <f t="shared" si="32"/>
        <v>0</v>
      </c>
      <c r="AY28" s="833">
        <f t="shared" si="33"/>
        <v>0</v>
      </c>
      <c r="AZ28" s="833">
        <f t="shared" si="34"/>
        <v>0</v>
      </c>
      <c r="BA28" s="833">
        <f t="shared" si="34"/>
        <v>0</v>
      </c>
      <c r="BB28" s="833">
        <f t="shared" si="34"/>
        <v>0</v>
      </c>
      <c r="BC28" s="834">
        <f t="shared" si="35"/>
        <v>0</v>
      </c>
      <c r="BD28" s="835" t="str">
        <f t="shared" si="36"/>
        <v>K</v>
      </c>
      <c r="BE28" s="836" t="str">
        <f t="shared" si="13"/>
        <v xml:space="preserve"> </v>
      </c>
      <c r="BF28" s="837" t="str">
        <f t="shared" si="14"/>
        <v xml:space="preserve"> </v>
      </c>
    </row>
    <row r="29" spans="1:58" s="20" customFormat="1" ht="12.75" x14ac:dyDescent="0.2">
      <c r="A29" s="14">
        <f>PROTA!I14</f>
        <v>0</v>
      </c>
      <c r="B29" s="124">
        <v>10</v>
      </c>
      <c r="C29" s="331" t="str">
        <f t="shared" si="37"/>
        <v>100</v>
      </c>
      <c r="D29" s="332" t="str">
        <f>ABSEN!E20</f>
        <v/>
      </c>
      <c r="E29" s="571"/>
      <c r="F29" s="669" t="str">
        <f t="shared" si="4"/>
        <v/>
      </c>
      <c r="G29" s="571"/>
      <c r="H29" s="669" t="str">
        <f t="shared" si="5"/>
        <v/>
      </c>
      <c r="I29" s="571"/>
      <c r="J29" s="669" t="str">
        <f t="shared" si="6"/>
        <v/>
      </c>
      <c r="K29" s="571"/>
      <c r="L29" s="669" t="str">
        <f t="shared" si="7"/>
        <v/>
      </c>
      <c r="M29" s="571"/>
      <c r="N29" s="669" t="str">
        <f t="shared" si="8"/>
        <v/>
      </c>
      <c r="O29" s="571"/>
      <c r="P29" s="669" t="str">
        <f t="shared" si="9"/>
        <v/>
      </c>
      <c r="Q29" s="571"/>
      <c r="R29" s="669" t="str">
        <f t="shared" si="10"/>
        <v/>
      </c>
      <c r="S29" s="571"/>
      <c r="T29" s="669" t="str">
        <f t="shared" si="11"/>
        <v/>
      </c>
      <c r="U29" s="669"/>
      <c r="V29" s="669"/>
      <c r="W29" s="669"/>
      <c r="X29" s="669"/>
      <c r="Y29" s="669"/>
      <c r="Z29" s="1026" t="str">
        <f t="shared" si="15"/>
        <v/>
      </c>
      <c r="AA29" s="1026" t="str">
        <f t="shared" si="16"/>
        <v/>
      </c>
      <c r="AB29" s="1026" t="str">
        <f t="shared" si="17"/>
        <v/>
      </c>
      <c r="AC29" s="1026" t="str">
        <f t="shared" si="18"/>
        <v/>
      </c>
      <c r="AD29" s="1026" t="str">
        <f t="shared" si="19"/>
        <v/>
      </c>
      <c r="AE29" s="1026" t="str">
        <f t="shared" si="20"/>
        <v/>
      </c>
      <c r="AF29" s="1026" t="str">
        <f t="shared" si="21"/>
        <v/>
      </c>
      <c r="AG29" s="1026" t="str">
        <f t="shared" si="22"/>
        <v/>
      </c>
      <c r="AH29" s="1026" t="str">
        <f t="shared" si="23"/>
        <v/>
      </c>
      <c r="AI29" s="1026" t="str">
        <f t="shared" si="24"/>
        <v/>
      </c>
      <c r="AJ29" s="1026" t="str">
        <f t="shared" si="25"/>
        <v/>
      </c>
      <c r="AK29" s="1026" t="str">
        <f t="shared" si="26"/>
        <v/>
      </c>
      <c r="AL29" s="1026" t="str">
        <f t="shared" si="27"/>
        <v/>
      </c>
      <c r="AM29" s="1026" t="str">
        <f t="shared" si="28"/>
        <v/>
      </c>
      <c r="AN29" s="1026" t="str">
        <f t="shared" si="29"/>
        <v/>
      </c>
      <c r="AO29" s="1026" t="str">
        <f t="shared" si="30"/>
        <v/>
      </c>
      <c r="AP29" s="822">
        <f t="shared" si="31"/>
        <v>0</v>
      </c>
      <c r="AQ29" s="822">
        <f>'NDS-SP'!Z25</f>
        <v>0</v>
      </c>
      <c r="AR29" s="1083"/>
      <c r="AS29" s="1084"/>
      <c r="AT29" s="826"/>
      <c r="AU29" s="826"/>
      <c r="AV29" s="826"/>
      <c r="AW29" s="826"/>
      <c r="AX29" s="828">
        <f t="shared" si="32"/>
        <v>0</v>
      </c>
      <c r="AY29" s="833">
        <f t="shared" si="33"/>
        <v>0</v>
      </c>
      <c r="AZ29" s="833">
        <f t="shared" si="34"/>
        <v>0</v>
      </c>
      <c r="BA29" s="833">
        <f t="shared" si="34"/>
        <v>0</v>
      </c>
      <c r="BB29" s="833">
        <f t="shared" si="34"/>
        <v>0</v>
      </c>
      <c r="BC29" s="834">
        <f t="shared" si="35"/>
        <v>0</v>
      </c>
      <c r="BD29" s="835" t="str">
        <f t="shared" si="36"/>
        <v>K</v>
      </c>
      <c r="BE29" s="836" t="str">
        <f t="shared" si="13"/>
        <v xml:space="preserve"> </v>
      </c>
      <c r="BF29" s="837" t="str">
        <f t="shared" si="14"/>
        <v xml:space="preserve"> </v>
      </c>
    </row>
    <row r="30" spans="1:58" s="20" customFormat="1" ht="12.75" x14ac:dyDescent="0.2">
      <c r="A30" s="14">
        <f>PROTA!I15</f>
        <v>0</v>
      </c>
      <c r="B30" s="124">
        <v>11</v>
      </c>
      <c r="C30" s="331" t="str">
        <f t="shared" si="37"/>
        <v>110</v>
      </c>
      <c r="D30" s="332" t="str">
        <f>ABSEN!E21</f>
        <v/>
      </c>
      <c r="E30" s="571"/>
      <c r="F30" s="669" t="str">
        <f t="shared" si="4"/>
        <v/>
      </c>
      <c r="G30" s="571"/>
      <c r="H30" s="669" t="str">
        <f t="shared" si="5"/>
        <v/>
      </c>
      <c r="I30" s="571"/>
      <c r="J30" s="669" t="str">
        <f t="shared" si="6"/>
        <v/>
      </c>
      <c r="K30" s="571"/>
      <c r="L30" s="669" t="str">
        <f t="shared" si="7"/>
        <v/>
      </c>
      <c r="M30" s="571"/>
      <c r="N30" s="669" t="str">
        <f t="shared" si="8"/>
        <v/>
      </c>
      <c r="O30" s="571"/>
      <c r="P30" s="669" t="str">
        <f t="shared" si="9"/>
        <v/>
      </c>
      <c r="Q30" s="571"/>
      <c r="R30" s="669" t="str">
        <f t="shared" si="10"/>
        <v/>
      </c>
      <c r="S30" s="571"/>
      <c r="T30" s="669" t="str">
        <f t="shared" si="11"/>
        <v/>
      </c>
      <c r="U30" s="669"/>
      <c r="V30" s="669"/>
      <c r="W30" s="669"/>
      <c r="X30" s="669"/>
      <c r="Y30" s="669"/>
      <c r="Z30" s="1026" t="str">
        <f t="shared" si="15"/>
        <v/>
      </c>
      <c r="AA30" s="1026" t="str">
        <f t="shared" si="16"/>
        <v/>
      </c>
      <c r="AB30" s="1026" t="str">
        <f t="shared" si="17"/>
        <v/>
      </c>
      <c r="AC30" s="1026" t="str">
        <f t="shared" si="18"/>
        <v/>
      </c>
      <c r="AD30" s="1026" t="str">
        <f t="shared" si="19"/>
        <v/>
      </c>
      <c r="AE30" s="1026" t="str">
        <f t="shared" si="20"/>
        <v/>
      </c>
      <c r="AF30" s="1026" t="str">
        <f t="shared" si="21"/>
        <v/>
      </c>
      <c r="AG30" s="1026" t="str">
        <f t="shared" si="22"/>
        <v/>
      </c>
      <c r="AH30" s="1026" t="str">
        <f t="shared" si="23"/>
        <v/>
      </c>
      <c r="AI30" s="1026" t="str">
        <f t="shared" si="24"/>
        <v/>
      </c>
      <c r="AJ30" s="1026" t="str">
        <f t="shared" si="25"/>
        <v/>
      </c>
      <c r="AK30" s="1026" t="str">
        <f t="shared" si="26"/>
        <v/>
      </c>
      <c r="AL30" s="1026" t="str">
        <f t="shared" si="27"/>
        <v/>
      </c>
      <c r="AM30" s="1026" t="str">
        <f t="shared" si="28"/>
        <v/>
      </c>
      <c r="AN30" s="1026" t="str">
        <f t="shared" si="29"/>
        <v/>
      </c>
      <c r="AO30" s="1026" t="str">
        <f t="shared" si="30"/>
        <v/>
      </c>
      <c r="AP30" s="822">
        <f t="shared" si="31"/>
        <v>0</v>
      </c>
      <c r="AQ30" s="822">
        <f>'NDS-SP'!Z26</f>
        <v>0</v>
      </c>
      <c r="AR30" s="1083"/>
      <c r="AS30" s="1084"/>
      <c r="AT30" s="826"/>
      <c r="AU30" s="826"/>
      <c r="AV30" s="826"/>
      <c r="AW30" s="826"/>
      <c r="AX30" s="828">
        <f t="shared" si="32"/>
        <v>0</v>
      </c>
      <c r="AY30" s="833">
        <f t="shared" si="33"/>
        <v>0</v>
      </c>
      <c r="AZ30" s="833">
        <f t="shared" si="34"/>
        <v>0</v>
      </c>
      <c r="BA30" s="833">
        <f t="shared" si="34"/>
        <v>0</v>
      </c>
      <c r="BB30" s="833">
        <f t="shared" si="34"/>
        <v>0</v>
      </c>
      <c r="BC30" s="834">
        <f t="shared" si="35"/>
        <v>0</v>
      </c>
      <c r="BD30" s="835" t="str">
        <f t="shared" si="36"/>
        <v>K</v>
      </c>
      <c r="BE30" s="836" t="str">
        <f t="shared" si="13"/>
        <v xml:space="preserve"> </v>
      </c>
      <c r="BF30" s="837" t="str">
        <f t="shared" si="14"/>
        <v xml:space="preserve"> </v>
      </c>
    </row>
    <row r="31" spans="1:58" s="20" customFormat="1" ht="12.75" x14ac:dyDescent="0.2">
      <c r="A31" s="14">
        <f>PROTA!I16</f>
        <v>0</v>
      </c>
      <c r="B31" s="124">
        <v>12</v>
      </c>
      <c r="C31" s="331" t="str">
        <f t="shared" si="37"/>
        <v>120</v>
      </c>
      <c r="D31" s="332" t="str">
        <f>ABSEN!E22</f>
        <v/>
      </c>
      <c r="E31" s="571"/>
      <c r="F31" s="669" t="str">
        <f t="shared" si="4"/>
        <v/>
      </c>
      <c r="G31" s="571"/>
      <c r="H31" s="669" t="str">
        <f t="shared" si="5"/>
        <v/>
      </c>
      <c r="I31" s="571"/>
      <c r="J31" s="669" t="str">
        <f t="shared" si="6"/>
        <v/>
      </c>
      <c r="K31" s="571"/>
      <c r="L31" s="669" t="str">
        <f t="shared" si="7"/>
        <v/>
      </c>
      <c r="M31" s="571"/>
      <c r="N31" s="669" t="str">
        <f t="shared" si="8"/>
        <v/>
      </c>
      <c r="O31" s="571"/>
      <c r="P31" s="669" t="str">
        <f t="shared" si="9"/>
        <v/>
      </c>
      <c r="Q31" s="571"/>
      <c r="R31" s="669" t="str">
        <f t="shared" si="10"/>
        <v/>
      </c>
      <c r="S31" s="571"/>
      <c r="T31" s="669" t="str">
        <f t="shared" si="11"/>
        <v/>
      </c>
      <c r="U31" s="669"/>
      <c r="V31" s="669"/>
      <c r="W31" s="669"/>
      <c r="X31" s="669"/>
      <c r="Y31" s="669"/>
      <c r="Z31" s="1026" t="str">
        <f t="shared" si="15"/>
        <v/>
      </c>
      <c r="AA31" s="1026" t="str">
        <f t="shared" si="16"/>
        <v/>
      </c>
      <c r="AB31" s="1026" t="str">
        <f t="shared" si="17"/>
        <v/>
      </c>
      <c r="AC31" s="1026" t="str">
        <f t="shared" si="18"/>
        <v/>
      </c>
      <c r="AD31" s="1026" t="str">
        <f t="shared" si="19"/>
        <v/>
      </c>
      <c r="AE31" s="1026" t="str">
        <f t="shared" si="20"/>
        <v/>
      </c>
      <c r="AF31" s="1026" t="str">
        <f t="shared" si="21"/>
        <v/>
      </c>
      <c r="AG31" s="1026" t="str">
        <f t="shared" si="22"/>
        <v/>
      </c>
      <c r="AH31" s="1026" t="str">
        <f t="shared" si="23"/>
        <v/>
      </c>
      <c r="AI31" s="1026" t="str">
        <f t="shared" si="24"/>
        <v/>
      </c>
      <c r="AJ31" s="1026" t="str">
        <f t="shared" si="25"/>
        <v/>
      </c>
      <c r="AK31" s="1026" t="str">
        <f t="shared" si="26"/>
        <v/>
      </c>
      <c r="AL31" s="1026" t="str">
        <f t="shared" si="27"/>
        <v/>
      </c>
      <c r="AM31" s="1026" t="str">
        <f t="shared" si="28"/>
        <v/>
      </c>
      <c r="AN31" s="1026" t="str">
        <f t="shared" si="29"/>
        <v/>
      </c>
      <c r="AO31" s="1026" t="str">
        <f t="shared" si="30"/>
        <v/>
      </c>
      <c r="AP31" s="822">
        <f t="shared" si="31"/>
        <v>0</v>
      </c>
      <c r="AQ31" s="822">
        <f>'NDS-SP'!Z27</f>
        <v>0</v>
      </c>
      <c r="AR31" s="1083"/>
      <c r="AS31" s="1084"/>
      <c r="AT31" s="826"/>
      <c r="AU31" s="826"/>
      <c r="AV31" s="826"/>
      <c r="AW31" s="826"/>
      <c r="AX31" s="828">
        <f t="shared" si="32"/>
        <v>0</v>
      </c>
      <c r="AY31" s="833">
        <f t="shared" si="33"/>
        <v>0</v>
      </c>
      <c r="AZ31" s="833">
        <f t="shared" si="34"/>
        <v>0</v>
      </c>
      <c r="BA31" s="833">
        <f t="shared" si="34"/>
        <v>0</v>
      </c>
      <c r="BB31" s="833">
        <f t="shared" si="34"/>
        <v>0</v>
      </c>
      <c r="BC31" s="834">
        <f t="shared" si="35"/>
        <v>0</v>
      </c>
      <c r="BD31" s="835" t="str">
        <f t="shared" si="36"/>
        <v>K</v>
      </c>
      <c r="BE31" s="836" t="str">
        <f t="shared" si="13"/>
        <v xml:space="preserve"> </v>
      </c>
      <c r="BF31" s="837" t="str">
        <f t="shared" si="14"/>
        <v xml:space="preserve"> </v>
      </c>
    </row>
    <row r="32" spans="1:58" s="20" customFormat="1" ht="12.75" x14ac:dyDescent="0.2">
      <c r="A32" s="14">
        <f>PROTA!I17</f>
        <v>0</v>
      </c>
      <c r="B32" s="124">
        <v>13</v>
      </c>
      <c r="C32" s="331" t="str">
        <f t="shared" si="37"/>
        <v>130</v>
      </c>
      <c r="D32" s="332" t="str">
        <f>ABSEN!E23</f>
        <v/>
      </c>
      <c r="E32" s="571"/>
      <c r="F32" s="669" t="str">
        <f t="shared" si="4"/>
        <v/>
      </c>
      <c r="G32" s="571"/>
      <c r="H32" s="669" t="str">
        <f t="shared" si="5"/>
        <v/>
      </c>
      <c r="I32" s="571"/>
      <c r="J32" s="669" t="str">
        <f t="shared" si="6"/>
        <v/>
      </c>
      <c r="K32" s="571"/>
      <c r="L32" s="669" t="str">
        <f t="shared" si="7"/>
        <v/>
      </c>
      <c r="M32" s="571"/>
      <c r="N32" s="669" t="str">
        <f t="shared" si="8"/>
        <v/>
      </c>
      <c r="O32" s="571"/>
      <c r="P32" s="669" t="str">
        <f t="shared" si="9"/>
        <v/>
      </c>
      <c r="Q32" s="571"/>
      <c r="R32" s="669" t="str">
        <f t="shared" si="10"/>
        <v/>
      </c>
      <c r="S32" s="571"/>
      <c r="T32" s="669" t="str">
        <f t="shared" si="11"/>
        <v/>
      </c>
      <c r="U32" s="669"/>
      <c r="V32" s="669"/>
      <c r="W32" s="669"/>
      <c r="X32" s="669"/>
      <c r="Y32" s="669"/>
      <c r="Z32" s="1026" t="str">
        <f t="shared" si="15"/>
        <v/>
      </c>
      <c r="AA32" s="1026" t="str">
        <f t="shared" si="16"/>
        <v/>
      </c>
      <c r="AB32" s="1026" t="str">
        <f t="shared" si="17"/>
        <v/>
      </c>
      <c r="AC32" s="1026" t="str">
        <f t="shared" si="18"/>
        <v/>
      </c>
      <c r="AD32" s="1026" t="str">
        <f t="shared" si="19"/>
        <v/>
      </c>
      <c r="AE32" s="1026" t="str">
        <f t="shared" si="20"/>
        <v/>
      </c>
      <c r="AF32" s="1026" t="str">
        <f t="shared" si="21"/>
        <v/>
      </c>
      <c r="AG32" s="1026" t="str">
        <f t="shared" si="22"/>
        <v/>
      </c>
      <c r="AH32" s="1026" t="str">
        <f t="shared" si="23"/>
        <v/>
      </c>
      <c r="AI32" s="1026" t="str">
        <f t="shared" si="24"/>
        <v/>
      </c>
      <c r="AJ32" s="1026" t="str">
        <f t="shared" si="25"/>
        <v/>
      </c>
      <c r="AK32" s="1026" t="str">
        <f t="shared" si="26"/>
        <v/>
      </c>
      <c r="AL32" s="1026" t="str">
        <f t="shared" si="27"/>
        <v/>
      </c>
      <c r="AM32" s="1026" t="str">
        <f t="shared" si="28"/>
        <v/>
      </c>
      <c r="AN32" s="1026" t="str">
        <f t="shared" si="29"/>
        <v/>
      </c>
      <c r="AO32" s="1026" t="str">
        <f t="shared" si="30"/>
        <v/>
      </c>
      <c r="AP32" s="822">
        <f t="shared" si="31"/>
        <v>0</v>
      </c>
      <c r="AQ32" s="822">
        <f>'NDS-SP'!Z28</f>
        <v>0</v>
      </c>
      <c r="AR32" s="1083"/>
      <c r="AS32" s="1084"/>
      <c r="AT32" s="826"/>
      <c r="AU32" s="826"/>
      <c r="AV32" s="826"/>
      <c r="AW32" s="826"/>
      <c r="AX32" s="828">
        <f t="shared" si="32"/>
        <v>0</v>
      </c>
      <c r="AY32" s="833">
        <f t="shared" si="33"/>
        <v>0</v>
      </c>
      <c r="AZ32" s="833">
        <f t="shared" si="34"/>
        <v>0</v>
      </c>
      <c r="BA32" s="833">
        <f t="shared" si="34"/>
        <v>0</v>
      </c>
      <c r="BB32" s="833">
        <f t="shared" si="34"/>
        <v>0</v>
      </c>
      <c r="BC32" s="834">
        <f t="shared" si="35"/>
        <v>0</v>
      </c>
      <c r="BD32" s="835" t="str">
        <f t="shared" si="36"/>
        <v>K</v>
      </c>
      <c r="BE32" s="836" t="str">
        <f t="shared" si="13"/>
        <v xml:space="preserve"> </v>
      </c>
      <c r="BF32" s="837" t="str">
        <f t="shared" si="14"/>
        <v xml:space="preserve"> </v>
      </c>
    </row>
    <row r="33" spans="1:58" s="20" customFormat="1" ht="12.75" x14ac:dyDescent="0.2">
      <c r="A33" s="14" t="str">
        <f>PROTA!I18</f>
        <v>XI MIPA 1</v>
      </c>
      <c r="B33" s="124">
        <v>14</v>
      </c>
      <c r="C33" s="331" t="str">
        <f t="shared" si="37"/>
        <v>140</v>
      </c>
      <c r="D33" s="332" t="str">
        <f>ABSEN!E24</f>
        <v/>
      </c>
      <c r="E33" s="571"/>
      <c r="F33" s="669" t="str">
        <f t="shared" si="4"/>
        <v/>
      </c>
      <c r="G33" s="571"/>
      <c r="H33" s="669" t="str">
        <f t="shared" si="5"/>
        <v/>
      </c>
      <c r="I33" s="571"/>
      <c r="J33" s="669" t="str">
        <f t="shared" si="6"/>
        <v/>
      </c>
      <c r="K33" s="571"/>
      <c r="L33" s="669" t="str">
        <f t="shared" si="7"/>
        <v/>
      </c>
      <c r="M33" s="571"/>
      <c r="N33" s="669" t="str">
        <f t="shared" si="8"/>
        <v/>
      </c>
      <c r="O33" s="571"/>
      <c r="P33" s="669" t="str">
        <f t="shared" si="9"/>
        <v/>
      </c>
      <c r="Q33" s="571"/>
      <c r="R33" s="669" t="str">
        <f t="shared" si="10"/>
        <v/>
      </c>
      <c r="S33" s="571"/>
      <c r="T33" s="669" t="str">
        <f t="shared" si="11"/>
        <v/>
      </c>
      <c r="U33" s="669"/>
      <c r="V33" s="669"/>
      <c r="W33" s="669"/>
      <c r="X33" s="669"/>
      <c r="Y33" s="669"/>
      <c r="Z33" s="1026" t="str">
        <f t="shared" si="15"/>
        <v/>
      </c>
      <c r="AA33" s="1026" t="str">
        <f t="shared" si="16"/>
        <v/>
      </c>
      <c r="AB33" s="1026" t="str">
        <f t="shared" si="17"/>
        <v/>
      </c>
      <c r="AC33" s="1026" t="str">
        <f t="shared" si="18"/>
        <v/>
      </c>
      <c r="AD33" s="1026" t="str">
        <f t="shared" si="19"/>
        <v/>
      </c>
      <c r="AE33" s="1026" t="str">
        <f t="shared" si="20"/>
        <v/>
      </c>
      <c r="AF33" s="1026" t="str">
        <f t="shared" si="21"/>
        <v/>
      </c>
      <c r="AG33" s="1026" t="str">
        <f t="shared" si="22"/>
        <v/>
      </c>
      <c r="AH33" s="1026" t="str">
        <f t="shared" si="23"/>
        <v/>
      </c>
      <c r="AI33" s="1026" t="str">
        <f t="shared" si="24"/>
        <v/>
      </c>
      <c r="AJ33" s="1026" t="str">
        <f t="shared" si="25"/>
        <v/>
      </c>
      <c r="AK33" s="1026" t="str">
        <f t="shared" si="26"/>
        <v/>
      </c>
      <c r="AL33" s="1026" t="str">
        <f t="shared" si="27"/>
        <v/>
      </c>
      <c r="AM33" s="1026" t="str">
        <f t="shared" si="28"/>
        <v/>
      </c>
      <c r="AN33" s="1026" t="str">
        <f t="shared" si="29"/>
        <v/>
      </c>
      <c r="AO33" s="1026" t="str">
        <f t="shared" si="30"/>
        <v/>
      </c>
      <c r="AP33" s="822">
        <f t="shared" si="31"/>
        <v>0</v>
      </c>
      <c r="AQ33" s="822">
        <f>'NDS-SP'!Z29</f>
        <v>0</v>
      </c>
      <c r="AR33" s="1083"/>
      <c r="AS33" s="1084"/>
      <c r="AT33" s="826"/>
      <c r="AU33" s="826"/>
      <c r="AV33" s="826"/>
      <c r="AW33" s="826"/>
      <c r="AX33" s="828">
        <f t="shared" si="32"/>
        <v>0</v>
      </c>
      <c r="AY33" s="833">
        <f t="shared" si="33"/>
        <v>0</v>
      </c>
      <c r="AZ33" s="833">
        <f t="shared" si="34"/>
        <v>0</v>
      </c>
      <c r="BA33" s="833">
        <f t="shared" si="34"/>
        <v>0</v>
      </c>
      <c r="BB33" s="833">
        <f t="shared" si="34"/>
        <v>0</v>
      </c>
      <c r="BC33" s="834">
        <f t="shared" si="35"/>
        <v>0</v>
      </c>
      <c r="BD33" s="835" t="str">
        <f t="shared" si="36"/>
        <v>K</v>
      </c>
      <c r="BE33" s="836" t="str">
        <f t="shared" si="13"/>
        <v xml:space="preserve"> </v>
      </c>
      <c r="BF33" s="837" t="str">
        <f t="shared" si="14"/>
        <v xml:space="preserve"> </v>
      </c>
    </row>
    <row r="34" spans="1:58" s="20" customFormat="1" ht="12.75" x14ac:dyDescent="0.2">
      <c r="A34" s="14" t="str">
        <f>PROTA!I19</f>
        <v>XI MIPA 2</v>
      </c>
      <c r="B34" s="124">
        <v>15</v>
      </c>
      <c r="C34" s="331" t="str">
        <f t="shared" si="37"/>
        <v>150</v>
      </c>
      <c r="D34" s="332" t="str">
        <f>ABSEN!E25</f>
        <v/>
      </c>
      <c r="E34" s="571"/>
      <c r="F34" s="669" t="str">
        <f t="shared" si="4"/>
        <v/>
      </c>
      <c r="G34" s="571"/>
      <c r="H34" s="669" t="str">
        <f t="shared" si="5"/>
        <v/>
      </c>
      <c r="I34" s="571"/>
      <c r="J34" s="669" t="str">
        <f t="shared" si="6"/>
        <v/>
      </c>
      <c r="K34" s="571"/>
      <c r="L34" s="669" t="str">
        <f t="shared" si="7"/>
        <v/>
      </c>
      <c r="M34" s="571"/>
      <c r="N34" s="669" t="str">
        <f t="shared" si="8"/>
        <v/>
      </c>
      <c r="O34" s="571"/>
      <c r="P34" s="669" t="str">
        <f t="shared" si="9"/>
        <v/>
      </c>
      <c r="Q34" s="571"/>
      <c r="R34" s="669" t="str">
        <f t="shared" si="10"/>
        <v/>
      </c>
      <c r="S34" s="571"/>
      <c r="T34" s="669" t="str">
        <f t="shared" si="11"/>
        <v/>
      </c>
      <c r="U34" s="669"/>
      <c r="V34" s="669"/>
      <c r="W34" s="669"/>
      <c r="X34" s="669"/>
      <c r="Y34" s="669"/>
      <c r="Z34" s="1026" t="str">
        <f t="shared" si="15"/>
        <v/>
      </c>
      <c r="AA34" s="1026" t="str">
        <f t="shared" si="16"/>
        <v/>
      </c>
      <c r="AB34" s="1026" t="str">
        <f t="shared" si="17"/>
        <v/>
      </c>
      <c r="AC34" s="1026" t="str">
        <f t="shared" si="18"/>
        <v/>
      </c>
      <c r="AD34" s="1026" t="str">
        <f t="shared" si="19"/>
        <v/>
      </c>
      <c r="AE34" s="1026" t="str">
        <f t="shared" si="20"/>
        <v/>
      </c>
      <c r="AF34" s="1026" t="str">
        <f t="shared" si="21"/>
        <v/>
      </c>
      <c r="AG34" s="1026" t="str">
        <f t="shared" si="22"/>
        <v/>
      </c>
      <c r="AH34" s="1026" t="str">
        <f t="shared" si="23"/>
        <v/>
      </c>
      <c r="AI34" s="1026" t="str">
        <f t="shared" si="24"/>
        <v/>
      </c>
      <c r="AJ34" s="1026" t="str">
        <f t="shared" si="25"/>
        <v/>
      </c>
      <c r="AK34" s="1026" t="str">
        <f t="shared" si="26"/>
        <v/>
      </c>
      <c r="AL34" s="1026" t="str">
        <f t="shared" si="27"/>
        <v/>
      </c>
      <c r="AM34" s="1026" t="str">
        <f t="shared" si="28"/>
        <v/>
      </c>
      <c r="AN34" s="1026" t="str">
        <f t="shared" si="29"/>
        <v/>
      </c>
      <c r="AO34" s="1026" t="str">
        <f t="shared" si="30"/>
        <v/>
      </c>
      <c r="AP34" s="822">
        <f t="shared" si="31"/>
        <v>0</v>
      </c>
      <c r="AQ34" s="822">
        <f>'NDS-SP'!Z30</f>
        <v>0</v>
      </c>
      <c r="AR34" s="1083"/>
      <c r="AS34" s="1084"/>
      <c r="AT34" s="826"/>
      <c r="AU34" s="826"/>
      <c r="AV34" s="826"/>
      <c r="AW34" s="826"/>
      <c r="AX34" s="828">
        <f t="shared" si="32"/>
        <v>0</v>
      </c>
      <c r="AY34" s="833">
        <f t="shared" si="33"/>
        <v>0</v>
      </c>
      <c r="AZ34" s="833">
        <f t="shared" si="34"/>
        <v>0</v>
      </c>
      <c r="BA34" s="833">
        <f t="shared" si="34"/>
        <v>0</v>
      </c>
      <c r="BB34" s="833">
        <f t="shared" si="34"/>
        <v>0</v>
      </c>
      <c r="BC34" s="834">
        <f t="shared" si="35"/>
        <v>0</v>
      </c>
      <c r="BD34" s="835" t="str">
        <f t="shared" si="36"/>
        <v>K</v>
      </c>
      <c r="BE34" s="836" t="str">
        <f t="shared" si="13"/>
        <v xml:space="preserve"> </v>
      </c>
      <c r="BF34" s="837" t="str">
        <f t="shared" si="14"/>
        <v xml:space="preserve"> </v>
      </c>
    </row>
    <row r="35" spans="1:58" s="20" customFormat="1" ht="12.75" x14ac:dyDescent="0.2">
      <c r="A35" s="14" t="str">
        <f>PROTA!I20</f>
        <v>XI IPS 1</v>
      </c>
      <c r="B35" s="124">
        <v>16</v>
      </c>
      <c r="C35" s="331" t="str">
        <f t="shared" si="37"/>
        <v>160</v>
      </c>
      <c r="D35" s="332" t="str">
        <f>ABSEN!E26</f>
        <v/>
      </c>
      <c r="E35" s="571"/>
      <c r="F35" s="669" t="str">
        <f t="shared" si="4"/>
        <v/>
      </c>
      <c r="G35" s="571"/>
      <c r="H35" s="669" t="str">
        <f t="shared" si="5"/>
        <v/>
      </c>
      <c r="I35" s="571"/>
      <c r="J35" s="669" t="str">
        <f t="shared" si="6"/>
        <v/>
      </c>
      <c r="K35" s="571"/>
      <c r="L35" s="669" t="str">
        <f t="shared" si="7"/>
        <v/>
      </c>
      <c r="M35" s="571"/>
      <c r="N35" s="669" t="str">
        <f t="shared" si="8"/>
        <v/>
      </c>
      <c r="O35" s="571"/>
      <c r="P35" s="669" t="str">
        <f t="shared" si="9"/>
        <v/>
      </c>
      <c r="Q35" s="571"/>
      <c r="R35" s="669" t="str">
        <f t="shared" si="10"/>
        <v/>
      </c>
      <c r="S35" s="571"/>
      <c r="T35" s="669" t="str">
        <f t="shared" si="11"/>
        <v/>
      </c>
      <c r="U35" s="669"/>
      <c r="V35" s="669"/>
      <c r="W35" s="669"/>
      <c r="X35" s="669"/>
      <c r="Y35" s="669"/>
      <c r="Z35" s="1026" t="str">
        <f t="shared" si="15"/>
        <v/>
      </c>
      <c r="AA35" s="1026" t="str">
        <f t="shared" si="16"/>
        <v/>
      </c>
      <c r="AB35" s="1026" t="str">
        <f t="shared" si="17"/>
        <v/>
      </c>
      <c r="AC35" s="1026" t="str">
        <f t="shared" si="18"/>
        <v/>
      </c>
      <c r="AD35" s="1026" t="str">
        <f t="shared" si="19"/>
        <v/>
      </c>
      <c r="AE35" s="1026" t="str">
        <f t="shared" si="20"/>
        <v/>
      </c>
      <c r="AF35" s="1026" t="str">
        <f t="shared" si="21"/>
        <v/>
      </c>
      <c r="AG35" s="1026" t="str">
        <f t="shared" si="22"/>
        <v/>
      </c>
      <c r="AH35" s="1026" t="str">
        <f t="shared" si="23"/>
        <v/>
      </c>
      <c r="AI35" s="1026" t="str">
        <f t="shared" si="24"/>
        <v/>
      </c>
      <c r="AJ35" s="1026" t="str">
        <f t="shared" si="25"/>
        <v/>
      </c>
      <c r="AK35" s="1026" t="str">
        <f t="shared" si="26"/>
        <v/>
      </c>
      <c r="AL35" s="1026" t="str">
        <f t="shared" si="27"/>
        <v/>
      </c>
      <c r="AM35" s="1026" t="str">
        <f t="shared" si="28"/>
        <v/>
      </c>
      <c r="AN35" s="1026" t="str">
        <f t="shared" si="29"/>
        <v/>
      </c>
      <c r="AO35" s="1026" t="str">
        <f t="shared" si="30"/>
        <v/>
      </c>
      <c r="AP35" s="822">
        <f t="shared" si="31"/>
        <v>0</v>
      </c>
      <c r="AQ35" s="822">
        <f>'NDS-SP'!Z31</f>
        <v>0</v>
      </c>
      <c r="AR35" s="1083"/>
      <c r="AS35" s="1084"/>
      <c r="AT35" s="826"/>
      <c r="AU35" s="826"/>
      <c r="AV35" s="826"/>
      <c r="AW35" s="826"/>
      <c r="AX35" s="828">
        <f t="shared" si="32"/>
        <v>0</v>
      </c>
      <c r="AY35" s="833">
        <f t="shared" si="33"/>
        <v>0</v>
      </c>
      <c r="AZ35" s="833">
        <f t="shared" si="34"/>
        <v>0</v>
      </c>
      <c r="BA35" s="833">
        <f t="shared" si="34"/>
        <v>0</v>
      </c>
      <c r="BB35" s="833">
        <f t="shared" si="34"/>
        <v>0</v>
      </c>
      <c r="BC35" s="834">
        <f t="shared" si="35"/>
        <v>0</v>
      </c>
      <c r="BD35" s="835" t="str">
        <f t="shared" si="36"/>
        <v>K</v>
      </c>
      <c r="BE35" s="836" t="str">
        <f t="shared" si="13"/>
        <v xml:space="preserve"> </v>
      </c>
      <c r="BF35" s="837" t="str">
        <f t="shared" si="14"/>
        <v xml:space="preserve"> </v>
      </c>
    </row>
    <row r="36" spans="1:58" s="20" customFormat="1" ht="12.75" x14ac:dyDescent="0.2">
      <c r="A36" s="14" t="str">
        <f>PROTA!I21</f>
        <v>XI IPS 2</v>
      </c>
      <c r="B36" s="124">
        <v>17</v>
      </c>
      <c r="C36" s="331" t="str">
        <f t="shared" si="37"/>
        <v>170</v>
      </c>
      <c r="D36" s="332" t="str">
        <f>ABSEN!E27</f>
        <v/>
      </c>
      <c r="E36" s="571"/>
      <c r="F36" s="669" t="str">
        <f t="shared" si="4"/>
        <v/>
      </c>
      <c r="G36" s="571"/>
      <c r="H36" s="669" t="str">
        <f t="shared" si="5"/>
        <v/>
      </c>
      <c r="I36" s="571"/>
      <c r="J36" s="669" t="str">
        <f t="shared" si="6"/>
        <v/>
      </c>
      <c r="K36" s="571"/>
      <c r="L36" s="669" t="str">
        <f t="shared" si="7"/>
        <v/>
      </c>
      <c r="M36" s="571"/>
      <c r="N36" s="669" t="str">
        <f t="shared" si="8"/>
        <v/>
      </c>
      <c r="O36" s="571"/>
      <c r="P36" s="669" t="str">
        <f t="shared" si="9"/>
        <v/>
      </c>
      <c r="Q36" s="571"/>
      <c r="R36" s="669" t="str">
        <f t="shared" si="10"/>
        <v/>
      </c>
      <c r="S36" s="571"/>
      <c r="T36" s="669" t="str">
        <f t="shared" si="11"/>
        <v/>
      </c>
      <c r="U36" s="669"/>
      <c r="V36" s="669"/>
      <c r="W36" s="669"/>
      <c r="X36" s="669"/>
      <c r="Y36" s="669"/>
      <c r="Z36" s="1026" t="str">
        <f t="shared" si="15"/>
        <v/>
      </c>
      <c r="AA36" s="1026" t="str">
        <f t="shared" si="16"/>
        <v/>
      </c>
      <c r="AB36" s="1026" t="str">
        <f t="shared" si="17"/>
        <v/>
      </c>
      <c r="AC36" s="1026" t="str">
        <f t="shared" si="18"/>
        <v/>
      </c>
      <c r="AD36" s="1026" t="str">
        <f t="shared" si="19"/>
        <v/>
      </c>
      <c r="AE36" s="1026" t="str">
        <f t="shared" si="20"/>
        <v/>
      </c>
      <c r="AF36" s="1026" t="str">
        <f t="shared" si="21"/>
        <v/>
      </c>
      <c r="AG36" s="1026" t="str">
        <f t="shared" si="22"/>
        <v/>
      </c>
      <c r="AH36" s="1026" t="str">
        <f t="shared" si="23"/>
        <v/>
      </c>
      <c r="AI36" s="1026" t="str">
        <f t="shared" si="24"/>
        <v/>
      </c>
      <c r="AJ36" s="1026" t="str">
        <f t="shared" si="25"/>
        <v/>
      </c>
      <c r="AK36" s="1026" t="str">
        <f t="shared" si="26"/>
        <v/>
      </c>
      <c r="AL36" s="1026" t="str">
        <f t="shared" si="27"/>
        <v/>
      </c>
      <c r="AM36" s="1026" t="str">
        <f t="shared" si="28"/>
        <v/>
      </c>
      <c r="AN36" s="1026" t="str">
        <f t="shared" si="29"/>
        <v/>
      </c>
      <c r="AO36" s="1026" t="str">
        <f t="shared" si="30"/>
        <v/>
      </c>
      <c r="AP36" s="822">
        <f t="shared" si="31"/>
        <v>0</v>
      </c>
      <c r="AQ36" s="822">
        <f>'NDS-SP'!Z32</f>
        <v>0</v>
      </c>
      <c r="AR36" s="1083"/>
      <c r="AS36" s="1084"/>
      <c r="AT36" s="826"/>
      <c r="AU36" s="826"/>
      <c r="AV36" s="826"/>
      <c r="AW36" s="826"/>
      <c r="AX36" s="828">
        <f t="shared" si="32"/>
        <v>0</v>
      </c>
      <c r="AY36" s="833">
        <f t="shared" si="33"/>
        <v>0</v>
      </c>
      <c r="AZ36" s="833">
        <f t="shared" si="34"/>
        <v>0</v>
      </c>
      <c r="BA36" s="833">
        <f t="shared" si="34"/>
        <v>0</v>
      </c>
      <c r="BB36" s="833">
        <f t="shared" si="34"/>
        <v>0</v>
      </c>
      <c r="BC36" s="834">
        <f t="shared" si="35"/>
        <v>0</v>
      </c>
      <c r="BD36" s="835" t="str">
        <f t="shared" si="36"/>
        <v>K</v>
      </c>
      <c r="BE36" s="836" t="str">
        <f t="shared" si="13"/>
        <v xml:space="preserve"> </v>
      </c>
      <c r="BF36" s="837" t="str">
        <f t="shared" si="14"/>
        <v xml:space="preserve"> </v>
      </c>
    </row>
    <row r="37" spans="1:58" s="20" customFormat="1" ht="12.75" x14ac:dyDescent="0.2">
      <c r="A37" s="14" t="str">
        <f>PROTA!I22</f>
        <v>XI IPS 3</v>
      </c>
      <c r="B37" s="124">
        <v>18</v>
      </c>
      <c r="C37" s="331" t="str">
        <f t="shared" si="37"/>
        <v>180</v>
      </c>
      <c r="D37" s="332" t="str">
        <f>ABSEN!E28</f>
        <v/>
      </c>
      <c r="E37" s="571"/>
      <c r="F37" s="669" t="str">
        <f t="shared" si="4"/>
        <v/>
      </c>
      <c r="G37" s="571"/>
      <c r="H37" s="669" t="str">
        <f t="shared" si="5"/>
        <v/>
      </c>
      <c r="I37" s="571"/>
      <c r="J37" s="669" t="str">
        <f t="shared" si="6"/>
        <v/>
      </c>
      <c r="K37" s="571"/>
      <c r="L37" s="669" t="str">
        <f t="shared" si="7"/>
        <v/>
      </c>
      <c r="M37" s="571"/>
      <c r="N37" s="669" t="str">
        <f t="shared" si="8"/>
        <v/>
      </c>
      <c r="O37" s="571"/>
      <c r="P37" s="669" t="str">
        <f t="shared" si="9"/>
        <v/>
      </c>
      <c r="Q37" s="571"/>
      <c r="R37" s="669" t="str">
        <f t="shared" si="10"/>
        <v/>
      </c>
      <c r="S37" s="571"/>
      <c r="T37" s="669" t="str">
        <f t="shared" si="11"/>
        <v/>
      </c>
      <c r="U37" s="669"/>
      <c r="V37" s="669"/>
      <c r="W37" s="669"/>
      <c r="X37" s="669"/>
      <c r="Y37" s="669"/>
      <c r="Z37" s="1026" t="str">
        <f t="shared" si="15"/>
        <v/>
      </c>
      <c r="AA37" s="1026" t="str">
        <f t="shared" si="16"/>
        <v/>
      </c>
      <c r="AB37" s="1026" t="str">
        <f t="shared" si="17"/>
        <v/>
      </c>
      <c r="AC37" s="1026" t="str">
        <f t="shared" si="18"/>
        <v/>
      </c>
      <c r="AD37" s="1026" t="str">
        <f t="shared" si="19"/>
        <v/>
      </c>
      <c r="AE37" s="1026" t="str">
        <f t="shared" si="20"/>
        <v/>
      </c>
      <c r="AF37" s="1026" t="str">
        <f t="shared" si="21"/>
        <v/>
      </c>
      <c r="AG37" s="1026" t="str">
        <f t="shared" si="22"/>
        <v/>
      </c>
      <c r="AH37" s="1026" t="str">
        <f t="shared" si="23"/>
        <v/>
      </c>
      <c r="AI37" s="1026" t="str">
        <f t="shared" si="24"/>
        <v/>
      </c>
      <c r="AJ37" s="1026" t="str">
        <f t="shared" si="25"/>
        <v/>
      </c>
      <c r="AK37" s="1026" t="str">
        <f t="shared" si="26"/>
        <v/>
      </c>
      <c r="AL37" s="1026" t="str">
        <f t="shared" si="27"/>
        <v/>
      </c>
      <c r="AM37" s="1026" t="str">
        <f t="shared" si="28"/>
        <v/>
      </c>
      <c r="AN37" s="1026" t="str">
        <f t="shared" si="29"/>
        <v/>
      </c>
      <c r="AO37" s="1026" t="str">
        <f t="shared" si="30"/>
        <v/>
      </c>
      <c r="AP37" s="822">
        <f t="shared" si="31"/>
        <v>0</v>
      </c>
      <c r="AQ37" s="822">
        <f>'NDS-SP'!Z33</f>
        <v>0</v>
      </c>
      <c r="AR37" s="1083"/>
      <c r="AS37" s="1084"/>
      <c r="AT37" s="826"/>
      <c r="AU37" s="826"/>
      <c r="AV37" s="826"/>
      <c r="AW37" s="826"/>
      <c r="AX37" s="828">
        <f t="shared" si="32"/>
        <v>0</v>
      </c>
      <c r="AY37" s="833">
        <f t="shared" si="33"/>
        <v>0</v>
      </c>
      <c r="AZ37" s="833">
        <f t="shared" si="34"/>
        <v>0</v>
      </c>
      <c r="BA37" s="833">
        <f t="shared" si="34"/>
        <v>0</v>
      </c>
      <c r="BB37" s="833">
        <f t="shared" si="34"/>
        <v>0</v>
      </c>
      <c r="BC37" s="834">
        <f t="shared" si="35"/>
        <v>0</v>
      </c>
      <c r="BD37" s="835" t="str">
        <f t="shared" si="36"/>
        <v>K</v>
      </c>
      <c r="BE37" s="836" t="str">
        <f t="shared" si="13"/>
        <v xml:space="preserve"> </v>
      </c>
      <c r="BF37" s="837" t="str">
        <f t="shared" si="14"/>
        <v xml:space="preserve"> </v>
      </c>
    </row>
    <row r="38" spans="1:58" s="20" customFormat="1" ht="12.75" x14ac:dyDescent="0.2">
      <c r="A38" s="14">
        <f>PROTA!I23</f>
        <v>0</v>
      </c>
      <c r="B38" s="124">
        <v>19</v>
      </c>
      <c r="C38" s="331" t="str">
        <f t="shared" si="37"/>
        <v>190</v>
      </c>
      <c r="D38" s="332" t="str">
        <f>ABSEN!E29</f>
        <v/>
      </c>
      <c r="E38" s="571"/>
      <c r="F38" s="669" t="str">
        <f t="shared" si="4"/>
        <v/>
      </c>
      <c r="G38" s="571"/>
      <c r="H38" s="669" t="str">
        <f t="shared" si="5"/>
        <v/>
      </c>
      <c r="I38" s="571"/>
      <c r="J38" s="669" t="str">
        <f t="shared" si="6"/>
        <v/>
      </c>
      <c r="K38" s="571"/>
      <c r="L38" s="669" t="str">
        <f t="shared" si="7"/>
        <v/>
      </c>
      <c r="M38" s="571"/>
      <c r="N38" s="669" t="str">
        <f t="shared" si="8"/>
        <v/>
      </c>
      <c r="O38" s="571"/>
      <c r="P38" s="669" t="str">
        <f t="shared" si="9"/>
        <v/>
      </c>
      <c r="Q38" s="571"/>
      <c r="R38" s="669" t="str">
        <f t="shared" si="10"/>
        <v/>
      </c>
      <c r="S38" s="571"/>
      <c r="T38" s="669" t="str">
        <f t="shared" si="11"/>
        <v/>
      </c>
      <c r="U38" s="669"/>
      <c r="V38" s="669"/>
      <c r="W38" s="669"/>
      <c r="X38" s="669"/>
      <c r="Y38" s="669"/>
      <c r="Z38" s="1026" t="str">
        <f t="shared" si="15"/>
        <v/>
      </c>
      <c r="AA38" s="1026" t="str">
        <f t="shared" si="16"/>
        <v/>
      </c>
      <c r="AB38" s="1026" t="str">
        <f t="shared" si="17"/>
        <v/>
      </c>
      <c r="AC38" s="1026" t="str">
        <f t="shared" si="18"/>
        <v/>
      </c>
      <c r="AD38" s="1026" t="str">
        <f t="shared" si="19"/>
        <v/>
      </c>
      <c r="AE38" s="1026" t="str">
        <f t="shared" si="20"/>
        <v/>
      </c>
      <c r="AF38" s="1026" t="str">
        <f t="shared" si="21"/>
        <v/>
      </c>
      <c r="AG38" s="1026" t="str">
        <f t="shared" si="22"/>
        <v/>
      </c>
      <c r="AH38" s="1026" t="str">
        <f t="shared" si="23"/>
        <v/>
      </c>
      <c r="AI38" s="1026" t="str">
        <f t="shared" si="24"/>
        <v/>
      </c>
      <c r="AJ38" s="1026" t="str">
        <f t="shared" si="25"/>
        <v/>
      </c>
      <c r="AK38" s="1026" t="str">
        <f t="shared" si="26"/>
        <v/>
      </c>
      <c r="AL38" s="1026" t="str">
        <f t="shared" si="27"/>
        <v/>
      </c>
      <c r="AM38" s="1026" t="str">
        <f t="shared" si="28"/>
        <v/>
      </c>
      <c r="AN38" s="1026" t="str">
        <f t="shared" si="29"/>
        <v/>
      </c>
      <c r="AO38" s="1026" t="str">
        <f t="shared" si="30"/>
        <v/>
      </c>
      <c r="AP38" s="822">
        <f t="shared" si="31"/>
        <v>0</v>
      </c>
      <c r="AQ38" s="822">
        <f>'NDS-SP'!Z34</f>
        <v>0</v>
      </c>
      <c r="AR38" s="1083"/>
      <c r="AS38" s="1084"/>
      <c r="AT38" s="826"/>
      <c r="AU38" s="826"/>
      <c r="AV38" s="826"/>
      <c r="AW38" s="826"/>
      <c r="AX38" s="828">
        <f t="shared" si="32"/>
        <v>0</v>
      </c>
      <c r="AY38" s="833">
        <f t="shared" si="33"/>
        <v>0</v>
      </c>
      <c r="AZ38" s="833">
        <f t="shared" si="34"/>
        <v>0</v>
      </c>
      <c r="BA38" s="833">
        <f t="shared" si="34"/>
        <v>0</v>
      </c>
      <c r="BB38" s="833">
        <f t="shared" si="34"/>
        <v>0</v>
      </c>
      <c r="BC38" s="834">
        <f t="shared" si="35"/>
        <v>0</v>
      </c>
      <c r="BD38" s="835" t="str">
        <f t="shared" si="36"/>
        <v>K</v>
      </c>
      <c r="BE38" s="836" t="str">
        <f t="shared" si="13"/>
        <v xml:space="preserve"> </v>
      </c>
      <c r="BF38" s="837" t="str">
        <f t="shared" si="14"/>
        <v xml:space="preserve"> </v>
      </c>
    </row>
    <row r="39" spans="1:58" s="20" customFormat="1" ht="12.75" x14ac:dyDescent="0.2">
      <c r="A39" s="14">
        <f>PROTA!I24</f>
        <v>0</v>
      </c>
      <c r="B39" s="124">
        <v>20</v>
      </c>
      <c r="C39" s="331" t="str">
        <f t="shared" si="37"/>
        <v>200</v>
      </c>
      <c r="D39" s="332" t="str">
        <f>ABSEN!E30</f>
        <v/>
      </c>
      <c r="E39" s="571"/>
      <c r="F39" s="669" t="str">
        <f t="shared" si="4"/>
        <v/>
      </c>
      <c r="G39" s="571"/>
      <c r="H39" s="669" t="str">
        <f t="shared" si="5"/>
        <v/>
      </c>
      <c r="I39" s="571"/>
      <c r="J39" s="669" t="str">
        <f t="shared" si="6"/>
        <v/>
      </c>
      <c r="K39" s="571"/>
      <c r="L39" s="669" t="str">
        <f t="shared" si="7"/>
        <v/>
      </c>
      <c r="M39" s="571"/>
      <c r="N39" s="669" t="str">
        <f t="shared" si="8"/>
        <v/>
      </c>
      <c r="O39" s="571"/>
      <c r="P39" s="669" t="str">
        <f t="shared" si="9"/>
        <v/>
      </c>
      <c r="Q39" s="571"/>
      <c r="R39" s="669" t="str">
        <f t="shared" si="10"/>
        <v/>
      </c>
      <c r="S39" s="571"/>
      <c r="T39" s="669" t="str">
        <f t="shared" si="11"/>
        <v/>
      </c>
      <c r="U39" s="669"/>
      <c r="V39" s="669"/>
      <c r="W39" s="669"/>
      <c r="X39" s="669"/>
      <c r="Y39" s="669"/>
      <c r="Z39" s="1026" t="str">
        <f t="shared" si="15"/>
        <v/>
      </c>
      <c r="AA39" s="1026" t="str">
        <f t="shared" si="16"/>
        <v/>
      </c>
      <c r="AB39" s="1026" t="str">
        <f t="shared" si="17"/>
        <v/>
      </c>
      <c r="AC39" s="1026" t="str">
        <f t="shared" si="18"/>
        <v/>
      </c>
      <c r="AD39" s="1026" t="str">
        <f t="shared" si="19"/>
        <v/>
      </c>
      <c r="AE39" s="1026" t="str">
        <f t="shared" si="20"/>
        <v/>
      </c>
      <c r="AF39" s="1026" t="str">
        <f t="shared" si="21"/>
        <v/>
      </c>
      <c r="AG39" s="1026" t="str">
        <f t="shared" si="22"/>
        <v/>
      </c>
      <c r="AH39" s="1026" t="str">
        <f t="shared" si="23"/>
        <v/>
      </c>
      <c r="AI39" s="1026" t="str">
        <f t="shared" si="24"/>
        <v/>
      </c>
      <c r="AJ39" s="1026" t="str">
        <f t="shared" si="25"/>
        <v/>
      </c>
      <c r="AK39" s="1026" t="str">
        <f t="shared" si="26"/>
        <v/>
      </c>
      <c r="AL39" s="1026" t="str">
        <f t="shared" si="27"/>
        <v/>
      </c>
      <c r="AM39" s="1026" t="str">
        <f t="shared" si="28"/>
        <v/>
      </c>
      <c r="AN39" s="1026" t="str">
        <f t="shared" si="29"/>
        <v/>
      </c>
      <c r="AO39" s="1026" t="str">
        <f t="shared" si="30"/>
        <v/>
      </c>
      <c r="AP39" s="822">
        <f t="shared" si="31"/>
        <v>0</v>
      </c>
      <c r="AQ39" s="822">
        <f>'NDS-SP'!Z35</f>
        <v>0</v>
      </c>
      <c r="AR39" s="1083"/>
      <c r="AS39" s="1084"/>
      <c r="AT39" s="826"/>
      <c r="AU39" s="826"/>
      <c r="AV39" s="826"/>
      <c r="AW39" s="826"/>
      <c r="AX39" s="828">
        <f t="shared" si="32"/>
        <v>0</v>
      </c>
      <c r="AY39" s="833">
        <f t="shared" si="33"/>
        <v>0</v>
      </c>
      <c r="AZ39" s="833">
        <f t="shared" si="34"/>
        <v>0</v>
      </c>
      <c r="BA39" s="833">
        <f t="shared" si="34"/>
        <v>0</v>
      </c>
      <c r="BB39" s="833">
        <f t="shared" si="34"/>
        <v>0</v>
      </c>
      <c r="BC39" s="834">
        <f t="shared" si="35"/>
        <v>0</v>
      </c>
      <c r="BD39" s="835" t="str">
        <f t="shared" si="36"/>
        <v>K</v>
      </c>
      <c r="BE39" s="836" t="str">
        <f t="shared" si="13"/>
        <v xml:space="preserve"> </v>
      </c>
      <c r="BF39" s="837" t="str">
        <f t="shared" si="14"/>
        <v xml:space="preserve"> </v>
      </c>
    </row>
    <row r="40" spans="1:58" s="20" customFormat="1" ht="12.75" x14ac:dyDescent="0.2">
      <c r="A40" s="14">
        <f>PROTA!I25</f>
        <v>0</v>
      </c>
      <c r="B40" s="124">
        <v>21</v>
      </c>
      <c r="C40" s="331" t="str">
        <f t="shared" si="37"/>
        <v>210</v>
      </c>
      <c r="D40" s="332" t="str">
        <f>ABSEN!E31</f>
        <v/>
      </c>
      <c r="E40" s="571"/>
      <c r="F40" s="669" t="str">
        <f t="shared" si="4"/>
        <v/>
      </c>
      <c r="G40" s="571"/>
      <c r="H40" s="669" t="str">
        <f t="shared" si="5"/>
        <v/>
      </c>
      <c r="I40" s="571"/>
      <c r="J40" s="669" t="str">
        <f t="shared" si="6"/>
        <v/>
      </c>
      <c r="K40" s="571"/>
      <c r="L40" s="669" t="str">
        <f t="shared" si="7"/>
        <v/>
      </c>
      <c r="M40" s="571"/>
      <c r="N40" s="669" t="str">
        <f t="shared" si="8"/>
        <v/>
      </c>
      <c r="O40" s="571"/>
      <c r="P40" s="669" t="str">
        <f t="shared" si="9"/>
        <v/>
      </c>
      <c r="Q40" s="571"/>
      <c r="R40" s="669" t="str">
        <f t="shared" si="10"/>
        <v/>
      </c>
      <c r="S40" s="571"/>
      <c r="T40" s="669" t="str">
        <f t="shared" si="11"/>
        <v/>
      </c>
      <c r="U40" s="669"/>
      <c r="V40" s="669"/>
      <c r="W40" s="669"/>
      <c r="X40" s="669"/>
      <c r="Y40" s="669"/>
      <c r="Z40" s="1026" t="str">
        <f t="shared" si="15"/>
        <v/>
      </c>
      <c r="AA40" s="1026" t="str">
        <f t="shared" si="16"/>
        <v/>
      </c>
      <c r="AB40" s="1026" t="str">
        <f t="shared" si="17"/>
        <v/>
      </c>
      <c r="AC40" s="1026" t="str">
        <f t="shared" si="18"/>
        <v/>
      </c>
      <c r="AD40" s="1026" t="str">
        <f t="shared" si="19"/>
        <v/>
      </c>
      <c r="AE40" s="1026" t="str">
        <f t="shared" si="20"/>
        <v/>
      </c>
      <c r="AF40" s="1026" t="str">
        <f t="shared" si="21"/>
        <v/>
      </c>
      <c r="AG40" s="1026" t="str">
        <f t="shared" si="22"/>
        <v/>
      </c>
      <c r="AH40" s="1026" t="str">
        <f t="shared" si="23"/>
        <v/>
      </c>
      <c r="AI40" s="1026" t="str">
        <f t="shared" si="24"/>
        <v/>
      </c>
      <c r="AJ40" s="1026" t="str">
        <f t="shared" si="25"/>
        <v/>
      </c>
      <c r="AK40" s="1026" t="str">
        <f t="shared" si="26"/>
        <v/>
      </c>
      <c r="AL40" s="1026" t="str">
        <f t="shared" si="27"/>
        <v/>
      </c>
      <c r="AM40" s="1026" t="str">
        <f t="shared" si="28"/>
        <v/>
      </c>
      <c r="AN40" s="1026" t="str">
        <f t="shared" si="29"/>
        <v/>
      </c>
      <c r="AO40" s="1026" t="str">
        <f t="shared" si="30"/>
        <v/>
      </c>
      <c r="AP40" s="822">
        <f t="shared" si="31"/>
        <v>0</v>
      </c>
      <c r="AQ40" s="822">
        <f>'NDS-SP'!Z36</f>
        <v>0</v>
      </c>
      <c r="AR40" s="1083"/>
      <c r="AS40" s="1084"/>
      <c r="AT40" s="826"/>
      <c r="AU40" s="826"/>
      <c r="AV40" s="826"/>
      <c r="AW40" s="826"/>
      <c r="AX40" s="828">
        <f t="shared" si="32"/>
        <v>0</v>
      </c>
      <c r="AY40" s="833">
        <f t="shared" si="33"/>
        <v>0</v>
      </c>
      <c r="AZ40" s="833">
        <f t="shared" si="34"/>
        <v>0</v>
      </c>
      <c r="BA40" s="833">
        <f t="shared" si="34"/>
        <v>0</v>
      </c>
      <c r="BB40" s="833">
        <f t="shared" si="34"/>
        <v>0</v>
      </c>
      <c r="BC40" s="834">
        <f t="shared" si="35"/>
        <v>0</v>
      </c>
      <c r="BD40" s="835" t="str">
        <f t="shared" si="36"/>
        <v>K</v>
      </c>
      <c r="BE40" s="836" t="str">
        <f t="shared" si="13"/>
        <v xml:space="preserve"> </v>
      </c>
      <c r="BF40" s="837" t="str">
        <f t="shared" si="14"/>
        <v xml:space="preserve"> </v>
      </c>
    </row>
    <row r="41" spans="1:58" s="20" customFormat="1" ht="12.75" x14ac:dyDescent="0.2">
      <c r="A41" s="14">
        <f>PROTA!I26</f>
        <v>0</v>
      </c>
      <c r="B41" s="124">
        <v>22</v>
      </c>
      <c r="C41" s="331" t="str">
        <f t="shared" si="37"/>
        <v>220</v>
      </c>
      <c r="D41" s="332" t="str">
        <f>ABSEN!E32</f>
        <v/>
      </c>
      <c r="E41" s="571"/>
      <c r="F41" s="669" t="str">
        <f t="shared" si="4"/>
        <v/>
      </c>
      <c r="G41" s="571"/>
      <c r="H41" s="669" t="str">
        <f t="shared" si="5"/>
        <v/>
      </c>
      <c r="I41" s="571"/>
      <c r="J41" s="669" t="str">
        <f t="shared" si="6"/>
        <v/>
      </c>
      <c r="K41" s="571"/>
      <c r="L41" s="669" t="str">
        <f t="shared" si="7"/>
        <v/>
      </c>
      <c r="M41" s="571"/>
      <c r="N41" s="669" t="str">
        <f t="shared" si="8"/>
        <v/>
      </c>
      <c r="O41" s="571"/>
      <c r="P41" s="669" t="str">
        <f t="shared" si="9"/>
        <v/>
      </c>
      <c r="Q41" s="571"/>
      <c r="R41" s="669" t="str">
        <f t="shared" si="10"/>
        <v/>
      </c>
      <c r="S41" s="571"/>
      <c r="T41" s="669" t="str">
        <f t="shared" si="11"/>
        <v/>
      </c>
      <c r="U41" s="669"/>
      <c r="V41" s="669"/>
      <c r="W41" s="669"/>
      <c r="X41" s="669"/>
      <c r="Y41" s="669"/>
      <c r="Z41" s="1026" t="str">
        <f t="shared" si="15"/>
        <v/>
      </c>
      <c r="AA41" s="1026" t="str">
        <f t="shared" si="16"/>
        <v/>
      </c>
      <c r="AB41" s="1026" t="str">
        <f t="shared" si="17"/>
        <v/>
      </c>
      <c r="AC41" s="1026" t="str">
        <f t="shared" si="18"/>
        <v/>
      </c>
      <c r="AD41" s="1026" t="str">
        <f t="shared" si="19"/>
        <v/>
      </c>
      <c r="AE41" s="1026" t="str">
        <f t="shared" si="20"/>
        <v/>
      </c>
      <c r="AF41" s="1026" t="str">
        <f t="shared" si="21"/>
        <v/>
      </c>
      <c r="AG41" s="1026" t="str">
        <f t="shared" si="22"/>
        <v/>
      </c>
      <c r="AH41" s="1026" t="str">
        <f t="shared" si="23"/>
        <v/>
      </c>
      <c r="AI41" s="1026" t="str">
        <f t="shared" si="24"/>
        <v/>
      </c>
      <c r="AJ41" s="1026" t="str">
        <f t="shared" si="25"/>
        <v/>
      </c>
      <c r="AK41" s="1026" t="str">
        <f t="shared" si="26"/>
        <v/>
      </c>
      <c r="AL41" s="1026" t="str">
        <f t="shared" si="27"/>
        <v/>
      </c>
      <c r="AM41" s="1026" t="str">
        <f t="shared" si="28"/>
        <v/>
      </c>
      <c r="AN41" s="1026" t="str">
        <f t="shared" si="29"/>
        <v/>
      </c>
      <c r="AO41" s="1026" t="str">
        <f t="shared" si="30"/>
        <v/>
      </c>
      <c r="AP41" s="822">
        <f t="shared" si="31"/>
        <v>0</v>
      </c>
      <c r="AQ41" s="822">
        <f>'NDS-SP'!Z37</f>
        <v>0</v>
      </c>
      <c r="AR41" s="1083"/>
      <c r="AS41" s="1084"/>
      <c r="AT41" s="826"/>
      <c r="AU41" s="826"/>
      <c r="AV41" s="826"/>
      <c r="AW41" s="826"/>
      <c r="AX41" s="828">
        <f t="shared" si="32"/>
        <v>0</v>
      </c>
      <c r="AY41" s="833">
        <f t="shared" si="33"/>
        <v>0</v>
      </c>
      <c r="AZ41" s="833">
        <f t="shared" si="34"/>
        <v>0</v>
      </c>
      <c r="BA41" s="833">
        <f t="shared" si="34"/>
        <v>0</v>
      </c>
      <c r="BB41" s="833">
        <f t="shared" si="34"/>
        <v>0</v>
      </c>
      <c r="BC41" s="834">
        <f t="shared" si="35"/>
        <v>0</v>
      </c>
      <c r="BD41" s="835" t="str">
        <f t="shared" si="36"/>
        <v>K</v>
      </c>
      <c r="BE41" s="836" t="str">
        <f t="shared" si="13"/>
        <v xml:space="preserve"> </v>
      </c>
      <c r="BF41" s="837" t="str">
        <f t="shared" si="14"/>
        <v xml:space="preserve"> </v>
      </c>
    </row>
    <row r="42" spans="1:58" s="20" customFormat="1" ht="12.75" x14ac:dyDescent="0.2">
      <c r="A42" s="14">
        <f>PROTA!I27</f>
        <v>0</v>
      </c>
      <c r="B42" s="124">
        <v>23</v>
      </c>
      <c r="C42" s="331" t="str">
        <f t="shared" si="37"/>
        <v>230</v>
      </c>
      <c r="D42" s="332" t="str">
        <f>ABSEN!E33</f>
        <v/>
      </c>
      <c r="E42" s="571"/>
      <c r="F42" s="669" t="str">
        <f t="shared" si="4"/>
        <v/>
      </c>
      <c r="G42" s="571"/>
      <c r="H42" s="669" t="str">
        <f t="shared" si="5"/>
        <v/>
      </c>
      <c r="I42" s="571"/>
      <c r="J42" s="669" t="str">
        <f t="shared" si="6"/>
        <v/>
      </c>
      <c r="K42" s="571"/>
      <c r="L42" s="669" t="str">
        <f t="shared" si="7"/>
        <v/>
      </c>
      <c r="M42" s="571"/>
      <c r="N42" s="669" t="str">
        <f t="shared" si="8"/>
        <v/>
      </c>
      <c r="O42" s="571"/>
      <c r="P42" s="669" t="str">
        <f t="shared" si="9"/>
        <v/>
      </c>
      <c r="Q42" s="571"/>
      <c r="R42" s="669" t="str">
        <f t="shared" si="10"/>
        <v/>
      </c>
      <c r="S42" s="571"/>
      <c r="T42" s="669" t="str">
        <f t="shared" si="11"/>
        <v/>
      </c>
      <c r="U42" s="669"/>
      <c r="V42" s="669"/>
      <c r="W42" s="669"/>
      <c r="X42" s="669"/>
      <c r="Y42" s="669"/>
      <c r="Z42" s="1026" t="str">
        <f t="shared" si="15"/>
        <v/>
      </c>
      <c r="AA42" s="1026" t="str">
        <f t="shared" si="16"/>
        <v/>
      </c>
      <c r="AB42" s="1026" t="str">
        <f t="shared" si="17"/>
        <v/>
      </c>
      <c r="AC42" s="1026" t="str">
        <f t="shared" si="18"/>
        <v/>
      </c>
      <c r="AD42" s="1026" t="str">
        <f t="shared" si="19"/>
        <v/>
      </c>
      <c r="AE42" s="1026" t="str">
        <f t="shared" si="20"/>
        <v/>
      </c>
      <c r="AF42" s="1026" t="str">
        <f t="shared" si="21"/>
        <v/>
      </c>
      <c r="AG42" s="1026" t="str">
        <f t="shared" si="22"/>
        <v/>
      </c>
      <c r="AH42" s="1026" t="str">
        <f t="shared" si="23"/>
        <v/>
      </c>
      <c r="AI42" s="1026" t="str">
        <f t="shared" si="24"/>
        <v/>
      </c>
      <c r="AJ42" s="1026" t="str">
        <f t="shared" si="25"/>
        <v/>
      </c>
      <c r="AK42" s="1026" t="str">
        <f t="shared" si="26"/>
        <v/>
      </c>
      <c r="AL42" s="1026" t="str">
        <f t="shared" si="27"/>
        <v/>
      </c>
      <c r="AM42" s="1026" t="str">
        <f t="shared" si="28"/>
        <v/>
      </c>
      <c r="AN42" s="1026" t="str">
        <f t="shared" si="29"/>
        <v/>
      </c>
      <c r="AO42" s="1026" t="str">
        <f t="shared" si="30"/>
        <v/>
      </c>
      <c r="AP42" s="822">
        <f t="shared" si="31"/>
        <v>0</v>
      </c>
      <c r="AQ42" s="822">
        <f>'NDS-SP'!Z38</f>
        <v>0</v>
      </c>
      <c r="AR42" s="1083"/>
      <c r="AS42" s="1084"/>
      <c r="AT42" s="826"/>
      <c r="AU42" s="826"/>
      <c r="AV42" s="826"/>
      <c r="AW42" s="826"/>
      <c r="AX42" s="828">
        <f t="shared" si="32"/>
        <v>0</v>
      </c>
      <c r="AY42" s="833">
        <f t="shared" si="33"/>
        <v>0</v>
      </c>
      <c r="AZ42" s="833">
        <f t="shared" si="34"/>
        <v>0</v>
      </c>
      <c r="BA42" s="833">
        <f t="shared" si="34"/>
        <v>0</v>
      </c>
      <c r="BB42" s="833">
        <f t="shared" si="34"/>
        <v>0</v>
      </c>
      <c r="BC42" s="834">
        <f t="shared" si="35"/>
        <v>0</v>
      </c>
      <c r="BD42" s="835" t="str">
        <f t="shared" si="36"/>
        <v>K</v>
      </c>
      <c r="BE42" s="836" t="str">
        <f t="shared" si="13"/>
        <v xml:space="preserve"> </v>
      </c>
      <c r="BF42" s="837" t="str">
        <f t="shared" si="14"/>
        <v xml:space="preserve"> </v>
      </c>
    </row>
    <row r="43" spans="1:58" s="20" customFormat="1" ht="12.75" x14ac:dyDescent="0.2">
      <c r="A43" s="14">
        <f>PROTA!I28</f>
        <v>0</v>
      </c>
      <c r="B43" s="124">
        <v>24</v>
      </c>
      <c r="C43" s="331" t="str">
        <f t="shared" si="37"/>
        <v>240</v>
      </c>
      <c r="D43" s="332" t="str">
        <f>ABSEN!E34</f>
        <v/>
      </c>
      <c r="E43" s="571"/>
      <c r="F43" s="669" t="str">
        <f t="shared" si="4"/>
        <v/>
      </c>
      <c r="G43" s="571"/>
      <c r="H43" s="669" t="str">
        <f t="shared" si="5"/>
        <v/>
      </c>
      <c r="I43" s="571"/>
      <c r="J43" s="669" t="str">
        <f t="shared" si="6"/>
        <v/>
      </c>
      <c r="K43" s="571"/>
      <c r="L43" s="669" t="str">
        <f t="shared" si="7"/>
        <v/>
      </c>
      <c r="M43" s="571"/>
      <c r="N43" s="669" t="str">
        <f t="shared" si="8"/>
        <v/>
      </c>
      <c r="O43" s="571"/>
      <c r="P43" s="669" t="str">
        <f t="shared" si="9"/>
        <v/>
      </c>
      <c r="Q43" s="571"/>
      <c r="R43" s="669" t="str">
        <f t="shared" si="10"/>
        <v/>
      </c>
      <c r="S43" s="571"/>
      <c r="T43" s="669" t="str">
        <f t="shared" si="11"/>
        <v/>
      </c>
      <c r="U43" s="669"/>
      <c r="V43" s="669"/>
      <c r="W43" s="669"/>
      <c r="X43" s="669"/>
      <c r="Y43" s="669"/>
      <c r="Z43" s="1026" t="str">
        <f t="shared" si="15"/>
        <v/>
      </c>
      <c r="AA43" s="1026" t="str">
        <f t="shared" si="16"/>
        <v/>
      </c>
      <c r="AB43" s="1026" t="str">
        <f t="shared" si="17"/>
        <v/>
      </c>
      <c r="AC43" s="1026" t="str">
        <f t="shared" si="18"/>
        <v/>
      </c>
      <c r="AD43" s="1026" t="str">
        <f t="shared" si="19"/>
        <v/>
      </c>
      <c r="AE43" s="1026" t="str">
        <f t="shared" si="20"/>
        <v/>
      </c>
      <c r="AF43" s="1026" t="str">
        <f t="shared" si="21"/>
        <v/>
      </c>
      <c r="AG43" s="1026" t="str">
        <f t="shared" si="22"/>
        <v/>
      </c>
      <c r="AH43" s="1026" t="str">
        <f t="shared" si="23"/>
        <v/>
      </c>
      <c r="AI43" s="1026" t="str">
        <f t="shared" si="24"/>
        <v/>
      </c>
      <c r="AJ43" s="1026" t="str">
        <f t="shared" si="25"/>
        <v/>
      </c>
      <c r="AK43" s="1026" t="str">
        <f t="shared" si="26"/>
        <v/>
      </c>
      <c r="AL43" s="1026" t="str">
        <f t="shared" si="27"/>
        <v/>
      </c>
      <c r="AM43" s="1026" t="str">
        <f t="shared" si="28"/>
        <v/>
      </c>
      <c r="AN43" s="1026" t="str">
        <f t="shared" si="29"/>
        <v/>
      </c>
      <c r="AO43" s="1026" t="str">
        <f t="shared" si="30"/>
        <v/>
      </c>
      <c r="AP43" s="822">
        <f t="shared" si="31"/>
        <v>0</v>
      </c>
      <c r="AQ43" s="822">
        <f>'NDS-SP'!Z39</f>
        <v>0</v>
      </c>
      <c r="AR43" s="1083"/>
      <c r="AS43" s="1084"/>
      <c r="AT43" s="826"/>
      <c r="AU43" s="826"/>
      <c r="AV43" s="826"/>
      <c r="AW43" s="826"/>
      <c r="AX43" s="828">
        <f t="shared" si="32"/>
        <v>0</v>
      </c>
      <c r="AY43" s="833">
        <f t="shared" si="33"/>
        <v>0</v>
      </c>
      <c r="AZ43" s="833">
        <f t="shared" si="34"/>
        <v>0</v>
      </c>
      <c r="BA43" s="833">
        <f t="shared" si="34"/>
        <v>0</v>
      </c>
      <c r="BB43" s="833">
        <f t="shared" si="34"/>
        <v>0</v>
      </c>
      <c r="BC43" s="834">
        <f t="shared" si="35"/>
        <v>0</v>
      </c>
      <c r="BD43" s="835" t="str">
        <f t="shared" si="36"/>
        <v>K</v>
      </c>
      <c r="BE43" s="836" t="str">
        <f t="shared" si="13"/>
        <v xml:space="preserve"> </v>
      </c>
      <c r="BF43" s="837" t="str">
        <f t="shared" si="14"/>
        <v xml:space="preserve"> </v>
      </c>
    </row>
    <row r="44" spans="1:58" s="20" customFormat="1" ht="12.75" x14ac:dyDescent="0.2">
      <c r="A44" s="14">
        <f>PROTA!I29</f>
        <v>0</v>
      </c>
      <c r="B44" s="124">
        <v>25</v>
      </c>
      <c r="C44" s="331" t="str">
        <f t="shared" si="37"/>
        <v>250</v>
      </c>
      <c r="D44" s="332" t="str">
        <f>ABSEN!E35</f>
        <v/>
      </c>
      <c r="E44" s="571"/>
      <c r="F44" s="669" t="str">
        <f t="shared" si="4"/>
        <v/>
      </c>
      <c r="G44" s="571"/>
      <c r="H44" s="669" t="str">
        <f t="shared" si="5"/>
        <v/>
      </c>
      <c r="I44" s="571"/>
      <c r="J44" s="669" t="str">
        <f t="shared" si="6"/>
        <v/>
      </c>
      <c r="K44" s="571"/>
      <c r="L44" s="669" t="str">
        <f t="shared" si="7"/>
        <v/>
      </c>
      <c r="M44" s="571"/>
      <c r="N44" s="669" t="str">
        <f t="shared" si="8"/>
        <v/>
      </c>
      <c r="O44" s="571"/>
      <c r="P44" s="669" t="str">
        <f t="shared" si="9"/>
        <v/>
      </c>
      <c r="Q44" s="571"/>
      <c r="R44" s="669" t="str">
        <f t="shared" si="10"/>
        <v/>
      </c>
      <c r="S44" s="571"/>
      <c r="T44" s="669" t="str">
        <f t="shared" si="11"/>
        <v/>
      </c>
      <c r="U44" s="669"/>
      <c r="V44" s="669"/>
      <c r="W44" s="669"/>
      <c r="X44" s="669"/>
      <c r="Y44" s="669"/>
      <c r="Z44" s="1026" t="str">
        <f t="shared" si="15"/>
        <v/>
      </c>
      <c r="AA44" s="1026" t="str">
        <f t="shared" si="16"/>
        <v/>
      </c>
      <c r="AB44" s="1026" t="str">
        <f t="shared" si="17"/>
        <v/>
      </c>
      <c r="AC44" s="1026" t="str">
        <f t="shared" si="18"/>
        <v/>
      </c>
      <c r="AD44" s="1026" t="str">
        <f t="shared" si="19"/>
        <v/>
      </c>
      <c r="AE44" s="1026" t="str">
        <f t="shared" si="20"/>
        <v/>
      </c>
      <c r="AF44" s="1026" t="str">
        <f t="shared" si="21"/>
        <v/>
      </c>
      <c r="AG44" s="1026" t="str">
        <f t="shared" si="22"/>
        <v/>
      </c>
      <c r="AH44" s="1026" t="str">
        <f t="shared" si="23"/>
        <v/>
      </c>
      <c r="AI44" s="1026" t="str">
        <f t="shared" si="24"/>
        <v/>
      </c>
      <c r="AJ44" s="1026" t="str">
        <f t="shared" si="25"/>
        <v/>
      </c>
      <c r="AK44" s="1026" t="str">
        <f t="shared" si="26"/>
        <v/>
      </c>
      <c r="AL44" s="1026" t="str">
        <f t="shared" si="27"/>
        <v/>
      </c>
      <c r="AM44" s="1026" t="str">
        <f t="shared" si="28"/>
        <v/>
      </c>
      <c r="AN44" s="1026" t="str">
        <f t="shared" si="29"/>
        <v/>
      </c>
      <c r="AO44" s="1026" t="str">
        <f t="shared" si="30"/>
        <v/>
      </c>
      <c r="AP44" s="822">
        <f t="shared" si="31"/>
        <v>0</v>
      </c>
      <c r="AQ44" s="822">
        <f>'NDS-SP'!Z40</f>
        <v>0</v>
      </c>
      <c r="AR44" s="1083"/>
      <c r="AS44" s="1084"/>
      <c r="AT44" s="826"/>
      <c r="AU44" s="826"/>
      <c r="AV44" s="826"/>
      <c r="AW44" s="826"/>
      <c r="AX44" s="828">
        <f t="shared" si="32"/>
        <v>0</v>
      </c>
      <c r="AY44" s="833">
        <f t="shared" si="33"/>
        <v>0</v>
      </c>
      <c r="AZ44" s="833">
        <f t="shared" si="34"/>
        <v>0</v>
      </c>
      <c r="BA44" s="833">
        <f t="shared" si="34"/>
        <v>0</v>
      </c>
      <c r="BB44" s="833">
        <f t="shared" si="34"/>
        <v>0</v>
      </c>
      <c r="BC44" s="834">
        <f t="shared" si="35"/>
        <v>0</v>
      </c>
      <c r="BD44" s="835" t="str">
        <f t="shared" si="36"/>
        <v>K</v>
      </c>
      <c r="BE44" s="836" t="str">
        <f t="shared" si="13"/>
        <v xml:space="preserve"> </v>
      </c>
      <c r="BF44" s="837" t="str">
        <f t="shared" si="14"/>
        <v xml:space="preserve"> </v>
      </c>
    </row>
    <row r="45" spans="1:58" s="20" customFormat="1" ht="12.75" x14ac:dyDescent="0.2">
      <c r="A45" s="14">
        <f>PROTA!I30</f>
        <v>0</v>
      </c>
      <c r="B45" s="124">
        <v>26</v>
      </c>
      <c r="C45" s="331" t="str">
        <f t="shared" si="37"/>
        <v>260</v>
      </c>
      <c r="D45" s="332" t="str">
        <f>ABSEN!E36</f>
        <v/>
      </c>
      <c r="E45" s="571"/>
      <c r="F45" s="669" t="str">
        <f t="shared" si="4"/>
        <v/>
      </c>
      <c r="G45" s="571"/>
      <c r="H45" s="669" t="str">
        <f t="shared" si="5"/>
        <v/>
      </c>
      <c r="I45" s="571"/>
      <c r="J45" s="669" t="str">
        <f t="shared" si="6"/>
        <v/>
      </c>
      <c r="K45" s="571"/>
      <c r="L45" s="669" t="str">
        <f t="shared" si="7"/>
        <v/>
      </c>
      <c r="M45" s="571"/>
      <c r="N45" s="669" t="str">
        <f t="shared" si="8"/>
        <v/>
      </c>
      <c r="O45" s="571"/>
      <c r="P45" s="669" t="str">
        <f t="shared" si="9"/>
        <v/>
      </c>
      <c r="Q45" s="571"/>
      <c r="R45" s="669" t="str">
        <f t="shared" si="10"/>
        <v/>
      </c>
      <c r="S45" s="571"/>
      <c r="T45" s="669" t="str">
        <f t="shared" si="11"/>
        <v/>
      </c>
      <c r="U45" s="669"/>
      <c r="V45" s="669"/>
      <c r="W45" s="669"/>
      <c r="X45" s="669"/>
      <c r="Y45" s="669"/>
      <c r="Z45" s="1026" t="str">
        <f t="shared" si="15"/>
        <v/>
      </c>
      <c r="AA45" s="1026" t="str">
        <f t="shared" si="16"/>
        <v/>
      </c>
      <c r="AB45" s="1026" t="str">
        <f t="shared" si="17"/>
        <v/>
      </c>
      <c r="AC45" s="1026" t="str">
        <f t="shared" si="18"/>
        <v/>
      </c>
      <c r="AD45" s="1026" t="str">
        <f t="shared" si="19"/>
        <v/>
      </c>
      <c r="AE45" s="1026" t="str">
        <f t="shared" si="20"/>
        <v/>
      </c>
      <c r="AF45" s="1026" t="str">
        <f t="shared" si="21"/>
        <v/>
      </c>
      <c r="AG45" s="1026" t="str">
        <f t="shared" si="22"/>
        <v/>
      </c>
      <c r="AH45" s="1026" t="str">
        <f t="shared" si="23"/>
        <v/>
      </c>
      <c r="AI45" s="1026" t="str">
        <f t="shared" si="24"/>
        <v/>
      </c>
      <c r="AJ45" s="1026" t="str">
        <f t="shared" si="25"/>
        <v/>
      </c>
      <c r="AK45" s="1026" t="str">
        <f t="shared" si="26"/>
        <v/>
      </c>
      <c r="AL45" s="1026" t="str">
        <f t="shared" si="27"/>
        <v/>
      </c>
      <c r="AM45" s="1026" t="str">
        <f t="shared" si="28"/>
        <v/>
      </c>
      <c r="AN45" s="1026" t="str">
        <f t="shared" si="29"/>
        <v/>
      </c>
      <c r="AO45" s="1026" t="str">
        <f t="shared" si="30"/>
        <v/>
      </c>
      <c r="AP45" s="822">
        <f t="shared" si="31"/>
        <v>0</v>
      </c>
      <c r="AQ45" s="822">
        <f>'NDS-SP'!Z41</f>
        <v>0</v>
      </c>
      <c r="AR45" s="1083"/>
      <c r="AS45" s="1084"/>
      <c r="AT45" s="826"/>
      <c r="AU45" s="826"/>
      <c r="AV45" s="826"/>
      <c r="AW45" s="826"/>
      <c r="AX45" s="828">
        <f t="shared" si="32"/>
        <v>0</v>
      </c>
      <c r="AY45" s="833">
        <f t="shared" si="33"/>
        <v>0</v>
      </c>
      <c r="AZ45" s="833">
        <f t="shared" si="34"/>
        <v>0</v>
      </c>
      <c r="BA45" s="833">
        <f t="shared" si="34"/>
        <v>0</v>
      </c>
      <c r="BB45" s="833">
        <f t="shared" si="34"/>
        <v>0</v>
      </c>
      <c r="BC45" s="834">
        <f t="shared" si="35"/>
        <v>0</v>
      </c>
      <c r="BD45" s="835" t="str">
        <f t="shared" si="36"/>
        <v>K</v>
      </c>
      <c r="BE45" s="836" t="str">
        <f t="shared" si="13"/>
        <v xml:space="preserve"> </v>
      </c>
      <c r="BF45" s="837" t="str">
        <f t="shared" si="14"/>
        <v xml:space="preserve"> </v>
      </c>
    </row>
    <row r="46" spans="1:58" s="20" customFormat="1" ht="12.75" x14ac:dyDescent="0.2">
      <c r="A46" s="14">
        <f>PROTA!I31</f>
        <v>0</v>
      </c>
      <c r="B46" s="124">
        <v>27</v>
      </c>
      <c r="C46" s="331" t="str">
        <f t="shared" si="37"/>
        <v>270</v>
      </c>
      <c r="D46" s="332" t="str">
        <f>ABSEN!E37</f>
        <v/>
      </c>
      <c r="E46" s="571"/>
      <c r="F46" s="669" t="str">
        <f t="shared" si="4"/>
        <v/>
      </c>
      <c r="G46" s="571"/>
      <c r="H46" s="669" t="str">
        <f t="shared" si="5"/>
        <v/>
      </c>
      <c r="I46" s="571"/>
      <c r="J46" s="669" t="str">
        <f t="shared" si="6"/>
        <v/>
      </c>
      <c r="K46" s="571"/>
      <c r="L46" s="669" t="str">
        <f t="shared" si="7"/>
        <v/>
      </c>
      <c r="M46" s="571"/>
      <c r="N46" s="669" t="str">
        <f t="shared" si="8"/>
        <v/>
      </c>
      <c r="O46" s="571"/>
      <c r="P46" s="669" t="str">
        <f t="shared" si="9"/>
        <v/>
      </c>
      <c r="Q46" s="571"/>
      <c r="R46" s="669" t="str">
        <f t="shared" si="10"/>
        <v/>
      </c>
      <c r="S46" s="571"/>
      <c r="T46" s="669" t="str">
        <f t="shared" si="11"/>
        <v/>
      </c>
      <c r="U46" s="669"/>
      <c r="V46" s="669"/>
      <c r="W46" s="669"/>
      <c r="X46" s="669"/>
      <c r="Y46" s="669"/>
      <c r="Z46" s="1026" t="str">
        <f t="shared" si="15"/>
        <v/>
      </c>
      <c r="AA46" s="1026" t="str">
        <f t="shared" si="16"/>
        <v/>
      </c>
      <c r="AB46" s="1026" t="str">
        <f t="shared" si="17"/>
        <v/>
      </c>
      <c r="AC46" s="1026" t="str">
        <f t="shared" si="18"/>
        <v/>
      </c>
      <c r="AD46" s="1026" t="str">
        <f t="shared" si="19"/>
        <v/>
      </c>
      <c r="AE46" s="1026" t="str">
        <f t="shared" si="20"/>
        <v/>
      </c>
      <c r="AF46" s="1026" t="str">
        <f t="shared" si="21"/>
        <v/>
      </c>
      <c r="AG46" s="1026" t="str">
        <f t="shared" si="22"/>
        <v/>
      </c>
      <c r="AH46" s="1026" t="str">
        <f t="shared" si="23"/>
        <v/>
      </c>
      <c r="AI46" s="1026" t="str">
        <f t="shared" si="24"/>
        <v/>
      </c>
      <c r="AJ46" s="1026" t="str">
        <f t="shared" si="25"/>
        <v/>
      </c>
      <c r="AK46" s="1026" t="str">
        <f t="shared" si="26"/>
        <v/>
      </c>
      <c r="AL46" s="1026" t="str">
        <f t="shared" si="27"/>
        <v/>
      </c>
      <c r="AM46" s="1026" t="str">
        <f t="shared" si="28"/>
        <v/>
      </c>
      <c r="AN46" s="1026" t="str">
        <f t="shared" si="29"/>
        <v/>
      </c>
      <c r="AO46" s="1026" t="str">
        <f t="shared" si="30"/>
        <v/>
      </c>
      <c r="AP46" s="822">
        <f t="shared" si="31"/>
        <v>0</v>
      </c>
      <c r="AQ46" s="822">
        <f>'NDS-SP'!Z42</f>
        <v>0</v>
      </c>
      <c r="AR46" s="1083"/>
      <c r="AS46" s="1084"/>
      <c r="AT46" s="826"/>
      <c r="AU46" s="826"/>
      <c r="AV46" s="826"/>
      <c r="AW46" s="826"/>
      <c r="AX46" s="828">
        <f t="shared" si="32"/>
        <v>0</v>
      </c>
      <c r="AY46" s="833">
        <f t="shared" si="33"/>
        <v>0</v>
      </c>
      <c r="AZ46" s="833">
        <f t="shared" si="34"/>
        <v>0</v>
      </c>
      <c r="BA46" s="833">
        <f t="shared" si="34"/>
        <v>0</v>
      </c>
      <c r="BB46" s="833">
        <f t="shared" si="34"/>
        <v>0</v>
      </c>
      <c r="BC46" s="834">
        <f t="shared" si="35"/>
        <v>0</v>
      </c>
      <c r="BD46" s="835" t="str">
        <f t="shared" si="36"/>
        <v>K</v>
      </c>
      <c r="BE46" s="836" t="str">
        <f t="shared" si="13"/>
        <v xml:space="preserve"> </v>
      </c>
      <c r="BF46" s="837" t="str">
        <f t="shared" si="14"/>
        <v xml:space="preserve"> </v>
      </c>
    </row>
    <row r="47" spans="1:58" s="20" customFormat="1" ht="12.75" x14ac:dyDescent="0.2">
      <c r="A47" s="14" t="str">
        <f>PROTA!I32</f>
        <v>XII MIPA 1</v>
      </c>
      <c r="B47" s="124">
        <v>28</v>
      </c>
      <c r="C47" s="331" t="str">
        <f t="shared" si="37"/>
        <v>280</v>
      </c>
      <c r="D47" s="332" t="str">
        <f>ABSEN!E38</f>
        <v/>
      </c>
      <c r="E47" s="571"/>
      <c r="F47" s="669" t="str">
        <f t="shared" si="4"/>
        <v/>
      </c>
      <c r="G47" s="571"/>
      <c r="H47" s="669" t="str">
        <f t="shared" si="5"/>
        <v/>
      </c>
      <c r="I47" s="571" t="s">
        <v>606</v>
      </c>
      <c r="J47" s="669">
        <f t="shared" si="6"/>
        <v>60</v>
      </c>
      <c r="K47" s="571"/>
      <c r="L47" s="669" t="str">
        <f t="shared" si="7"/>
        <v/>
      </c>
      <c r="M47" s="571"/>
      <c r="N47" s="669" t="str">
        <f t="shared" si="8"/>
        <v/>
      </c>
      <c r="O47" s="571"/>
      <c r="P47" s="669" t="str">
        <f t="shared" si="9"/>
        <v/>
      </c>
      <c r="Q47" s="571"/>
      <c r="R47" s="669" t="str">
        <f t="shared" si="10"/>
        <v/>
      </c>
      <c r="S47" s="571"/>
      <c r="T47" s="669" t="str">
        <f t="shared" si="11"/>
        <v/>
      </c>
      <c r="U47" s="669"/>
      <c r="V47" s="669"/>
      <c r="W47" s="669"/>
      <c r="X47" s="669"/>
      <c r="Y47" s="669"/>
      <c r="Z47" s="1026" t="str">
        <f t="shared" si="15"/>
        <v/>
      </c>
      <c r="AA47" s="1026" t="str">
        <f t="shared" si="16"/>
        <v/>
      </c>
      <c r="AB47" s="1026" t="str">
        <f t="shared" si="17"/>
        <v/>
      </c>
      <c r="AC47" s="1026" t="str">
        <f t="shared" si="18"/>
        <v/>
      </c>
      <c r="AD47" s="1026" t="str">
        <f t="shared" si="19"/>
        <v/>
      </c>
      <c r="AE47" s="1026" t="str">
        <f t="shared" si="20"/>
        <v/>
      </c>
      <c r="AF47" s="1026" t="str">
        <f t="shared" si="21"/>
        <v/>
      </c>
      <c r="AG47" s="1026" t="str">
        <f t="shared" si="22"/>
        <v/>
      </c>
      <c r="AH47" s="1026" t="str">
        <f t="shared" si="23"/>
        <v/>
      </c>
      <c r="AI47" s="1026" t="str">
        <f t="shared" si="24"/>
        <v/>
      </c>
      <c r="AJ47" s="1026" t="str">
        <f t="shared" si="25"/>
        <v>kedisiplinan</v>
      </c>
      <c r="AK47" s="1026" t="str">
        <f t="shared" si="26"/>
        <v/>
      </c>
      <c r="AL47" s="1026" t="str">
        <f t="shared" si="27"/>
        <v/>
      </c>
      <c r="AM47" s="1026" t="str">
        <f t="shared" si="28"/>
        <v/>
      </c>
      <c r="AN47" s="1026" t="str">
        <f t="shared" si="29"/>
        <v/>
      </c>
      <c r="AO47" s="1026" t="str">
        <f t="shared" si="30"/>
        <v/>
      </c>
      <c r="AP47" s="822">
        <f t="shared" si="31"/>
        <v>30</v>
      </c>
      <c r="AQ47" s="822">
        <f>'NDS-SP'!Z43</f>
        <v>0</v>
      </c>
      <c r="AR47" s="1083"/>
      <c r="AS47" s="1084"/>
      <c r="AT47" s="826"/>
      <c r="AU47" s="826"/>
      <c r="AV47" s="826"/>
      <c r="AW47" s="826"/>
      <c r="AX47" s="828">
        <f t="shared" si="32"/>
        <v>0</v>
      </c>
      <c r="AY47" s="833">
        <f t="shared" si="33"/>
        <v>0</v>
      </c>
      <c r="AZ47" s="833">
        <f t="shared" si="34"/>
        <v>0</v>
      </c>
      <c r="BA47" s="833">
        <f t="shared" si="34"/>
        <v>0</v>
      </c>
      <c r="BB47" s="833">
        <f t="shared" si="34"/>
        <v>0</v>
      </c>
      <c r="BC47" s="834">
        <f t="shared" si="35"/>
        <v>0</v>
      </c>
      <c r="BD47" s="835" t="str">
        <f t="shared" si="36"/>
        <v>K</v>
      </c>
      <c r="BE47" s="836" t="str">
        <f t="shared" si="13"/>
        <v xml:space="preserve"> </v>
      </c>
      <c r="BF47" s="837" t="str">
        <f t="shared" si="14"/>
        <v xml:space="preserve"> </v>
      </c>
    </row>
    <row r="48" spans="1:58" s="20" customFormat="1" ht="12.75" x14ac:dyDescent="0.2">
      <c r="A48" s="14" t="str">
        <f>PROTA!I33</f>
        <v>XII MIPA 2</v>
      </c>
      <c r="B48" s="124">
        <v>29</v>
      </c>
      <c r="C48" s="331" t="str">
        <f t="shared" si="37"/>
        <v>290</v>
      </c>
      <c r="D48" s="332" t="str">
        <f>ABSEN!E39</f>
        <v/>
      </c>
      <c r="E48" s="571"/>
      <c r="F48" s="669" t="str">
        <f t="shared" si="4"/>
        <v/>
      </c>
      <c r="G48" s="571"/>
      <c r="H48" s="669" t="str">
        <f t="shared" si="5"/>
        <v/>
      </c>
      <c r="I48" s="571"/>
      <c r="J48" s="669" t="str">
        <f t="shared" si="6"/>
        <v/>
      </c>
      <c r="K48" s="571"/>
      <c r="L48" s="669" t="str">
        <f t="shared" si="7"/>
        <v/>
      </c>
      <c r="M48" s="571"/>
      <c r="N48" s="669" t="str">
        <f t="shared" si="8"/>
        <v/>
      </c>
      <c r="O48" s="571"/>
      <c r="P48" s="669" t="str">
        <f t="shared" si="9"/>
        <v/>
      </c>
      <c r="Q48" s="571"/>
      <c r="R48" s="669" t="str">
        <f t="shared" si="10"/>
        <v/>
      </c>
      <c r="S48" s="571"/>
      <c r="T48" s="669" t="str">
        <f t="shared" si="11"/>
        <v/>
      </c>
      <c r="U48" s="669"/>
      <c r="V48" s="669"/>
      <c r="W48" s="669"/>
      <c r="X48" s="669"/>
      <c r="Y48" s="669"/>
      <c r="Z48" s="1026" t="str">
        <f t="shared" si="15"/>
        <v/>
      </c>
      <c r="AA48" s="1026" t="str">
        <f t="shared" si="16"/>
        <v/>
      </c>
      <c r="AB48" s="1026" t="str">
        <f t="shared" si="17"/>
        <v/>
      </c>
      <c r="AC48" s="1026" t="str">
        <f t="shared" si="18"/>
        <v/>
      </c>
      <c r="AD48" s="1026" t="str">
        <f t="shared" si="19"/>
        <v/>
      </c>
      <c r="AE48" s="1026" t="str">
        <f t="shared" si="20"/>
        <v/>
      </c>
      <c r="AF48" s="1026" t="str">
        <f t="shared" si="21"/>
        <v/>
      </c>
      <c r="AG48" s="1026" t="str">
        <f t="shared" si="22"/>
        <v/>
      </c>
      <c r="AH48" s="1026" t="str">
        <f t="shared" si="23"/>
        <v/>
      </c>
      <c r="AI48" s="1026" t="str">
        <f t="shared" si="24"/>
        <v/>
      </c>
      <c r="AJ48" s="1026" t="str">
        <f t="shared" si="25"/>
        <v/>
      </c>
      <c r="AK48" s="1026" t="str">
        <f t="shared" si="26"/>
        <v/>
      </c>
      <c r="AL48" s="1026" t="str">
        <f t="shared" si="27"/>
        <v/>
      </c>
      <c r="AM48" s="1026" t="str">
        <f t="shared" si="28"/>
        <v/>
      </c>
      <c r="AN48" s="1026" t="str">
        <f t="shared" si="29"/>
        <v/>
      </c>
      <c r="AO48" s="1026" t="str">
        <f t="shared" si="30"/>
        <v/>
      </c>
      <c r="AP48" s="822">
        <f t="shared" si="31"/>
        <v>0</v>
      </c>
      <c r="AQ48" s="822">
        <f>'NDS-SP'!Z44</f>
        <v>0</v>
      </c>
      <c r="AR48" s="1083"/>
      <c r="AS48" s="1084"/>
      <c r="AT48" s="826"/>
      <c r="AU48" s="826"/>
      <c r="AV48" s="826"/>
      <c r="AW48" s="826"/>
      <c r="AX48" s="828">
        <f t="shared" si="32"/>
        <v>0</v>
      </c>
      <c r="AY48" s="833">
        <f t="shared" si="33"/>
        <v>0</v>
      </c>
      <c r="AZ48" s="833">
        <f t="shared" si="34"/>
        <v>0</v>
      </c>
      <c r="BA48" s="833">
        <f t="shared" si="34"/>
        <v>0</v>
      </c>
      <c r="BB48" s="833">
        <f t="shared" si="34"/>
        <v>0</v>
      </c>
      <c r="BC48" s="834">
        <f t="shared" si="35"/>
        <v>0</v>
      </c>
      <c r="BD48" s="835" t="str">
        <f t="shared" si="36"/>
        <v>K</v>
      </c>
      <c r="BE48" s="836" t="str">
        <f t="shared" si="13"/>
        <v xml:space="preserve"> </v>
      </c>
      <c r="BF48" s="837" t="str">
        <f t="shared" si="14"/>
        <v xml:space="preserve"> </v>
      </c>
    </row>
    <row r="49" spans="1:58" s="20" customFormat="1" ht="12.75" x14ac:dyDescent="0.2">
      <c r="A49" s="14" t="str">
        <f>PROTA!I34</f>
        <v>XII IPS 1</v>
      </c>
      <c r="B49" s="124">
        <v>30</v>
      </c>
      <c r="C49" s="331" t="str">
        <f t="shared" si="37"/>
        <v>300</v>
      </c>
      <c r="D49" s="332" t="str">
        <f>ABSEN!E40</f>
        <v/>
      </c>
      <c r="E49" s="571"/>
      <c r="F49" s="669" t="str">
        <f t="shared" si="4"/>
        <v/>
      </c>
      <c r="G49" s="571"/>
      <c r="H49" s="669" t="str">
        <f t="shared" si="5"/>
        <v/>
      </c>
      <c r="I49" s="571"/>
      <c r="J49" s="669" t="str">
        <f t="shared" si="6"/>
        <v/>
      </c>
      <c r="K49" s="571"/>
      <c r="L49" s="669" t="str">
        <f t="shared" si="7"/>
        <v/>
      </c>
      <c r="M49" s="571"/>
      <c r="N49" s="669" t="str">
        <f t="shared" si="8"/>
        <v/>
      </c>
      <c r="O49" s="571"/>
      <c r="P49" s="669" t="str">
        <f t="shared" si="9"/>
        <v/>
      </c>
      <c r="Q49" s="571"/>
      <c r="R49" s="669" t="str">
        <f t="shared" si="10"/>
        <v/>
      </c>
      <c r="S49" s="571"/>
      <c r="T49" s="669" t="str">
        <f t="shared" si="11"/>
        <v/>
      </c>
      <c r="U49" s="669"/>
      <c r="V49" s="669"/>
      <c r="W49" s="669"/>
      <c r="X49" s="669"/>
      <c r="Y49" s="669"/>
      <c r="Z49" s="1026" t="str">
        <f t="shared" si="15"/>
        <v/>
      </c>
      <c r="AA49" s="1026" t="str">
        <f t="shared" si="16"/>
        <v/>
      </c>
      <c r="AB49" s="1026" t="str">
        <f t="shared" si="17"/>
        <v/>
      </c>
      <c r="AC49" s="1026" t="str">
        <f t="shared" si="18"/>
        <v/>
      </c>
      <c r="AD49" s="1026" t="str">
        <f t="shared" si="19"/>
        <v/>
      </c>
      <c r="AE49" s="1026" t="str">
        <f t="shared" si="20"/>
        <v/>
      </c>
      <c r="AF49" s="1026" t="str">
        <f t="shared" si="21"/>
        <v/>
      </c>
      <c r="AG49" s="1026" t="str">
        <f t="shared" si="22"/>
        <v/>
      </c>
      <c r="AH49" s="1026" t="str">
        <f t="shared" si="23"/>
        <v/>
      </c>
      <c r="AI49" s="1026" t="str">
        <f t="shared" si="24"/>
        <v/>
      </c>
      <c r="AJ49" s="1026" t="str">
        <f t="shared" si="25"/>
        <v/>
      </c>
      <c r="AK49" s="1026" t="str">
        <f t="shared" si="26"/>
        <v/>
      </c>
      <c r="AL49" s="1026" t="str">
        <f t="shared" si="27"/>
        <v/>
      </c>
      <c r="AM49" s="1026" t="str">
        <f t="shared" si="28"/>
        <v/>
      </c>
      <c r="AN49" s="1026" t="str">
        <f t="shared" si="29"/>
        <v/>
      </c>
      <c r="AO49" s="1026" t="str">
        <f t="shared" si="30"/>
        <v/>
      </c>
      <c r="AP49" s="822">
        <f t="shared" si="31"/>
        <v>0</v>
      </c>
      <c r="AQ49" s="822">
        <f>'NDS-SP'!Z45</f>
        <v>0</v>
      </c>
      <c r="AR49" s="1083"/>
      <c r="AS49" s="1084"/>
      <c r="AT49" s="826"/>
      <c r="AU49" s="826"/>
      <c r="AV49" s="826"/>
      <c r="AW49" s="826"/>
      <c r="AX49" s="828">
        <f t="shared" si="32"/>
        <v>0</v>
      </c>
      <c r="AY49" s="833">
        <f t="shared" si="33"/>
        <v>0</v>
      </c>
      <c r="AZ49" s="833">
        <f t="shared" si="34"/>
        <v>0</v>
      </c>
      <c r="BA49" s="833">
        <f t="shared" si="34"/>
        <v>0</v>
      </c>
      <c r="BB49" s="833">
        <f t="shared" si="34"/>
        <v>0</v>
      </c>
      <c r="BC49" s="834">
        <f t="shared" si="35"/>
        <v>0</v>
      </c>
      <c r="BD49" s="835" t="str">
        <f t="shared" si="36"/>
        <v>K</v>
      </c>
      <c r="BE49" s="836" t="str">
        <f t="shared" si="13"/>
        <v xml:space="preserve"> </v>
      </c>
      <c r="BF49" s="837" t="str">
        <f t="shared" si="14"/>
        <v xml:space="preserve"> </v>
      </c>
    </row>
    <row r="50" spans="1:58" s="20" customFormat="1" ht="12.75" x14ac:dyDescent="0.2">
      <c r="A50" s="14">
        <f>PROTA!I39</f>
        <v>0</v>
      </c>
      <c r="B50" s="124">
        <v>31</v>
      </c>
      <c r="C50" s="331" t="str">
        <f t="shared" si="37"/>
        <v>310</v>
      </c>
      <c r="D50" s="332" t="str">
        <f>ABSEN!E41</f>
        <v/>
      </c>
      <c r="E50" s="571"/>
      <c r="F50" s="669" t="str">
        <f t="shared" si="4"/>
        <v/>
      </c>
      <c r="G50" s="571"/>
      <c r="H50" s="669" t="str">
        <f t="shared" si="5"/>
        <v/>
      </c>
      <c r="I50" s="571"/>
      <c r="J50" s="669" t="str">
        <f t="shared" si="6"/>
        <v/>
      </c>
      <c r="K50" s="571"/>
      <c r="L50" s="669" t="str">
        <f t="shared" si="7"/>
        <v/>
      </c>
      <c r="M50" s="571" t="s">
        <v>607</v>
      </c>
      <c r="N50" s="669">
        <f t="shared" si="8"/>
        <v>90</v>
      </c>
      <c r="O50" s="571"/>
      <c r="P50" s="669" t="str">
        <f t="shared" si="9"/>
        <v/>
      </c>
      <c r="Q50" s="571"/>
      <c r="R50" s="669" t="str">
        <f t="shared" si="10"/>
        <v/>
      </c>
      <c r="S50" s="571"/>
      <c r="T50" s="669" t="str">
        <f t="shared" si="11"/>
        <v/>
      </c>
      <c r="U50" s="669"/>
      <c r="V50" s="669"/>
      <c r="W50" s="669"/>
      <c r="X50" s="669"/>
      <c r="Y50" s="669"/>
      <c r="Z50" s="1026" t="str">
        <f t="shared" si="15"/>
        <v/>
      </c>
      <c r="AA50" s="1026" t="str">
        <f t="shared" si="16"/>
        <v/>
      </c>
      <c r="AB50" s="1026" t="str">
        <f t="shared" si="17"/>
        <v/>
      </c>
      <c r="AC50" s="1026" t="str">
        <f t="shared" si="18"/>
        <v/>
      </c>
      <c r="AD50" s="1026">
        <f t="shared" si="19"/>
        <v>0</v>
      </c>
      <c r="AE50" s="1026" t="str">
        <f t="shared" si="20"/>
        <v/>
      </c>
      <c r="AF50" s="1026" t="str">
        <f t="shared" si="21"/>
        <v/>
      </c>
      <c r="AG50" s="1026" t="str">
        <f t="shared" si="22"/>
        <v/>
      </c>
      <c r="AH50" s="1026" t="str">
        <f t="shared" si="23"/>
        <v/>
      </c>
      <c r="AI50" s="1026" t="str">
        <f t="shared" si="24"/>
        <v/>
      </c>
      <c r="AJ50" s="1026" t="str">
        <f t="shared" si="25"/>
        <v/>
      </c>
      <c r="AK50" s="1026" t="str">
        <f t="shared" si="26"/>
        <v/>
      </c>
      <c r="AL50" s="1026" t="str">
        <f t="shared" si="27"/>
        <v/>
      </c>
      <c r="AM50" s="1026" t="str">
        <f t="shared" si="28"/>
        <v/>
      </c>
      <c r="AN50" s="1026" t="str">
        <f t="shared" si="29"/>
        <v/>
      </c>
      <c r="AO50" s="1026" t="str">
        <f t="shared" si="30"/>
        <v/>
      </c>
      <c r="AP50" s="822">
        <f t="shared" si="31"/>
        <v>45</v>
      </c>
      <c r="AQ50" s="822">
        <f>'NDS-SP'!Z46</f>
        <v>0</v>
      </c>
      <c r="AR50" s="1083"/>
      <c r="AS50" s="1084"/>
      <c r="AT50" s="826"/>
      <c r="AU50" s="826"/>
      <c r="AV50" s="826"/>
      <c r="AW50" s="826"/>
      <c r="AX50" s="828">
        <f t="shared" si="32"/>
        <v>0</v>
      </c>
      <c r="AY50" s="833">
        <f t="shared" si="33"/>
        <v>0</v>
      </c>
      <c r="AZ50" s="833">
        <f t="shared" ref="AZ50:BB66" si="38">AR50/25</f>
        <v>0</v>
      </c>
      <c r="BA50" s="833">
        <f t="shared" si="38"/>
        <v>0</v>
      </c>
      <c r="BB50" s="833">
        <f t="shared" si="38"/>
        <v>0</v>
      </c>
      <c r="BC50" s="834">
        <f t="shared" si="35"/>
        <v>0</v>
      </c>
      <c r="BD50" s="835" t="str">
        <f t="shared" si="36"/>
        <v>K</v>
      </c>
      <c r="BE50" s="836" t="str">
        <f t="shared" si="13"/>
        <v xml:space="preserve"> </v>
      </c>
      <c r="BF50" s="837" t="str">
        <f t="shared" si="14"/>
        <v xml:space="preserve"> </v>
      </c>
    </row>
    <row r="51" spans="1:58" s="20" customFormat="1" ht="12.75" x14ac:dyDescent="0.2">
      <c r="B51" s="124">
        <v>32</v>
      </c>
      <c r="C51" s="331" t="str">
        <f t="shared" si="37"/>
        <v>320</v>
      </c>
      <c r="D51" s="332" t="str">
        <f>ABSEN!E42</f>
        <v/>
      </c>
      <c r="E51" s="571"/>
      <c r="F51" s="669" t="str">
        <f t="shared" si="4"/>
        <v/>
      </c>
      <c r="G51" s="571"/>
      <c r="H51" s="669" t="str">
        <f t="shared" si="5"/>
        <v/>
      </c>
      <c r="I51" s="571"/>
      <c r="J51" s="669" t="str">
        <f t="shared" si="6"/>
        <v/>
      </c>
      <c r="K51" s="571"/>
      <c r="L51" s="669" t="str">
        <f t="shared" si="7"/>
        <v/>
      </c>
      <c r="M51" s="571"/>
      <c r="N51" s="669" t="str">
        <f t="shared" si="8"/>
        <v/>
      </c>
      <c r="O51" s="571"/>
      <c r="P51" s="669" t="str">
        <f t="shared" si="9"/>
        <v/>
      </c>
      <c r="Q51" s="571"/>
      <c r="R51" s="669" t="str">
        <f t="shared" si="10"/>
        <v/>
      </c>
      <c r="S51" s="571"/>
      <c r="T51" s="669" t="str">
        <f t="shared" si="11"/>
        <v/>
      </c>
      <c r="U51" s="669"/>
      <c r="V51" s="669"/>
      <c r="W51" s="669"/>
      <c r="X51" s="669"/>
      <c r="Y51" s="669"/>
      <c r="Z51" s="1026" t="str">
        <f t="shared" si="15"/>
        <v/>
      </c>
      <c r="AA51" s="1026" t="str">
        <f t="shared" si="16"/>
        <v/>
      </c>
      <c r="AB51" s="1026" t="str">
        <f t="shared" si="17"/>
        <v/>
      </c>
      <c r="AC51" s="1026" t="str">
        <f t="shared" si="18"/>
        <v/>
      </c>
      <c r="AD51" s="1026" t="str">
        <f t="shared" si="19"/>
        <v/>
      </c>
      <c r="AE51" s="1026" t="str">
        <f t="shared" si="20"/>
        <v/>
      </c>
      <c r="AF51" s="1026" t="str">
        <f t="shared" si="21"/>
        <v/>
      </c>
      <c r="AG51" s="1026" t="str">
        <f t="shared" si="22"/>
        <v/>
      </c>
      <c r="AH51" s="1026" t="str">
        <f t="shared" si="23"/>
        <v/>
      </c>
      <c r="AI51" s="1026" t="str">
        <f t="shared" si="24"/>
        <v/>
      </c>
      <c r="AJ51" s="1026" t="str">
        <f t="shared" si="25"/>
        <v/>
      </c>
      <c r="AK51" s="1026" t="str">
        <f t="shared" si="26"/>
        <v/>
      </c>
      <c r="AL51" s="1026" t="str">
        <f t="shared" si="27"/>
        <v/>
      </c>
      <c r="AM51" s="1026" t="str">
        <f t="shared" si="28"/>
        <v/>
      </c>
      <c r="AN51" s="1026" t="str">
        <f t="shared" si="29"/>
        <v/>
      </c>
      <c r="AO51" s="1026" t="str">
        <f t="shared" si="30"/>
        <v/>
      </c>
      <c r="AP51" s="822">
        <f t="shared" si="31"/>
        <v>0</v>
      </c>
      <c r="AQ51" s="822">
        <f>'NDS-SP'!Z47</f>
        <v>0</v>
      </c>
      <c r="AR51" s="1083"/>
      <c r="AS51" s="1084"/>
      <c r="AT51" s="826"/>
      <c r="AU51" s="826"/>
      <c r="AV51" s="826"/>
      <c r="AW51" s="826"/>
      <c r="AX51" s="828">
        <f t="shared" si="32"/>
        <v>0</v>
      </c>
      <c r="AY51" s="833">
        <f t="shared" si="33"/>
        <v>0</v>
      </c>
      <c r="AZ51" s="833">
        <f t="shared" si="38"/>
        <v>0</v>
      </c>
      <c r="BA51" s="833">
        <f t="shared" si="38"/>
        <v>0</v>
      </c>
      <c r="BB51" s="833">
        <f t="shared" si="38"/>
        <v>0</v>
      </c>
      <c r="BC51" s="834">
        <f t="shared" si="35"/>
        <v>0</v>
      </c>
      <c r="BD51" s="835" t="str">
        <f t="shared" si="36"/>
        <v>K</v>
      </c>
      <c r="BE51" s="836" t="str">
        <f t="shared" si="13"/>
        <v xml:space="preserve"> </v>
      </c>
      <c r="BF51" s="837" t="str">
        <f t="shared" si="14"/>
        <v xml:space="preserve"> </v>
      </c>
    </row>
    <row r="52" spans="1:58" s="20" customFormat="1" ht="12.75" x14ac:dyDescent="0.2">
      <c r="B52" s="124">
        <v>33</v>
      </c>
      <c r="C52" s="331" t="str">
        <f t="shared" si="37"/>
        <v>330</v>
      </c>
      <c r="D52" s="332" t="str">
        <f>ABSEN!E43</f>
        <v/>
      </c>
      <c r="E52" s="571"/>
      <c r="F52" s="669" t="str">
        <f t="shared" si="4"/>
        <v/>
      </c>
      <c r="G52" s="571"/>
      <c r="H52" s="669" t="str">
        <f t="shared" si="5"/>
        <v/>
      </c>
      <c r="I52" s="571"/>
      <c r="J52" s="669" t="str">
        <f t="shared" si="6"/>
        <v/>
      </c>
      <c r="K52" s="571"/>
      <c r="L52" s="669" t="str">
        <f t="shared" si="7"/>
        <v/>
      </c>
      <c r="M52" s="571"/>
      <c r="N52" s="669" t="str">
        <f t="shared" si="8"/>
        <v/>
      </c>
      <c r="O52" s="571"/>
      <c r="P52" s="669" t="str">
        <f t="shared" si="9"/>
        <v/>
      </c>
      <c r="Q52" s="571"/>
      <c r="R52" s="669" t="str">
        <f t="shared" si="10"/>
        <v/>
      </c>
      <c r="S52" s="571"/>
      <c r="T52" s="669" t="str">
        <f t="shared" si="11"/>
        <v/>
      </c>
      <c r="U52" s="669"/>
      <c r="V52" s="669"/>
      <c r="W52" s="669"/>
      <c r="X52" s="669"/>
      <c r="Y52" s="669"/>
      <c r="Z52" s="1026" t="str">
        <f t="shared" si="15"/>
        <v/>
      </c>
      <c r="AA52" s="1026" t="str">
        <f t="shared" si="16"/>
        <v/>
      </c>
      <c r="AB52" s="1026" t="str">
        <f t="shared" si="17"/>
        <v/>
      </c>
      <c r="AC52" s="1026" t="str">
        <f t="shared" si="18"/>
        <v/>
      </c>
      <c r="AD52" s="1026" t="str">
        <f t="shared" si="19"/>
        <v/>
      </c>
      <c r="AE52" s="1026" t="str">
        <f t="shared" si="20"/>
        <v/>
      </c>
      <c r="AF52" s="1026" t="str">
        <f t="shared" si="21"/>
        <v/>
      </c>
      <c r="AG52" s="1026" t="str">
        <f t="shared" si="22"/>
        <v/>
      </c>
      <c r="AH52" s="1026" t="str">
        <f t="shared" si="23"/>
        <v/>
      </c>
      <c r="AI52" s="1026" t="str">
        <f t="shared" si="24"/>
        <v/>
      </c>
      <c r="AJ52" s="1026" t="str">
        <f t="shared" si="25"/>
        <v/>
      </c>
      <c r="AK52" s="1026" t="str">
        <f t="shared" si="26"/>
        <v/>
      </c>
      <c r="AL52" s="1026" t="str">
        <f t="shared" si="27"/>
        <v/>
      </c>
      <c r="AM52" s="1026" t="str">
        <f t="shared" si="28"/>
        <v/>
      </c>
      <c r="AN52" s="1026" t="str">
        <f t="shared" si="29"/>
        <v/>
      </c>
      <c r="AO52" s="1026" t="str">
        <f t="shared" si="30"/>
        <v/>
      </c>
      <c r="AP52" s="822">
        <f t="shared" si="31"/>
        <v>0</v>
      </c>
      <c r="AQ52" s="822">
        <f>'NDS-SP'!Z48</f>
        <v>0</v>
      </c>
      <c r="AR52" s="1083"/>
      <c r="AS52" s="1084"/>
      <c r="AT52" s="826"/>
      <c r="AU52" s="826"/>
      <c r="AV52" s="826"/>
      <c r="AW52" s="826"/>
      <c r="AX52" s="828">
        <f t="shared" si="32"/>
        <v>0</v>
      </c>
      <c r="AY52" s="833">
        <f t="shared" si="33"/>
        <v>0</v>
      </c>
      <c r="AZ52" s="833">
        <f t="shared" si="38"/>
        <v>0</v>
      </c>
      <c r="BA52" s="833">
        <f t="shared" si="38"/>
        <v>0</v>
      </c>
      <c r="BB52" s="833">
        <f t="shared" si="38"/>
        <v>0</v>
      </c>
      <c r="BC52" s="834">
        <f t="shared" si="35"/>
        <v>0</v>
      </c>
      <c r="BD52" s="835" t="str">
        <f t="shared" si="36"/>
        <v>K</v>
      </c>
      <c r="BE52" s="836" t="str">
        <f t="shared" si="13"/>
        <v xml:space="preserve"> </v>
      </c>
      <c r="BF52" s="837" t="str">
        <f t="shared" si="14"/>
        <v xml:space="preserve"> </v>
      </c>
    </row>
    <row r="53" spans="1:58" s="20" customFormat="1" ht="12.75" x14ac:dyDescent="0.2">
      <c r="B53" s="124">
        <v>34</v>
      </c>
      <c r="C53" s="331" t="str">
        <f t="shared" si="37"/>
        <v>340</v>
      </c>
      <c r="D53" s="332" t="str">
        <f>ABSEN!E44</f>
        <v/>
      </c>
      <c r="E53" s="571"/>
      <c r="F53" s="669" t="str">
        <f t="shared" si="4"/>
        <v/>
      </c>
      <c r="G53" s="571"/>
      <c r="H53" s="669" t="str">
        <f t="shared" si="5"/>
        <v/>
      </c>
      <c r="I53" s="571"/>
      <c r="J53" s="669" t="str">
        <f t="shared" si="6"/>
        <v/>
      </c>
      <c r="K53" s="571"/>
      <c r="L53" s="669" t="str">
        <f t="shared" si="7"/>
        <v/>
      </c>
      <c r="M53" s="571"/>
      <c r="N53" s="669" t="str">
        <f t="shared" si="8"/>
        <v/>
      </c>
      <c r="O53" s="571"/>
      <c r="P53" s="669" t="str">
        <f t="shared" si="9"/>
        <v/>
      </c>
      <c r="Q53" s="571"/>
      <c r="R53" s="669" t="str">
        <f t="shared" si="10"/>
        <v/>
      </c>
      <c r="S53" s="571"/>
      <c r="T53" s="669" t="str">
        <f t="shared" si="11"/>
        <v/>
      </c>
      <c r="U53" s="669"/>
      <c r="V53" s="669"/>
      <c r="W53" s="669"/>
      <c r="X53" s="669"/>
      <c r="Y53" s="669"/>
      <c r="Z53" s="1026" t="str">
        <f t="shared" si="15"/>
        <v/>
      </c>
      <c r="AA53" s="1026" t="str">
        <f t="shared" si="16"/>
        <v/>
      </c>
      <c r="AB53" s="1026" t="str">
        <f t="shared" si="17"/>
        <v/>
      </c>
      <c r="AC53" s="1026" t="str">
        <f t="shared" si="18"/>
        <v/>
      </c>
      <c r="AD53" s="1026" t="str">
        <f t="shared" si="19"/>
        <v/>
      </c>
      <c r="AE53" s="1026" t="str">
        <f t="shared" si="20"/>
        <v/>
      </c>
      <c r="AF53" s="1026" t="str">
        <f t="shared" si="21"/>
        <v/>
      </c>
      <c r="AG53" s="1026" t="str">
        <f t="shared" si="22"/>
        <v/>
      </c>
      <c r="AH53" s="1026" t="str">
        <f t="shared" si="23"/>
        <v/>
      </c>
      <c r="AI53" s="1026" t="str">
        <f t="shared" si="24"/>
        <v/>
      </c>
      <c r="AJ53" s="1026" t="str">
        <f t="shared" si="25"/>
        <v/>
      </c>
      <c r="AK53" s="1026" t="str">
        <f t="shared" si="26"/>
        <v/>
      </c>
      <c r="AL53" s="1026" t="str">
        <f t="shared" si="27"/>
        <v/>
      </c>
      <c r="AM53" s="1026" t="str">
        <f t="shared" si="28"/>
        <v/>
      </c>
      <c r="AN53" s="1026" t="str">
        <f t="shared" si="29"/>
        <v/>
      </c>
      <c r="AO53" s="1026" t="str">
        <f t="shared" si="30"/>
        <v/>
      </c>
      <c r="AP53" s="822">
        <f t="shared" si="31"/>
        <v>0</v>
      </c>
      <c r="AQ53" s="822">
        <f>'NDS-SP'!Z49</f>
        <v>0</v>
      </c>
      <c r="AR53" s="1083"/>
      <c r="AS53" s="1084"/>
      <c r="AT53" s="826"/>
      <c r="AU53" s="826"/>
      <c r="AV53" s="826"/>
      <c r="AW53" s="826"/>
      <c r="AX53" s="828">
        <f t="shared" si="32"/>
        <v>0</v>
      </c>
      <c r="AY53" s="833">
        <f t="shared" si="33"/>
        <v>0</v>
      </c>
      <c r="AZ53" s="833">
        <f t="shared" si="38"/>
        <v>0</v>
      </c>
      <c r="BA53" s="833">
        <f t="shared" si="38"/>
        <v>0</v>
      </c>
      <c r="BB53" s="833">
        <f t="shared" si="38"/>
        <v>0</v>
      </c>
      <c r="BC53" s="834">
        <f t="shared" si="35"/>
        <v>0</v>
      </c>
      <c r="BD53" s="835" t="str">
        <f t="shared" si="36"/>
        <v>K</v>
      </c>
      <c r="BE53" s="836" t="str">
        <f t="shared" si="13"/>
        <v xml:space="preserve"> </v>
      </c>
      <c r="BF53" s="837" t="str">
        <f t="shared" si="14"/>
        <v xml:space="preserve"> </v>
      </c>
    </row>
    <row r="54" spans="1:58" s="20" customFormat="1" ht="12.75" x14ac:dyDescent="0.2">
      <c r="B54" s="124">
        <v>35</v>
      </c>
      <c r="C54" s="331" t="str">
        <f t="shared" si="37"/>
        <v>350</v>
      </c>
      <c r="D54" s="332" t="str">
        <f>ABSEN!E45</f>
        <v/>
      </c>
      <c r="E54" s="571"/>
      <c r="F54" s="669" t="str">
        <f t="shared" si="4"/>
        <v/>
      </c>
      <c r="G54" s="571"/>
      <c r="H54" s="669" t="str">
        <f t="shared" si="5"/>
        <v/>
      </c>
      <c r="I54" s="571"/>
      <c r="J54" s="669" t="str">
        <f t="shared" si="6"/>
        <v/>
      </c>
      <c r="K54" s="571"/>
      <c r="L54" s="669" t="str">
        <f t="shared" si="7"/>
        <v/>
      </c>
      <c r="M54" s="571"/>
      <c r="N54" s="669" t="str">
        <f t="shared" si="8"/>
        <v/>
      </c>
      <c r="O54" s="571"/>
      <c r="P54" s="669" t="str">
        <f t="shared" si="9"/>
        <v/>
      </c>
      <c r="Q54" s="571"/>
      <c r="R54" s="669" t="str">
        <f t="shared" si="10"/>
        <v/>
      </c>
      <c r="S54" s="571"/>
      <c r="T54" s="669" t="str">
        <f t="shared" si="11"/>
        <v/>
      </c>
      <c r="U54" s="669"/>
      <c r="V54" s="669"/>
      <c r="W54" s="669"/>
      <c r="X54" s="669"/>
      <c r="Y54" s="669"/>
      <c r="Z54" s="1026" t="str">
        <f t="shared" si="15"/>
        <v/>
      </c>
      <c r="AA54" s="1026" t="str">
        <f t="shared" si="16"/>
        <v/>
      </c>
      <c r="AB54" s="1026" t="str">
        <f t="shared" si="17"/>
        <v/>
      </c>
      <c r="AC54" s="1026" t="str">
        <f t="shared" si="18"/>
        <v/>
      </c>
      <c r="AD54" s="1026" t="str">
        <f t="shared" si="19"/>
        <v/>
      </c>
      <c r="AE54" s="1026" t="str">
        <f t="shared" si="20"/>
        <v/>
      </c>
      <c r="AF54" s="1026" t="str">
        <f t="shared" si="21"/>
        <v/>
      </c>
      <c r="AG54" s="1026" t="str">
        <f t="shared" si="22"/>
        <v/>
      </c>
      <c r="AH54" s="1026" t="str">
        <f t="shared" si="23"/>
        <v/>
      </c>
      <c r="AI54" s="1026" t="str">
        <f t="shared" si="24"/>
        <v/>
      </c>
      <c r="AJ54" s="1026" t="str">
        <f t="shared" si="25"/>
        <v/>
      </c>
      <c r="AK54" s="1026" t="str">
        <f t="shared" si="26"/>
        <v/>
      </c>
      <c r="AL54" s="1026" t="str">
        <f t="shared" si="27"/>
        <v/>
      </c>
      <c r="AM54" s="1026" t="str">
        <f t="shared" si="28"/>
        <v/>
      </c>
      <c r="AN54" s="1026" t="str">
        <f t="shared" si="29"/>
        <v/>
      </c>
      <c r="AO54" s="1026" t="str">
        <f t="shared" si="30"/>
        <v/>
      </c>
      <c r="AP54" s="822">
        <f t="shared" si="31"/>
        <v>0</v>
      </c>
      <c r="AQ54" s="822">
        <f>'NDS-SP'!Z50</f>
        <v>0</v>
      </c>
      <c r="AR54" s="1083"/>
      <c r="AS54" s="1084"/>
      <c r="AT54" s="826"/>
      <c r="AU54" s="826"/>
      <c r="AV54" s="826"/>
      <c r="AW54" s="826"/>
      <c r="AX54" s="828">
        <f t="shared" si="32"/>
        <v>0</v>
      </c>
      <c r="AY54" s="833">
        <f t="shared" si="33"/>
        <v>0</v>
      </c>
      <c r="AZ54" s="833">
        <f t="shared" si="38"/>
        <v>0</v>
      </c>
      <c r="BA54" s="833">
        <f t="shared" si="38"/>
        <v>0</v>
      </c>
      <c r="BB54" s="833">
        <f t="shared" si="38"/>
        <v>0</v>
      </c>
      <c r="BC54" s="834">
        <f t="shared" si="35"/>
        <v>0</v>
      </c>
      <c r="BD54" s="835" t="str">
        <f t="shared" si="36"/>
        <v>K</v>
      </c>
      <c r="BE54" s="836" t="str">
        <f t="shared" si="13"/>
        <v xml:space="preserve"> </v>
      </c>
      <c r="BF54" s="837" t="str">
        <f t="shared" si="14"/>
        <v xml:space="preserve"> </v>
      </c>
    </row>
    <row r="55" spans="1:58" s="20" customFormat="1" ht="12.75" x14ac:dyDescent="0.2">
      <c r="B55" s="124">
        <v>36</v>
      </c>
      <c r="C55" s="331" t="str">
        <f t="shared" si="37"/>
        <v>360</v>
      </c>
      <c r="D55" s="332" t="str">
        <f>ABSEN!E46</f>
        <v/>
      </c>
      <c r="E55" s="571" t="s">
        <v>606</v>
      </c>
      <c r="F55" s="669">
        <f t="shared" si="4"/>
        <v>60</v>
      </c>
      <c r="G55" s="571"/>
      <c r="H55" s="669" t="str">
        <f t="shared" si="5"/>
        <v/>
      </c>
      <c r="I55" s="571" t="s">
        <v>300</v>
      </c>
      <c r="J55" s="669">
        <f t="shared" si="6"/>
        <v>75</v>
      </c>
      <c r="K55" s="571" t="s">
        <v>300</v>
      </c>
      <c r="L55" s="669">
        <f t="shared" si="7"/>
        <v>75</v>
      </c>
      <c r="M55" s="571"/>
      <c r="N55" s="669" t="str">
        <f t="shared" si="8"/>
        <v/>
      </c>
      <c r="O55" s="571"/>
      <c r="P55" s="669" t="str">
        <f t="shared" si="9"/>
        <v/>
      </c>
      <c r="Q55" s="571"/>
      <c r="R55" s="669" t="str">
        <f t="shared" si="10"/>
        <v/>
      </c>
      <c r="S55" s="571"/>
      <c r="T55" s="669" t="str">
        <f t="shared" si="11"/>
        <v/>
      </c>
      <c r="U55" s="669"/>
      <c r="V55" s="669"/>
      <c r="W55" s="669"/>
      <c r="X55" s="669"/>
      <c r="Y55" s="669"/>
      <c r="Z55" s="1026" t="str">
        <f t="shared" si="15"/>
        <v/>
      </c>
      <c r="AA55" s="1026" t="str">
        <f t="shared" si="16"/>
        <v/>
      </c>
      <c r="AB55" s="1026" t="str">
        <f t="shared" si="17"/>
        <v>kedisiplinan</v>
      </c>
      <c r="AC55" s="1026" t="str">
        <f t="shared" si="18"/>
        <v>bertanggungjawab</v>
      </c>
      <c r="AD55" s="1026" t="str">
        <f t="shared" si="19"/>
        <v/>
      </c>
      <c r="AE55" s="1026" t="str">
        <f t="shared" si="20"/>
        <v/>
      </c>
      <c r="AF55" s="1026" t="str">
        <f t="shared" si="21"/>
        <v/>
      </c>
      <c r="AG55" s="1026" t="str">
        <f t="shared" si="22"/>
        <v/>
      </c>
      <c r="AH55" s="1026" t="str">
        <f t="shared" si="23"/>
        <v>ketaatan beribadah</v>
      </c>
      <c r="AI55" s="1026" t="str">
        <f t="shared" si="24"/>
        <v/>
      </c>
      <c r="AJ55" s="1026" t="str">
        <f t="shared" si="25"/>
        <v/>
      </c>
      <c r="AK55" s="1026" t="str">
        <f t="shared" si="26"/>
        <v/>
      </c>
      <c r="AL55" s="1026" t="str">
        <f t="shared" si="27"/>
        <v/>
      </c>
      <c r="AM55" s="1026" t="str">
        <f t="shared" si="28"/>
        <v/>
      </c>
      <c r="AN55" s="1026" t="str">
        <f t="shared" si="29"/>
        <v/>
      </c>
      <c r="AO55" s="1026" t="str">
        <f t="shared" si="30"/>
        <v/>
      </c>
      <c r="AP55" s="822">
        <f t="shared" si="31"/>
        <v>105</v>
      </c>
      <c r="AQ55" s="822">
        <f>'NDS-SP'!Z51</f>
        <v>0</v>
      </c>
      <c r="AR55" s="1083"/>
      <c r="AS55" s="1084"/>
      <c r="AT55" s="826"/>
      <c r="AU55" s="826"/>
      <c r="AV55" s="826"/>
      <c r="AW55" s="826"/>
      <c r="AX55" s="828">
        <f t="shared" si="32"/>
        <v>0</v>
      </c>
      <c r="AY55" s="833">
        <f t="shared" si="33"/>
        <v>0</v>
      </c>
      <c r="AZ55" s="833">
        <f t="shared" si="38"/>
        <v>0</v>
      </c>
      <c r="BA55" s="833">
        <f t="shared" si="38"/>
        <v>0</v>
      </c>
      <c r="BB55" s="833">
        <f t="shared" si="38"/>
        <v>0</v>
      </c>
      <c r="BC55" s="834">
        <f t="shared" si="35"/>
        <v>0</v>
      </c>
      <c r="BD55" s="835" t="str">
        <f t="shared" si="36"/>
        <v>K</v>
      </c>
      <c r="BE55" s="836" t="str">
        <f t="shared" si="13"/>
        <v xml:space="preserve"> </v>
      </c>
      <c r="BF55" s="837" t="str">
        <f t="shared" si="14"/>
        <v xml:space="preserve"> </v>
      </c>
    </row>
    <row r="56" spans="1:58" s="20" customFormat="1" ht="12.75" x14ac:dyDescent="0.2">
      <c r="B56" s="124">
        <v>37</v>
      </c>
      <c r="C56" s="331" t="str">
        <f t="shared" si="37"/>
        <v>370</v>
      </c>
      <c r="D56" s="332" t="str">
        <f>ABSEN!E47</f>
        <v/>
      </c>
      <c r="E56" s="571"/>
      <c r="F56" s="669" t="str">
        <f t="shared" si="4"/>
        <v/>
      </c>
      <c r="G56" s="571"/>
      <c r="H56" s="669" t="str">
        <f t="shared" si="5"/>
        <v/>
      </c>
      <c r="I56" s="571"/>
      <c r="J56" s="669" t="str">
        <f t="shared" si="6"/>
        <v/>
      </c>
      <c r="K56" s="571"/>
      <c r="L56" s="669" t="str">
        <f t="shared" si="7"/>
        <v/>
      </c>
      <c r="M56" s="571"/>
      <c r="N56" s="669" t="str">
        <f t="shared" si="8"/>
        <v/>
      </c>
      <c r="O56" s="571"/>
      <c r="P56" s="669" t="str">
        <f t="shared" si="9"/>
        <v/>
      </c>
      <c r="Q56" s="571"/>
      <c r="R56" s="669" t="str">
        <f t="shared" si="10"/>
        <v/>
      </c>
      <c r="S56" s="571"/>
      <c r="T56" s="669" t="str">
        <f t="shared" si="11"/>
        <v/>
      </c>
      <c r="U56" s="669"/>
      <c r="V56" s="669"/>
      <c r="W56" s="669"/>
      <c r="X56" s="669"/>
      <c r="Y56" s="669"/>
      <c r="Z56" s="1026" t="str">
        <f t="shared" si="15"/>
        <v/>
      </c>
      <c r="AA56" s="1026" t="str">
        <f t="shared" si="16"/>
        <v/>
      </c>
      <c r="AB56" s="1026" t="str">
        <f t="shared" si="17"/>
        <v/>
      </c>
      <c r="AC56" s="1026" t="str">
        <f t="shared" si="18"/>
        <v/>
      </c>
      <c r="AD56" s="1026" t="str">
        <f t="shared" si="19"/>
        <v/>
      </c>
      <c r="AE56" s="1026" t="str">
        <f t="shared" si="20"/>
        <v/>
      </c>
      <c r="AF56" s="1026" t="str">
        <f t="shared" si="21"/>
        <v/>
      </c>
      <c r="AG56" s="1026" t="str">
        <f t="shared" si="22"/>
        <v/>
      </c>
      <c r="AH56" s="1026" t="str">
        <f t="shared" si="23"/>
        <v/>
      </c>
      <c r="AI56" s="1026" t="str">
        <f t="shared" si="24"/>
        <v/>
      </c>
      <c r="AJ56" s="1026" t="str">
        <f t="shared" si="25"/>
        <v/>
      </c>
      <c r="AK56" s="1026" t="str">
        <f t="shared" si="26"/>
        <v/>
      </c>
      <c r="AL56" s="1026" t="str">
        <f t="shared" si="27"/>
        <v/>
      </c>
      <c r="AM56" s="1026" t="str">
        <f t="shared" si="28"/>
        <v/>
      </c>
      <c r="AN56" s="1026" t="str">
        <f t="shared" si="29"/>
        <v/>
      </c>
      <c r="AO56" s="1026" t="str">
        <f t="shared" si="30"/>
        <v/>
      </c>
      <c r="AP56" s="822">
        <f t="shared" si="31"/>
        <v>0</v>
      </c>
      <c r="AQ56" s="822">
        <f>'NDS-SP'!Z52</f>
        <v>0</v>
      </c>
      <c r="AR56" s="1083"/>
      <c r="AS56" s="1084"/>
      <c r="AT56" s="826"/>
      <c r="AU56" s="826"/>
      <c r="AV56" s="826"/>
      <c r="AW56" s="826"/>
      <c r="AX56" s="828">
        <f t="shared" si="32"/>
        <v>0</v>
      </c>
      <c r="AY56" s="833">
        <f t="shared" si="33"/>
        <v>0</v>
      </c>
      <c r="AZ56" s="833">
        <f t="shared" si="38"/>
        <v>0</v>
      </c>
      <c r="BA56" s="833">
        <f t="shared" si="38"/>
        <v>0</v>
      </c>
      <c r="BB56" s="833">
        <f t="shared" si="38"/>
        <v>0</v>
      </c>
      <c r="BC56" s="834">
        <f t="shared" si="35"/>
        <v>0</v>
      </c>
      <c r="BD56" s="835" t="str">
        <f t="shared" si="36"/>
        <v>K</v>
      </c>
      <c r="BE56" s="836" t="str">
        <f t="shared" si="13"/>
        <v xml:space="preserve"> </v>
      </c>
      <c r="BF56" s="837" t="str">
        <f t="shared" si="14"/>
        <v xml:space="preserve"> </v>
      </c>
    </row>
    <row r="57" spans="1:58" s="20" customFormat="1" ht="12.75" hidden="1" x14ac:dyDescent="0.2">
      <c r="B57" s="124">
        <v>38</v>
      </c>
      <c r="C57" s="331" t="str">
        <f t="shared" si="37"/>
        <v>380</v>
      </c>
      <c r="D57" s="332" t="str">
        <f>ABSEN!E48</f>
        <v/>
      </c>
      <c r="E57" s="571"/>
      <c r="F57" s="669" t="str">
        <f t="shared" si="4"/>
        <v/>
      </c>
      <c r="G57" s="571"/>
      <c r="H57" s="669" t="str">
        <f t="shared" si="5"/>
        <v/>
      </c>
      <c r="I57" s="571"/>
      <c r="J57" s="669" t="str">
        <f t="shared" si="6"/>
        <v/>
      </c>
      <c r="K57" s="571"/>
      <c r="L57" s="669" t="str">
        <f t="shared" si="7"/>
        <v/>
      </c>
      <c r="M57" s="571"/>
      <c r="N57" s="669" t="str">
        <f t="shared" si="8"/>
        <v/>
      </c>
      <c r="O57" s="571"/>
      <c r="P57" s="669" t="str">
        <f t="shared" si="9"/>
        <v/>
      </c>
      <c r="Q57" s="571"/>
      <c r="R57" s="669" t="str">
        <f t="shared" si="10"/>
        <v/>
      </c>
      <c r="S57" s="571"/>
      <c r="T57" s="669" t="str">
        <f t="shared" si="11"/>
        <v/>
      </c>
      <c r="U57" s="669"/>
      <c r="V57" s="669"/>
      <c r="W57" s="669"/>
      <c r="X57" s="669"/>
      <c r="Y57" s="669"/>
      <c r="Z57" s="1026" t="str">
        <f t="shared" si="15"/>
        <v/>
      </c>
      <c r="AA57" s="1026" t="str">
        <f t="shared" si="16"/>
        <v/>
      </c>
      <c r="AB57" s="1026" t="str">
        <f t="shared" si="17"/>
        <v/>
      </c>
      <c r="AC57" s="1026" t="str">
        <f t="shared" si="18"/>
        <v/>
      </c>
      <c r="AD57" s="1026" t="str">
        <f t="shared" si="19"/>
        <v/>
      </c>
      <c r="AE57" s="1026" t="str">
        <f t="shared" si="20"/>
        <v/>
      </c>
      <c r="AF57" s="1026" t="str">
        <f t="shared" si="21"/>
        <v/>
      </c>
      <c r="AG57" s="1026" t="str">
        <f t="shared" si="22"/>
        <v/>
      </c>
      <c r="AH57" s="1026" t="str">
        <f t="shared" si="23"/>
        <v/>
      </c>
      <c r="AI57" s="1026" t="str">
        <f t="shared" si="24"/>
        <v/>
      </c>
      <c r="AJ57" s="1026" t="str">
        <f t="shared" si="25"/>
        <v/>
      </c>
      <c r="AK57" s="1026" t="str">
        <f t="shared" si="26"/>
        <v/>
      </c>
      <c r="AL57" s="1026" t="str">
        <f t="shared" si="27"/>
        <v/>
      </c>
      <c r="AM57" s="1026" t="str">
        <f t="shared" si="28"/>
        <v/>
      </c>
      <c r="AN57" s="1026" t="str">
        <f t="shared" si="29"/>
        <v/>
      </c>
      <c r="AO57" s="1026" t="str">
        <f t="shared" si="30"/>
        <v/>
      </c>
      <c r="AP57" s="822">
        <f t="shared" si="31"/>
        <v>0</v>
      </c>
      <c r="AQ57" s="822">
        <f>'NDS-SP'!Z53</f>
        <v>0</v>
      </c>
      <c r="AR57" s="1083"/>
      <c r="AS57" s="1084"/>
      <c r="AT57" s="826"/>
      <c r="AU57" s="826"/>
      <c r="AV57" s="826"/>
      <c r="AW57" s="826"/>
      <c r="AX57" s="828">
        <f t="shared" si="32"/>
        <v>0</v>
      </c>
      <c r="AY57" s="833">
        <f t="shared" si="33"/>
        <v>0</v>
      </c>
      <c r="AZ57" s="833">
        <f t="shared" si="38"/>
        <v>0</v>
      </c>
      <c r="BA57" s="833">
        <f t="shared" si="38"/>
        <v>0</v>
      </c>
      <c r="BB57" s="833">
        <f t="shared" si="38"/>
        <v>0</v>
      </c>
      <c r="BC57" s="834">
        <f t="shared" si="35"/>
        <v>0</v>
      </c>
      <c r="BD57" s="835" t="str">
        <f t="shared" si="36"/>
        <v>K</v>
      </c>
      <c r="BE57" s="836" t="str">
        <f t="shared" si="13"/>
        <v xml:space="preserve"> </v>
      </c>
      <c r="BF57" s="837" t="str">
        <f t="shared" si="14"/>
        <v xml:space="preserve"> </v>
      </c>
    </row>
    <row r="58" spans="1:58" s="20" customFormat="1" ht="12.75" hidden="1" x14ac:dyDescent="0.2">
      <c r="B58" s="124">
        <v>39</v>
      </c>
      <c r="C58" s="331" t="str">
        <f t="shared" si="37"/>
        <v>390</v>
      </c>
      <c r="D58" s="332" t="str">
        <f>ABSEN!E49</f>
        <v/>
      </c>
      <c r="E58" s="571"/>
      <c r="F58" s="669" t="str">
        <f t="shared" si="4"/>
        <v/>
      </c>
      <c r="G58" s="571"/>
      <c r="H58" s="669" t="str">
        <f t="shared" si="5"/>
        <v/>
      </c>
      <c r="I58" s="571"/>
      <c r="J58" s="669" t="str">
        <f t="shared" si="6"/>
        <v/>
      </c>
      <c r="K58" s="571"/>
      <c r="L58" s="669" t="str">
        <f t="shared" si="7"/>
        <v/>
      </c>
      <c r="M58" s="571"/>
      <c r="N58" s="669" t="str">
        <f t="shared" si="8"/>
        <v/>
      </c>
      <c r="O58" s="571"/>
      <c r="P58" s="669" t="str">
        <f t="shared" si="9"/>
        <v/>
      </c>
      <c r="Q58" s="571"/>
      <c r="R58" s="669" t="str">
        <f t="shared" si="10"/>
        <v/>
      </c>
      <c r="S58" s="571"/>
      <c r="T58" s="669" t="str">
        <f t="shared" si="11"/>
        <v/>
      </c>
      <c r="U58" s="669"/>
      <c r="V58" s="669"/>
      <c r="W58" s="669"/>
      <c r="X58" s="669"/>
      <c r="Y58" s="669"/>
      <c r="Z58" s="1026" t="str">
        <f t="shared" si="15"/>
        <v/>
      </c>
      <c r="AA58" s="1026" t="str">
        <f t="shared" si="16"/>
        <v/>
      </c>
      <c r="AB58" s="1026" t="str">
        <f t="shared" si="17"/>
        <v/>
      </c>
      <c r="AC58" s="1026" t="str">
        <f t="shared" si="18"/>
        <v/>
      </c>
      <c r="AD58" s="1026" t="str">
        <f t="shared" si="19"/>
        <v/>
      </c>
      <c r="AE58" s="1026" t="str">
        <f t="shared" si="20"/>
        <v/>
      </c>
      <c r="AF58" s="1026" t="str">
        <f t="shared" si="21"/>
        <v/>
      </c>
      <c r="AG58" s="1026" t="str">
        <f t="shared" si="22"/>
        <v/>
      </c>
      <c r="AH58" s="1026" t="str">
        <f t="shared" si="23"/>
        <v/>
      </c>
      <c r="AI58" s="1026" t="str">
        <f t="shared" si="24"/>
        <v/>
      </c>
      <c r="AJ58" s="1026" t="str">
        <f t="shared" si="25"/>
        <v/>
      </c>
      <c r="AK58" s="1026" t="str">
        <f t="shared" si="26"/>
        <v/>
      </c>
      <c r="AL58" s="1026" t="str">
        <f t="shared" si="27"/>
        <v/>
      </c>
      <c r="AM58" s="1026" t="str">
        <f t="shared" si="28"/>
        <v/>
      </c>
      <c r="AN58" s="1026" t="str">
        <f t="shared" si="29"/>
        <v/>
      </c>
      <c r="AO58" s="1026" t="str">
        <f t="shared" si="30"/>
        <v/>
      </c>
      <c r="AP58" s="822">
        <f t="shared" si="31"/>
        <v>0</v>
      </c>
      <c r="AQ58" s="822">
        <f>'NDS-SP'!Z54</f>
        <v>0</v>
      </c>
      <c r="AR58" s="1083"/>
      <c r="AS58" s="1084"/>
      <c r="AT58" s="826"/>
      <c r="AU58" s="826"/>
      <c r="AV58" s="826"/>
      <c r="AW58" s="826"/>
      <c r="AX58" s="828">
        <f t="shared" si="32"/>
        <v>0</v>
      </c>
      <c r="AY58" s="833">
        <f t="shared" si="33"/>
        <v>0</v>
      </c>
      <c r="AZ58" s="833">
        <f t="shared" si="38"/>
        <v>0</v>
      </c>
      <c r="BA58" s="833">
        <f t="shared" si="38"/>
        <v>0</v>
      </c>
      <c r="BB58" s="833">
        <f t="shared" si="38"/>
        <v>0</v>
      </c>
      <c r="BC58" s="834">
        <f t="shared" si="35"/>
        <v>0</v>
      </c>
      <c r="BD58" s="835" t="str">
        <f t="shared" si="36"/>
        <v>K</v>
      </c>
      <c r="BE58" s="836" t="str">
        <f t="shared" si="13"/>
        <v xml:space="preserve"> </v>
      </c>
      <c r="BF58" s="837" t="str">
        <f t="shared" si="14"/>
        <v xml:space="preserve"> </v>
      </c>
    </row>
    <row r="59" spans="1:58" s="20" customFormat="1" ht="12.75" hidden="1" x14ac:dyDescent="0.2">
      <c r="B59" s="124">
        <v>40</v>
      </c>
      <c r="C59" s="331" t="str">
        <f t="shared" si="37"/>
        <v>400</v>
      </c>
      <c r="D59" s="332" t="str">
        <f>ABSEN!E50</f>
        <v/>
      </c>
      <c r="E59" s="571"/>
      <c r="F59" s="669" t="str">
        <f t="shared" si="4"/>
        <v/>
      </c>
      <c r="G59" s="571"/>
      <c r="H59" s="669" t="str">
        <f t="shared" si="5"/>
        <v/>
      </c>
      <c r="I59" s="571"/>
      <c r="J59" s="669" t="str">
        <f t="shared" si="6"/>
        <v/>
      </c>
      <c r="K59" s="571"/>
      <c r="L59" s="669" t="str">
        <f t="shared" si="7"/>
        <v/>
      </c>
      <c r="M59" s="571"/>
      <c r="N59" s="669" t="str">
        <f t="shared" si="8"/>
        <v/>
      </c>
      <c r="O59" s="571"/>
      <c r="P59" s="669" t="str">
        <f t="shared" si="9"/>
        <v/>
      </c>
      <c r="Q59" s="571"/>
      <c r="R59" s="669" t="str">
        <f t="shared" si="10"/>
        <v/>
      </c>
      <c r="S59" s="571"/>
      <c r="T59" s="669" t="str">
        <f t="shared" si="11"/>
        <v/>
      </c>
      <c r="U59" s="669"/>
      <c r="V59" s="669"/>
      <c r="W59" s="669"/>
      <c r="X59" s="669"/>
      <c r="Y59" s="669"/>
      <c r="Z59" s="1026" t="str">
        <f t="shared" si="15"/>
        <v/>
      </c>
      <c r="AA59" s="1026" t="str">
        <f t="shared" si="16"/>
        <v/>
      </c>
      <c r="AB59" s="1026" t="str">
        <f t="shared" si="17"/>
        <v/>
      </c>
      <c r="AC59" s="1026" t="str">
        <f t="shared" si="18"/>
        <v/>
      </c>
      <c r="AD59" s="1026" t="str">
        <f t="shared" si="19"/>
        <v/>
      </c>
      <c r="AE59" s="1026" t="str">
        <f t="shared" si="20"/>
        <v/>
      </c>
      <c r="AF59" s="1026" t="str">
        <f t="shared" si="21"/>
        <v/>
      </c>
      <c r="AG59" s="1026" t="str">
        <f t="shared" si="22"/>
        <v/>
      </c>
      <c r="AH59" s="1026" t="str">
        <f t="shared" si="23"/>
        <v/>
      </c>
      <c r="AI59" s="1026" t="str">
        <f t="shared" si="24"/>
        <v/>
      </c>
      <c r="AJ59" s="1026" t="str">
        <f t="shared" si="25"/>
        <v/>
      </c>
      <c r="AK59" s="1026" t="str">
        <f t="shared" si="26"/>
        <v/>
      </c>
      <c r="AL59" s="1026" t="str">
        <f t="shared" si="27"/>
        <v/>
      </c>
      <c r="AM59" s="1026" t="str">
        <f t="shared" si="28"/>
        <v/>
      </c>
      <c r="AN59" s="1026" t="str">
        <f t="shared" si="29"/>
        <v/>
      </c>
      <c r="AO59" s="1026" t="str">
        <f t="shared" si="30"/>
        <v/>
      </c>
      <c r="AP59" s="822">
        <f t="shared" si="31"/>
        <v>0</v>
      </c>
      <c r="AQ59" s="822">
        <f>'NDS-SP'!Z55</f>
        <v>0</v>
      </c>
      <c r="AR59" s="1083"/>
      <c r="AS59" s="1084"/>
      <c r="AT59" s="826"/>
      <c r="AU59" s="826"/>
      <c r="AV59" s="826"/>
      <c r="AW59" s="826"/>
      <c r="AX59" s="828">
        <f t="shared" si="32"/>
        <v>0</v>
      </c>
      <c r="AY59" s="833">
        <f t="shared" si="33"/>
        <v>0</v>
      </c>
      <c r="AZ59" s="833">
        <f t="shared" si="38"/>
        <v>0</v>
      </c>
      <c r="BA59" s="833">
        <f t="shared" si="38"/>
        <v>0</v>
      </c>
      <c r="BB59" s="833">
        <f t="shared" si="38"/>
        <v>0</v>
      </c>
      <c r="BC59" s="834">
        <f t="shared" si="35"/>
        <v>0</v>
      </c>
      <c r="BD59" s="835" t="str">
        <f t="shared" si="36"/>
        <v>K</v>
      </c>
      <c r="BE59" s="836" t="str">
        <f t="shared" si="13"/>
        <v xml:space="preserve"> </v>
      </c>
      <c r="BF59" s="837" t="str">
        <f t="shared" si="14"/>
        <v xml:space="preserve"> </v>
      </c>
    </row>
    <row r="60" spans="1:58" s="20" customFormat="1" ht="12.75" hidden="1" x14ac:dyDescent="0.2">
      <c r="B60" s="124">
        <v>41</v>
      </c>
      <c r="C60" s="331" t="str">
        <f t="shared" si="37"/>
        <v>410</v>
      </c>
      <c r="D60" s="332" t="str">
        <f>ABSEN!E51</f>
        <v/>
      </c>
      <c r="E60" s="571"/>
      <c r="F60" s="669" t="str">
        <f t="shared" si="4"/>
        <v/>
      </c>
      <c r="G60" s="571"/>
      <c r="H60" s="669" t="str">
        <f t="shared" si="5"/>
        <v/>
      </c>
      <c r="I60" s="571"/>
      <c r="J60" s="669" t="str">
        <f t="shared" si="6"/>
        <v/>
      </c>
      <c r="K60" s="571"/>
      <c r="L60" s="669" t="str">
        <f t="shared" si="7"/>
        <v/>
      </c>
      <c r="M60" s="571"/>
      <c r="N60" s="669" t="str">
        <f t="shared" si="8"/>
        <v/>
      </c>
      <c r="O60" s="571"/>
      <c r="P60" s="669" t="str">
        <f t="shared" si="9"/>
        <v/>
      </c>
      <c r="Q60" s="571"/>
      <c r="R60" s="669" t="str">
        <f t="shared" si="10"/>
        <v/>
      </c>
      <c r="S60" s="571"/>
      <c r="T60" s="669" t="str">
        <f t="shared" si="11"/>
        <v/>
      </c>
      <c r="U60" s="669"/>
      <c r="V60" s="669"/>
      <c r="W60" s="669"/>
      <c r="X60" s="669"/>
      <c r="Y60" s="669"/>
      <c r="Z60" s="1026" t="str">
        <f t="shared" si="15"/>
        <v/>
      </c>
      <c r="AA60" s="1026" t="str">
        <f t="shared" si="16"/>
        <v/>
      </c>
      <c r="AB60" s="1026" t="str">
        <f t="shared" si="17"/>
        <v/>
      </c>
      <c r="AC60" s="1026" t="str">
        <f t="shared" si="18"/>
        <v/>
      </c>
      <c r="AD60" s="1026" t="str">
        <f t="shared" si="19"/>
        <v/>
      </c>
      <c r="AE60" s="1026" t="str">
        <f t="shared" si="20"/>
        <v/>
      </c>
      <c r="AF60" s="1026" t="str">
        <f t="shared" si="21"/>
        <v/>
      </c>
      <c r="AG60" s="1026" t="str">
        <f t="shared" si="22"/>
        <v/>
      </c>
      <c r="AH60" s="1026" t="str">
        <f t="shared" si="23"/>
        <v/>
      </c>
      <c r="AI60" s="1026" t="str">
        <f t="shared" si="24"/>
        <v/>
      </c>
      <c r="AJ60" s="1026" t="str">
        <f t="shared" si="25"/>
        <v/>
      </c>
      <c r="AK60" s="1026" t="str">
        <f t="shared" si="26"/>
        <v/>
      </c>
      <c r="AL60" s="1026" t="str">
        <f t="shared" si="27"/>
        <v/>
      </c>
      <c r="AM60" s="1026" t="str">
        <f t="shared" si="28"/>
        <v/>
      </c>
      <c r="AN60" s="1026" t="str">
        <f t="shared" si="29"/>
        <v/>
      </c>
      <c r="AO60" s="1026" t="str">
        <f t="shared" si="30"/>
        <v/>
      </c>
      <c r="AP60" s="822">
        <f t="shared" si="31"/>
        <v>0</v>
      </c>
      <c r="AQ60" s="822">
        <f>'NDS-SP'!Z56</f>
        <v>0</v>
      </c>
      <c r="AR60" s="1083"/>
      <c r="AS60" s="1084"/>
      <c r="AT60" s="826"/>
      <c r="AU60" s="826"/>
      <c r="AV60" s="826"/>
      <c r="AW60" s="826"/>
      <c r="AX60" s="828">
        <f t="shared" si="32"/>
        <v>0</v>
      </c>
      <c r="AY60" s="833">
        <f t="shared" si="33"/>
        <v>0</v>
      </c>
      <c r="AZ60" s="833">
        <f t="shared" si="38"/>
        <v>0</v>
      </c>
      <c r="BA60" s="833">
        <f t="shared" si="38"/>
        <v>0</v>
      </c>
      <c r="BB60" s="833">
        <f t="shared" si="38"/>
        <v>0</v>
      </c>
      <c r="BC60" s="834">
        <f t="shared" si="35"/>
        <v>0</v>
      </c>
      <c r="BD60" s="835" t="str">
        <f t="shared" si="36"/>
        <v>K</v>
      </c>
      <c r="BE60" s="836" t="str">
        <f t="shared" si="13"/>
        <v xml:space="preserve"> </v>
      </c>
      <c r="BF60" s="837" t="str">
        <f t="shared" si="14"/>
        <v xml:space="preserve"> </v>
      </c>
    </row>
    <row r="61" spans="1:58" s="20" customFormat="1" ht="12.75" hidden="1" x14ac:dyDescent="0.2">
      <c r="B61" s="124">
        <v>42</v>
      </c>
      <c r="C61" s="331" t="str">
        <f t="shared" si="37"/>
        <v>420</v>
      </c>
      <c r="D61" s="332" t="str">
        <f>ABSEN!E52</f>
        <v/>
      </c>
      <c r="E61" s="571"/>
      <c r="F61" s="669" t="str">
        <f t="shared" si="4"/>
        <v/>
      </c>
      <c r="G61" s="571"/>
      <c r="H61" s="669" t="str">
        <f t="shared" si="5"/>
        <v/>
      </c>
      <c r="I61" s="571"/>
      <c r="J61" s="669" t="str">
        <f t="shared" si="6"/>
        <v/>
      </c>
      <c r="K61" s="571"/>
      <c r="L61" s="669" t="str">
        <f t="shared" si="7"/>
        <v/>
      </c>
      <c r="M61" s="571"/>
      <c r="N61" s="669" t="str">
        <f t="shared" si="8"/>
        <v/>
      </c>
      <c r="O61" s="571"/>
      <c r="P61" s="669" t="str">
        <f t="shared" si="9"/>
        <v/>
      </c>
      <c r="Q61" s="571"/>
      <c r="R61" s="669" t="str">
        <f t="shared" si="10"/>
        <v/>
      </c>
      <c r="S61" s="571"/>
      <c r="T61" s="669" t="str">
        <f t="shared" si="11"/>
        <v/>
      </c>
      <c r="U61" s="669"/>
      <c r="V61" s="669"/>
      <c r="W61" s="669"/>
      <c r="X61" s="669"/>
      <c r="Y61" s="669"/>
      <c r="Z61" s="1026" t="str">
        <f t="shared" si="15"/>
        <v/>
      </c>
      <c r="AA61" s="1026" t="str">
        <f t="shared" si="16"/>
        <v/>
      </c>
      <c r="AB61" s="1026" t="str">
        <f t="shared" si="17"/>
        <v/>
      </c>
      <c r="AC61" s="1026" t="str">
        <f t="shared" si="18"/>
        <v/>
      </c>
      <c r="AD61" s="1026" t="str">
        <f t="shared" si="19"/>
        <v/>
      </c>
      <c r="AE61" s="1026" t="str">
        <f t="shared" si="20"/>
        <v/>
      </c>
      <c r="AF61" s="1026" t="str">
        <f t="shared" si="21"/>
        <v/>
      </c>
      <c r="AG61" s="1026" t="str">
        <f t="shared" si="22"/>
        <v/>
      </c>
      <c r="AH61" s="1026" t="str">
        <f t="shared" si="23"/>
        <v/>
      </c>
      <c r="AI61" s="1026" t="str">
        <f t="shared" si="24"/>
        <v/>
      </c>
      <c r="AJ61" s="1026" t="str">
        <f t="shared" si="25"/>
        <v/>
      </c>
      <c r="AK61" s="1026" t="str">
        <f t="shared" si="26"/>
        <v/>
      </c>
      <c r="AL61" s="1026" t="str">
        <f t="shared" si="27"/>
        <v/>
      </c>
      <c r="AM61" s="1026" t="str">
        <f t="shared" si="28"/>
        <v/>
      </c>
      <c r="AN61" s="1026" t="str">
        <f t="shared" si="29"/>
        <v/>
      </c>
      <c r="AO61" s="1026" t="str">
        <f t="shared" si="30"/>
        <v/>
      </c>
      <c r="AP61" s="822">
        <f t="shared" si="31"/>
        <v>0</v>
      </c>
      <c r="AQ61" s="822">
        <f>'NDS-SP'!Z57</f>
        <v>0</v>
      </c>
      <c r="AR61" s="1083"/>
      <c r="AS61" s="1084"/>
      <c r="AT61" s="826"/>
      <c r="AU61" s="826"/>
      <c r="AV61" s="826"/>
      <c r="AW61" s="826"/>
      <c r="AX61" s="828">
        <f t="shared" si="32"/>
        <v>0</v>
      </c>
      <c r="AY61" s="833">
        <f t="shared" si="33"/>
        <v>0</v>
      </c>
      <c r="AZ61" s="833">
        <f t="shared" si="38"/>
        <v>0</v>
      </c>
      <c r="BA61" s="833">
        <f t="shared" si="38"/>
        <v>0</v>
      </c>
      <c r="BB61" s="833">
        <f t="shared" si="38"/>
        <v>0</v>
      </c>
      <c r="BC61" s="834">
        <f t="shared" si="35"/>
        <v>0</v>
      </c>
      <c r="BD61" s="835" t="str">
        <f t="shared" si="36"/>
        <v>K</v>
      </c>
      <c r="BE61" s="836" t="str">
        <f t="shared" si="13"/>
        <v xml:space="preserve"> </v>
      </c>
      <c r="BF61" s="837" t="str">
        <f t="shared" si="14"/>
        <v xml:space="preserve"> </v>
      </c>
    </row>
    <row r="62" spans="1:58" s="20" customFormat="1" ht="12.75" hidden="1" x14ac:dyDescent="0.2">
      <c r="B62" s="124">
        <v>43</v>
      </c>
      <c r="C62" s="331" t="str">
        <f t="shared" si="37"/>
        <v>430</v>
      </c>
      <c r="D62" s="332" t="str">
        <f>ABSEN!E53</f>
        <v/>
      </c>
      <c r="E62" s="571"/>
      <c r="F62" s="669" t="str">
        <f t="shared" si="4"/>
        <v/>
      </c>
      <c r="G62" s="571"/>
      <c r="H62" s="669" t="str">
        <f t="shared" si="5"/>
        <v/>
      </c>
      <c r="I62" s="571"/>
      <c r="J62" s="669" t="str">
        <f t="shared" si="6"/>
        <v/>
      </c>
      <c r="K62" s="571"/>
      <c r="L62" s="669" t="str">
        <f t="shared" si="7"/>
        <v/>
      </c>
      <c r="M62" s="571"/>
      <c r="N62" s="669" t="str">
        <f t="shared" si="8"/>
        <v/>
      </c>
      <c r="O62" s="571"/>
      <c r="P62" s="669" t="str">
        <f t="shared" si="9"/>
        <v/>
      </c>
      <c r="Q62" s="571"/>
      <c r="R62" s="669" t="str">
        <f t="shared" si="10"/>
        <v/>
      </c>
      <c r="S62" s="571"/>
      <c r="T62" s="669" t="str">
        <f t="shared" si="11"/>
        <v/>
      </c>
      <c r="U62" s="669"/>
      <c r="V62" s="669"/>
      <c r="W62" s="669"/>
      <c r="X62" s="669"/>
      <c r="Y62" s="669"/>
      <c r="Z62" s="1026" t="str">
        <f t="shared" si="15"/>
        <v/>
      </c>
      <c r="AA62" s="1026" t="str">
        <f t="shared" si="16"/>
        <v/>
      </c>
      <c r="AB62" s="1026" t="str">
        <f t="shared" si="17"/>
        <v/>
      </c>
      <c r="AC62" s="1026" t="str">
        <f t="shared" si="18"/>
        <v/>
      </c>
      <c r="AD62" s="1026" t="str">
        <f t="shared" si="19"/>
        <v/>
      </c>
      <c r="AE62" s="1026" t="str">
        <f t="shared" si="20"/>
        <v/>
      </c>
      <c r="AF62" s="1026" t="str">
        <f t="shared" si="21"/>
        <v/>
      </c>
      <c r="AG62" s="1026" t="str">
        <f t="shared" si="22"/>
        <v/>
      </c>
      <c r="AH62" s="1026" t="str">
        <f t="shared" si="23"/>
        <v/>
      </c>
      <c r="AI62" s="1026" t="str">
        <f t="shared" si="24"/>
        <v/>
      </c>
      <c r="AJ62" s="1026" t="str">
        <f t="shared" si="25"/>
        <v/>
      </c>
      <c r="AK62" s="1026" t="str">
        <f t="shared" si="26"/>
        <v/>
      </c>
      <c r="AL62" s="1026" t="str">
        <f t="shared" si="27"/>
        <v/>
      </c>
      <c r="AM62" s="1026" t="str">
        <f t="shared" si="28"/>
        <v/>
      </c>
      <c r="AN62" s="1026" t="str">
        <f t="shared" si="29"/>
        <v/>
      </c>
      <c r="AO62" s="1026" t="str">
        <f t="shared" si="30"/>
        <v/>
      </c>
      <c r="AP62" s="822">
        <f t="shared" si="31"/>
        <v>0</v>
      </c>
      <c r="AQ62" s="822">
        <f>'NDS-SP'!Z58</f>
        <v>0</v>
      </c>
      <c r="AR62" s="1083"/>
      <c r="AS62" s="1084"/>
      <c r="AT62" s="826"/>
      <c r="AU62" s="826"/>
      <c r="AV62" s="826"/>
      <c r="AW62" s="826"/>
      <c r="AX62" s="828">
        <f t="shared" si="32"/>
        <v>0</v>
      </c>
      <c r="AY62" s="833">
        <f t="shared" si="33"/>
        <v>0</v>
      </c>
      <c r="AZ62" s="833">
        <f t="shared" si="38"/>
        <v>0</v>
      </c>
      <c r="BA62" s="833">
        <f t="shared" si="38"/>
        <v>0</v>
      </c>
      <c r="BB62" s="833">
        <f t="shared" si="38"/>
        <v>0</v>
      </c>
      <c r="BC62" s="834">
        <f t="shared" si="35"/>
        <v>0</v>
      </c>
      <c r="BD62" s="835" t="str">
        <f t="shared" si="36"/>
        <v>K</v>
      </c>
      <c r="BE62" s="836" t="str">
        <f t="shared" si="13"/>
        <v xml:space="preserve"> </v>
      </c>
      <c r="BF62" s="837" t="str">
        <f t="shared" si="14"/>
        <v xml:space="preserve"> </v>
      </c>
    </row>
    <row r="63" spans="1:58" s="20" customFormat="1" ht="12.75" hidden="1" x14ac:dyDescent="0.2">
      <c r="B63" s="124">
        <v>44</v>
      </c>
      <c r="C63" s="331" t="str">
        <f t="shared" si="37"/>
        <v>440</v>
      </c>
      <c r="D63" s="332" t="str">
        <f>ABSEN!E54</f>
        <v/>
      </c>
      <c r="E63" s="571"/>
      <c r="F63" s="669" t="str">
        <f t="shared" si="4"/>
        <v/>
      </c>
      <c r="G63" s="571"/>
      <c r="H63" s="669" t="str">
        <f t="shared" si="5"/>
        <v/>
      </c>
      <c r="I63" s="571"/>
      <c r="J63" s="669" t="str">
        <f t="shared" si="6"/>
        <v/>
      </c>
      <c r="K63" s="571"/>
      <c r="L63" s="669" t="str">
        <f t="shared" si="7"/>
        <v/>
      </c>
      <c r="M63" s="571"/>
      <c r="N63" s="669" t="str">
        <f t="shared" si="8"/>
        <v/>
      </c>
      <c r="O63" s="571"/>
      <c r="P63" s="669" t="str">
        <f t="shared" si="9"/>
        <v/>
      </c>
      <c r="Q63" s="571"/>
      <c r="R63" s="669" t="str">
        <f t="shared" si="10"/>
        <v/>
      </c>
      <c r="S63" s="571"/>
      <c r="T63" s="669" t="str">
        <f t="shared" si="11"/>
        <v/>
      </c>
      <c r="U63" s="669"/>
      <c r="V63" s="669"/>
      <c r="W63" s="669"/>
      <c r="X63" s="669"/>
      <c r="Y63" s="669"/>
      <c r="Z63" s="1026" t="str">
        <f t="shared" si="15"/>
        <v/>
      </c>
      <c r="AA63" s="1026" t="str">
        <f t="shared" si="16"/>
        <v/>
      </c>
      <c r="AB63" s="1026" t="str">
        <f t="shared" si="17"/>
        <v/>
      </c>
      <c r="AC63" s="1026" t="str">
        <f t="shared" si="18"/>
        <v/>
      </c>
      <c r="AD63" s="1026" t="str">
        <f t="shared" si="19"/>
        <v/>
      </c>
      <c r="AE63" s="1026" t="str">
        <f t="shared" si="20"/>
        <v/>
      </c>
      <c r="AF63" s="1026" t="str">
        <f t="shared" si="21"/>
        <v/>
      </c>
      <c r="AG63" s="1026" t="str">
        <f t="shared" si="22"/>
        <v/>
      </c>
      <c r="AH63" s="1026" t="str">
        <f t="shared" si="23"/>
        <v/>
      </c>
      <c r="AI63" s="1026" t="str">
        <f t="shared" si="24"/>
        <v/>
      </c>
      <c r="AJ63" s="1026" t="str">
        <f t="shared" si="25"/>
        <v/>
      </c>
      <c r="AK63" s="1026" t="str">
        <f t="shared" si="26"/>
        <v/>
      </c>
      <c r="AL63" s="1026" t="str">
        <f t="shared" si="27"/>
        <v/>
      </c>
      <c r="AM63" s="1026" t="str">
        <f t="shared" si="28"/>
        <v/>
      </c>
      <c r="AN63" s="1026" t="str">
        <f t="shared" si="29"/>
        <v/>
      </c>
      <c r="AO63" s="1026" t="str">
        <f t="shared" si="30"/>
        <v/>
      </c>
      <c r="AP63" s="822">
        <f t="shared" si="31"/>
        <v>0</v>
      </c>
      <c r="AQ63" s="822">
        <f>'NDS-SP'!Z59</f>
        <v>0</v>
      </c>
      <c r="AR63" s="1083"/>
      <c r="AS63" s="1084"/>
      <c r="AT63" s="826"/>
      <c r="AU63" s="826"/>
      <c r="AV63" s="826"/>
      <c r="AW63" s="826"/>
      <c r="AX63" s="828">
        <f t="shared" si="32"/>
        <v>0</v>
      </c>
      <c r="AY63" s="833">
        <f t="shared" si="33"/>
        <v>0</v>
      </c>
      <c r="AZ63" s="833">
        <f t="shared" si="38"/>
        <v>0</v>
      </c>
      <c r="BA63" s="833">
        <f t="shared" si="38"/>
        <v>0</v>
      </c>
      <c r="BB63" s="833">
        <f t="shared" si="38"/>
        <v>0</v>
      </c>
      <c r="BC63" s="834">
        <f t="shared" si="35"/>
        <v>0</v>
      </c>
      <c r="BD63" s="835" t="str">
        <f t="shared" si="36"/>
        <v>K</v>
      </c>
      <c r="BE63" s="836" t="str">
        <f t="shared" si="13"/>
        <v xml:space="preserve"> </v>
      </c>
      <c r="BF63" s="837" t="str">
        <f t="shared" si="14"/>
        <v xml:space="preserve"> </v>
      </c>
    </row>
    <row r="64" spans="1:58" s="20" customFormat="1" ht="12.75" hidden="1" x14ac:dyDescent="0.2">
      <c r="B64" s="124">
        <v>45</v>
      </c>
      <c r="C64" s="331" t="str">
        <f t="shared" si="37"/>
        <v>450</v>
      </c>
      <c r="D64" s="332" t="str">
        <f>ABSEN!E55</f>
        <v/>
      </c>
      <c r="E64" s="571"/>
      <c r="F64" s="669" t="str">
        <f t="shared" si="4"/>
        <v/>
      </c>
      <c r="G64" s="571"/>
      <c r="H64" s="669" t="str">
        <f t="shared" si="5"/>
        <v/>
      </c>
      <c r="I64" s="571"/>
      <c r="J64" s="669" t="str">
        <f t="shared" si="6"/>
        <v/>
      </c>
      <c r="K64" s="571"/>
      <c r="L64" s="669" t="str">
        <f t="shared" si="7"/>
        <v/>
      </c>
      <c r="M64" s="571"/>
      <c r="N64" s="669" t="str">
        <f t="shared" si="8"/>
        <v/>
      </c>
      <c r="O64" s="571"/>
      <c r="P64" s="669" t="str">
        <f t="shared" si="9"/>
        <v/>
      </c>
      <c r="Q64" s="571"/>
      <c r="R64" s="669" t="str">
        <f t="shared" si="10"/>
        <v/>
      </c>
      <c r="S64" s="571"/>
      <c r="T64" s="669" t="str">
        <f t="shared" si="11"/>
        <v/>
      </c>
      <c r="U64" s="669"/>
      <c r="V64" s="669"/>
      <c r="W64" s="669"/>
      <c r="X64" s="669"/>
      <c r="Y64" s="669"/>
      <c r="Z64" s="1026" t="str">
        <f t="shared" si="15"/>
        <v/>
      </c>
      <c r="AA64" s="1026" t="str">
        <f t="shared" si="16"/>
        <v/>
      </c>
      <c r="AB64" s="1026" t="str">
        <f t="shared" si="17"/>
        <v/>
      </c>
      <c r="AC64" s="1026" t="str">
        <f t="shared" si="18"/>
        <v/>
      </c>
      <c r="AD64" s="1026" t="str">
        <f t="shared" si="19"/>
        <v/>
      </c>
      <c r="AE64" s="1026" t="str">
        <f t="shared" si="20"/>
        <v/>
      </c>
      <c r="AF64" s="1026" t="str">
        <f t="shared" si="21"/>
        <v/>
      </c>
      <c r="AG64" s="1026" t="str">
        <f t="shared" si="22"/>
        <v/>
      </c>
      <c r="AH64" s="1026" t="str">
        <f t="shared" si="23"/>
        <v/>
      </c>
      <c r="AI64" s="1026" t="str">
        <f t="shared" si="24"/>
        <v/>
      </c>
      <c r="AJ64" s="1026" t="str">
        <f t="shared" si="25"/>
        <v/>
      </c>
      <c r="AK64" s="1026" t="str">
        <f t="shared" si="26"/>
        <v/>
      </c>
      <c r="AL64" s="1026" t="str">
        <f t="shared" si="27"/>
        <v/>
      </c>
      <c r="AM64" s="1026" t="str">
        <f t="shared" si="28"/>
        <v/>
      </c>
      <c r="AN64" s="1026" t="str">
        <f t="shared" si="29"/>
        <v/>
      </c>
      <c r="AO64" s="1026" t="str">
        <f t="shared" si="30"/>
        <v/>
      </c>
      <c r="AP64" s="822">
        <f t="shared" si="31"/>
        <v>0</v>
      </c>
      <c r="AQ64" s="822">
        <f>'NDS-SP'!Z60</f>
        <v>0</v>
      </c>
      <c r="AR64" s="1083"/>
      <c r="AS64" s="1084"/>
      <c r="AT64" s="826"/>
      <c r="AU64" s="826"/>
      <c r="AV64" s="826"/>
      <c r="AW64" s="826"/>
      <c r="AX64" s="828">
        <f t="shared" si="32"/>
        <v>0</v>
      </c>
      <c r="AY64" s="833">
        <f t="shared" si="33"/>
        <v>0</v>
      </c>
      <c r="AZ64" s="833">
        <f t="shared" si="38"/>
        <v>0</v>
      </c>
      <c r="BA64" s="833">
        <f t="shared" si="38"/>
        <v>0</v>
      </c>
      <c r="BB64" s="833">
        <f t="shared" si="38"/>
        <v>0</v>
      </c>
      <c r="BC64" s="834">
        <f t="shared" si="35"/>
        <v>0</v>
      </c>
      <c r="BD64" s="835" t="str">
        <f t="shared" si="36"/>
        <v>K</v>
      </c>
      <c r="BE64" s="836" t="str">
        <f t="shared" si="13"/>
        <v xml:space="preserve"> </v>
      </c>
      <c r="BF64" s="837" t="str">
        <f t="shared" si="14"/>
        <v xml:space="preserve"> </v>
      </c>
    </row>
    <row r="65" spans="2:58" s="20" customFormat="1" ht="12.75" hidden="1" x14ac:dyDescent="0.2">
      <c r="B65" s="124">
        <v>46</v>
      </c>
      <c r="C65" s="331" t="str">
        <f t="shared" si="37"/>
        <v>460</v>
      </c>
      <c r="D65" s="332" t="str">
        <f>ABSEN!E56</f>
        <v/>
      </c>
      <c r="E65" s="571"/>
      <c r="F65" s="669" t="str">
        <f t="shared" si="4"/>
        <v/>
      </c>
      <c r="G65" s="571"/>
      <c r="H65" s="669" t="str">
        <f t="shared" si="5"/>
        <v/>
      </c>
      <c r="I65" s="571"/>
      <c r="J65" s="669" t="str">
        <f t="shared" si="6"/>
        <v/>
      </c>
      <c r="K65" s="571"/>
      <c r="L65" s="669" t="str">
        <f t="shared" si="7"/>
        <v/>
      </c>
      <c r="M65" s="571"/>
      <c r="N65" s="669" t="str">
        <f t="shared" si="8"/>
        <v/>
      </c>
      <c r="O65" s="571"/>
      <c r="P65" s="669" t="str">
        <f t="shared" si="9"/>
        <v/>
      </c>
      <c r="Q65" s="571"/>
      <c r="R65" s="669" t="str">
        <f t="shared" si="10"/>
        <v/>
      </c>
      <c r="S65" s="571"/>
      <c r="T65" s="669" t="str">
        <f t="shared" si="11"/>
        <v/>
      </c>
      <c r="U65" s="669"/>
      <c r="V65" s="669"/>
      <c r="W65" s="669"/>
      <c r="X65" s="669"/>
      <c r="Y65" s="669"/>
      <c r="Z65" s="1026" t="str">
        <f t="shared" si="15"/>
        <v/>
      </c>
      <c r="AA65" s="1026" t="str">
        <f t="shared" si="16"/>
        <v/>
      </c>
      <c r="AB65" s="1026" t="str">
        <f t="shared" si="17"/>
        <v/>
      </c>
      <c r="AC65" s="1026" t="str">
        <f t="shared" si="18"/>
        <v/>
      </c>
      <c r="AD65" s="1026" t="str">
        <f t="shared" si="19"/>
        <v/>
      </c>
      <c r="AE65" s="1026" t="str">
        <f t="shared" si="20"/>
        <v/>
      </c>
      <c r="AF65" s="1026" t="str">
        <f t="shared" si="21"/>
        <v/>
      </c>
      <c r="AG65" s="1026" t="str">
        <f t="shared" si="22"/>
        <v/>
      </c>
      <c r="AH65" s="1026" t="str">
        <f t="shared" si="23"/>
        <v/>
      </c>
      <c r="AI65" s="1026" t="str">
        <f t="shared" si="24"/>
        <v/>
      </c>
      <c r="AJ65" s="1026" t="str">
        <f t="shared" si="25"/>
        <v/>
      </c>
      <c r="AK65" s="1026" t="str">
        <f t="shared" si="26"/>
        <v/>
      </c>
      <c r="AL65" s="1026" t="str">
        <f t="shared" si="27"/>
        <v/>
      </c>
      <c r="AM65" s="1026" t="str">
        <f t="shared" si="28"/>
        <v/>
      </c>
      <c r="AN65" s="1026" t="str">
        <f t="shared" si="29"/>
        <v/>
      </c>
      <c r="AO65" s="1026" t="str">
        <f t="shared" si="30"/>
        <v/>
      </c>
      <c r="AP65" s="822">
        <f t="shared" si="31"/>
        <v>0</v>
      </c>
      <c r="AQ65" s="822">
        <f>'NDS-SP'!Z61</f>
        <v>0</v>
      </c>
      <c r="AR65" s="1083"/>
      <c r="AS65" s="1084"/>
      <c r="AT65" s="826"/>
      <c r="AU65" s="826"/>
      <c r="AV65" s="826"/>
      <c r="AW65" s="826"/>
      <c r="AX65" s="828">
        <f t="shared" si="32"/>
        <v>0</v>
      </c>
      <c r="AY65" s="833">
        <f t="shared" si="33"/>
        <v>0</v>
      </c>
      <c r="AZ65" s="833">
        <f t="shared" si="38"/>
        <v>0</v>
      </c>
      <c r="BA65" s="833">
        <f t="shared" si="38"/>
        <v>0</v>
      </c>
      <c r="BB65" s="833">
        <f t="shared" si="38"/>
        <v>0</v>
      </c>
      <c r="BC65" s="834">
        <f t="shared" si="35"/>
        <v>0</v>
      </c>
      <c r="BD65" s="835" t="str">
        <f t="shared" si="36"/>
        <v>K</v>
      </c>
      <c r="BE65" s="836" t="str">
        <f t="shared" si="13"/>
        <v xml:space="preserve"> </v>
      </c>
      <c r="BF65" s="837" t="str">
        <f t="shared" si="14"/>
        <v xml:space="preserve"> </v>
      </c>
    </row>
    <row r="66" spans="2:58" s="20" customFormat="1" ht="12.75" x14ac:dyDescent="0.2">
      <c r="B66" s="333">
        <v>38</v>
      </c>
      <c r="C66" s="334" t="str">
        <f t="shared" si="37"/>
        <v>380</v>
      </c>
      <c r="D66" s="335" t="str">
        <f>ABSEN!E57</f>
        <v/>
      </c>
      <c r="E66" s="587"/>
      <c r="F66" s="669" t="str">
        <f t="shared" si="4"/>
        <v/>
      </c>
      <c r="G66" s="587"/>
      <c r="H66" s="669" t="str">
        <f t="shared" si="5"/>
        <v/>
      </c>
      <c r="I66" s="587"/>
      <c r="J66" s="669" t="str">
        <f t="shared" si="6"/>
        <v/>
      </c>
      <c r="K66" s="587"/>
      <c r="L66" s="669" t="str">
        <f t="shared" si="7"/>
        <v/>
      </c>
      <c r="M66" s="587"/>
      <c r="N66" s="669" t="str">
        <f t="shared" si="8"/>
        <v/>
      </c>
      <c r="O66" s="587"/>
      <c r="P66" s="669" t="str">
        <f t="shared" si="9"/>
        <v/>
      </c>
      <c r="Q66" s="587"/>
      <c r="R66" s="669" t="str">
        <f t="shared" si="10"/>
        <v/>
      </c>
      <c r="S66" s="587"/>
      <c r="T66" s="669" t="str">
        <f t="shared" si="11"/>
        <v/>
      </c>
      <c r="U66" s="821"/>
      <c r="V66" s="821"/>
      <c r="W66" s="821"/>
      <c r="X66" s="821"/>
      <c r="Y66" s="821"/>
      <c r="Z66" s="1026" t="str">
        <f t="shared" si="15"/>
        <v/>
      </c>
      <c r="AA66" s="1026" t="str">
        <f t="shared" si="16"/>
        <v/>
      </c>
      <c r="AB66" s="1026" t="str">
        <f t="shared" si="17"/>
        <v/>
      </c>
      <c r="AC66" s="1026" t="str">
        <f t="shared" si="18"/>
        <v/>
      </c>
      <c r="AD66" s="1026" t="str">
        <f t="shared" si="19"/>
        <v/>
      </c>
      <c r="AE66" s="1026" t="str">
        <f t="shared" si="20"/>
        <v/>
      </c>
      <c r="AF66" s="1026" t="str">
        <f t="shared" si="21"/>
        <v/>
      </c>
      <c r="AG66" s="1026" t="str">
        <f t="shared" si="22"/>
        <v/>
      </c>
      <c r="AH66" s="1026" t="str">
        <f t="shared" si="23"/>
        <v/>
      </c>
      <c r="AI66" s="1026" t="str">
        <f t="shared" si="24"/>
        <v/>
      </c>
      <c r="AJ66" s="1026" t="str">
        <f t="shared" si="25"/>
        <v/>
      </c>
      <c r="AK66" s="1026" t="str">
        <f t="shared" si="26"/>
        <v/>
      </c>
      <c r="AL66" s="1026" t="str">
        <f t="shared" si="27"/>
        <v/>
      </c>
      <c r="AM66" s="1026" t="str">
        <f t="shared" si="28"/>
        <v/>
      </c>
      <c r="AN66" s="1026" t="str">
        <f t="shared" si="29"/>
        <v/>
      </c>
      <c r="AO66" s="1026" t="str">
        <f t="shared" si="30"/>
        <v/>
      </c>
      <c r="AP66" s="823">
        <f t="shared" si="31"/>
        <v>0</v>
      </c>
      <c r="AQ66" s="852">
        <f>'NDS-SP'!Z62</f>
        <v>0</v>
      </c>
      <c r="AR66" s="1085"/>
      <c r="AS66" s="1086"/>
      <c r="AT66" s="829"/>
      <c r="AU66" s="829"/>
      <c r="AV66" s="829"/>
      <c r="AW66" s="829"/>
      <c r="AX66" s="830">
        <f t="shared" si="32"/>
        <v>0</v>
      </c>
      <c r="AY66" s="838">
        <f t="shared" si="33"/>
        <v>0</v>
      </c>
      <c r="AZ66" s="838">
        <f t="shared" si="38"/>
        <v>0</v>
      </c>
      <c r="BA66" s="838">
        <f t="shared" si="38"/>
        <v>0</v>
      </c>
      <c r="BB66" s="838">
        <f t="shared" si="38"/>
        <v>0</v>
      </c>
      <c r="BC66" s="839">
        <f t="shared" si="35"/>
        <v>0</v>
      </c>
      <c r="BD66" s="840" t="str">
        <f t="shared" si="36"/>
        <v>K</v>
      </c>
      <c r="BE66" s="843" t="str">
        <f t="shared" si="13"/>
        <v xml:space="preserve"> </v>
      </c>
      <c r="BF66" s="844" t="str">
        <f t="shared" si="14"/>
        <v xml:space="preserve"> </v>
      </c>
    </row>
    <row r="67" spans="2:58" ht="14.25" hidden="1" x14ac:dyDescent="0.2">
      <c r="B67" s="115"/>
      <c r="C67" s="27"/>
      <c r="D67" s="28">
        <f>47-COUNTBLANK(D20:D66)</f>
        <v>0</v>
      </c>
      <c r="E67" s="571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1027"/>
      <c r="AE67" s="1027"/>
      <c r="AF67" s="1027"/>
      <c r="AG67" s="1027"/>
      <c r="AH67" s="1027"/>
      <c r="AI67" s="1027"/>
      <c r="AJ67" s="1027"/>
      <c r="AK67" s="1027"/>
      <c r="AL67" s="965"/>
      <c r="AM67" s="965"/>
      <c r="AN67" s="965"/>
      <c r="AO67" s="965"/>
      <c r="AP67" s="30"/>
      <c r="AQ67" s="30"/>
      <c r="AR67" s="30"/>
      <c r="AS67" s="30"/>
      <c r="AT67" s="30"/>
      <c r="AU67" s="30"/>
      <c r="AV67" s="30"/>
      <c r="AW67" s="30"/>
      <c r="AX67" s="572" t="e">
        <f>SUM(AX20:AX66)/D67</f>
        <v>#DIV/0!</v>
      </c>
      <c r="AY67" s="30"/>
      <c r="AZ67" s="30"/>
      <c r="BA67" s="30"/>
      <c r="BB67" s="30"/>
      <c r="BC67" s="30"/>
      <c r="BD67" s="31"/>
      <c r="BE67" s="841" t="e">
        <f>SUM(BE20:BE66)/D67</f>
        <v>#DIV/0!</v>
      </c>
      <c r="BF67" s="842"/>
    </row>
    <row r="68" spans="2:58" ht="14.25" x14ac:dyDescent="0.2">
      <c r="B68" s="115"/>
      <c r="C68" s="32"/>
      <c r="D68" s="28"/>
      <c r="E68" s="28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1028"/>
      <c r="AE68" s="1028"/>
      <c r="AF68" s="1028"/>
      <c r="AG68" s="1028"/>
      <c r="AH68" s="1028"/>
      <c r="AI68" s="1028"/>
      <c r="AJ68" s="1028"/>
      <c r="AK68" s="1028"/>
      <c r="AL68" s="33"/>
      <c r="AM68" s="33"/>
      <c r="AN68" s="33"/>
      <c r="AO68" s="33"/>
      <c r="AP68" s="30"/>
      <c r="AQ68" s="30"/>
      <c r="AR68" s="30"/>
      <c r="AS68" s="30"/>
      <c r="AT68" s="30"/>
      <c r="AU68" s="30"/>
      <c r="AV68" s="30"/>
      <c r="AW68" s="30"/>
      <c r="AX68" s="31"/>
      <c r="AY68" s="30"/>
      <c r="AZ68" s="30"/>
      <c r="BA68" s="30"/>
      <c r="BB68" s="30"/>
      <c r="BC68" s="30"/>
      <c r="BD68" s="31"/>
      <c r="BE68" s="30"/>
    </row>
    <row r="69" spans="2:58" ht="14.25" x14ac:dyDescent="0.2"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1029"/>
      <c r="AE69" s="1029"/>
      <c r="AF69" s="1029"/>
      <c r="AG69" s="1029"/>
      <c r="AH69" s="1029"/>
      <c r="AI69" s="1029"/>
      <c r="AJ69" s="1029"/>
      <c r="AK69" s="1029"/>
      <c r="AL69" s="132"/>
      <c r="AM69" s="132"/>
      <c r="AN69" s="132"/>
      <c r="AO69" s="132"/>
      <c r="AP69" s="3"/>
      <c r="AQ69" s="3"/>
      <c r="AR69" s="3"/>
      <c r="AS69" s="3"/>
      <c r="AT69" s="3"/>
      <c r="AU69" s="3"/>
      <c r="AV69" s="3"/>
      <c r="AW69" s="3"/>
      <c r="AX69" s="319"/>
      <c r="AY69" s="3"/>
      <c r="AZ69" s="3"/>
      <c r="BA69" s="3"/>
      <c r="BB69" s="3"/>
      <c r="BC69" s="3"/>
      <c r="BD69" s="317"/>
      <c r="BE69" s="36"/>
    </row>
    <row r="70" spans="2:58" hidden="1" x14ac:dyDescent="0.25">
      <c r="D70" s="2" t="s">
        <v>607</v>
      </c>
      <c r="AD70" s="1019"/>
      <c r="AE70" s="1019"/>
      <c r="AF70" s="1019"/>
      <c r="AG70" s="1019"/>
      <c r="AH70" s="1019"/>
      <c r="AI70" s="1019"/>
      <c r="AJ70" s="1019"/>
      <c r="AK70" s="1019"/>
      <c r="AL70" s="3"/>
      <c r="AM70" s="3"/>
      <c r="AN70" s="3"/>
      <c r="AO70" s="3"/>
    </row>
    <row r="71" spans="2:58" hidden="1" x14ac:dyDescent="0.25">
      <c r="D71" s="2" t="s">
        <v>300</v>
      </c>
      <c r="F71" s="37">
        <f>F17</f>
        <v>0</v>
      </c>
      <c r="M71" s="37" t="str">
        <f>E15</f>
        <v>ketaatan beribadah</v>
      </c>
      <c r="R71" s="37" t="str">
        <f t="shared" ref="R71:R82" si="39">IF(F71=1,M71,"")</f>
        <v/>
      </c>
      <c r="AD71" s="1019"/>
      <c r="AE71" s="1019"/>
      <c r="AF71" s="1019"/>
      <c r="AG71" s="1019"/>
      <c r="AH71" s="1019"/>
      <c r="AI71" s="1019"/>
      <c r="AJ71" s="1019"/>
      <c r="AK71" s="1019"/>
      <c r="AL71" s="3"/>
      <c r="AM71" s="3"/>
      <c r="AN71" s="3"/>
      <c r="AO71" s="3"/>
    </row>
    <row r="72" spans="2:58" hidden="1" x14ac:dyDescent="0.25">
      <c r="D72" s="2" t="s">
        <v>606</v>
      </c>
      <c r="F72" s="37">
        <f>M17</f>
        <v>0</v>
      </c>
      <c r="M72" s="37">
        <f>M15</f>
        <v>0</v>
      </c>
      <c r="R72" s="37" t="str">
        <f t="shared" si="39"/>
        <v/>
      </c>
      <c r="AD72" s="1019"/>
      <c r="AE72" s="1019"/>
      <c r="AF72" s="1019"/>
      <c r="AG72" s="1019"/>
      <c r="AH72" s="1019"/>
      <c r="AI72" s="1019"/>
      <c r="AJ72" s="1019"/>
      <c r="AK72" s="1019"/>
      <c r="AL72" s="3"/>
      <c r="AM72" s="3"/>
      <c r="AN72" s="3"/>
      <c r="AO72" s="3"/>
    </row>
    <row r="73" spans="2:58" hidden="1" x14ac:dyDescent="0.25">
      <c r="F73" s="37">
        <f>O17</f>
        <v>0</v>
      </c>
      <c r="M73" s="37">
        <f>O15</f>
        <v>0</v>
      </c>
      <c r="R73" s="37" t="str">
        <f t="shared" si="39"/>
        <v/>
      </c>
      <c r="AD73" s="1019"/>
      <c r="AE73" s="1019"/>
      <c r="AF73" s="1019"/>
      <c r="AG73" s="1019"/>
      <c r="AH73" s="1019"/>
      <c r="AI73" s="1019"/>
      <c r="AJ73" s="1019"/>
      <c r="AK73" s="1019"/>
      <c r="AL73" s="3"/>
      <c r="AM73" s="3"/>
      <c r="AN73" s="3"/>
      <c r="AO73" s="3"/>
    </row>
    <row r="74" spans="2:58" hidden="1" x14ac:dyDescent="0.25">
      <c r="F74" s="37">
        <f>P17</f>
        <v>0</v>
      </c>
      <c r="M74" s="37">
        <f>P15</f>
        <v>0</v>
      </c>
      <c r="R74" s="37" t="str">
        <f t="shared" si="39"/>
        <v/>
      </c>
    </row>
    <row r="75" spans="2:58" hidden="1" x14ac:dyDescent="0.25">
      <c r="F75" s="37">
        <f>Q17</f>
        <v>0</v>
      </c>
      <c r="M75" s="37">
        <f>Q15</f>
        <v>0</v>
      </c>
      <c r="R75" s="37" t="str">
        <f t="shared" si="39"/>
        <v/>
      </c>
    </row>
    <row r="76" spans="2:58" hidden="1" x14ac:dyDescent="0.25">
      <c r="F76" s="37">
        <f>R17</f>
        <v>0</v>
      </c>
      <c r="M76" s="37">
        <f>R15</f>
        <v>0</v>
      </c>
      <c r="R76" s="37" t="str">
        <f t="shared" si="39"/>
        <v/>
      </c>
    </row>
    <row r="77" spans="2:58" hidden="1" x14ac:dyDescent="0.25">
      <c r="F77" s="37">
        <f>S17</f>
        <v>0</v>
      </c>
      <c r="M77" s="37">
        <f>S15</f>
        <v>0</v>
      </c>
      <c r="R77" s="37" t="str">
        <f t="shared" si="39"/>
        <v/>
      </c>
    </row>
    <row r="78" spans="2:58" hidden="1" x14ac:dyDescent="0.25">
      <c r="F78" s="37">
        <f>U17</f>
        <v>0</v>
      </c>
      <c r="M78" s="37">
        <f>U15</f>
        <v>0</v>
      </c>
      <c r="R78" s="37" t="str">
        <f t="shared" si="39"/>
        <v/>
      </c>
    </row>
    <row r="79" spans="2:58" hidden="1" x14ac:dyDescent="0.25">
      <c r="F79" s="37">
        <f>V17</f>
        <v>0</v>
      </c>
      <c r="M79" s="37">
        <f>V15</f>
        <v>0</v>
      </c>
      <c r="R79" s="37" t="str">
        <f t="shared" si="39"/>
        <v/>
      </c>
    </row>
    <row r="80" spans="2:58" hidden="1" x14ac:dyDescent="0.25">
      <c r="F80" s="37">
        <f>W17</f>
        <v>0</v>
      </c>
      <c r="M80" s="37">
        <f>W15</f>
        <v>0</v>
      </c>
      <c r="R80" s="37" t="str">
        <f t="shared" si="39"/>
        <v/>
      </c>
    </row>
    <row r="81" spans="2:58" hidden="1" x14ac:dyDescent="0.25">
      <c r="F81" s="37">
        <f>X17</f>
        <v>0</v>
      </c>
      <c r="M81" s="37">
        <f>X15</f>
        <v>0</v>
      </c>
      <c r="R81" s="37" t="str">
        <f t="shared" si="39"/>
        <v/>
      </c>
    </row>
    <row r="82" spans="2:58" hidden="1" x14ac:dyDescent="0.25">
      <c r="F82" s="37">
        <f>Y17</f>
        <v>0</v>
      </c>
      <c r="M82" s="37">
        <f>Y15</f>
        <v>0</v>
      </c>
      <c r="R82" s="37" t="str">
        <f t="shared" si="39"/>
        <v/>
      </c>
    </row>
    <row r="83" spans="2:58" hidden="1" x14ac:dyDescent="0.25">
      <c r="D83" s="2" t="s">
        <v>554</v>
      </c>
    </row>
    <row r="84" spans="2:58" hidden="1" x14ac:dyDescent="0.25">
      <c r="D84" s="2" t="s">
        <v>602</v>
      </c>
    </row>
    <row r="85" spans="2:58" hidden="1" x14ac:dyDescent="0.25">
      <c r="D85" s="2" t="s">
        <v>603</v>
      </c>
    </row>
    <row r="86" spans="2:58" hidden="1" x14ac:dyDescent="0.25">
      <c r="D86" s="2" t="s">
        <v>604</v>
      </c>
    </row>
    <row r="87" spans="2:58" hidden="1" x14ac:dyDescent="0.25">
      <c r="D87" s="2" t="s">
        <v>551</v>
      </c>
    </row>
    <row r="88" spans="2:58" hidden="1" x14ac:dyDescent="0.25">
      <c r="D88" s="2" t="s">
        <v>605</v>
      </c>
    </row>
    <row r="89" spans="2:58" hidden="1" x14ac:dyDescent="0.25">
      <c r="D89" s="2" t="s">
        <v>552</v>
      </c>
    </row>
    <row r="90" spans="2:58" hidden="1" x14ac:dyDescent="0.25">
      <c r="D90" s="2" t="s">
        <v>477</v>
      </c>
    </row>
    <row r="91" spans="2:58" hidden="1" x14ac:dyDescent="0.25">
      <c r="D91" s="2" t="s">
        <v>478</v>
      </c>
    </row>
    <row r="92" spans="2:58" hidden="1" x14ac:dyDescent="0.25">
      <c r="D92" s="2" t="s">
        <v>479</v>
      </c>
    </row>
    <row r="93" spans="2:58" hidden="1" x14ac:dyDescent="0.25">
      <c r="D93" s="2" t="s">
        <v>553</v>
      </c>
    </row>
    <row r="94" spans="2:58" ht="14.25" x14ac:dyDescent="0.2">
      <c r="B94" s="33"/>
      <c r="C94" s="1124"/>
      <c r="D94" s="33"/>
      <c r="E94" s="1124" t="s">
        <v>21</v>
      </c>
      <c r="F94" s="33"/>
      <c r="G94" s="33"/>
      <c r="H94" s="33"/>
      <c r="I94" s="33"/>
      <c r="J94" s="33"/>
      <c r="K94" s="33"/>
      <c r="L94" s="33"/>
      <c r="M94" s="33"/>
      <c r="N94" s="1028"/>
      <c r="O94" s="1028"/>
      <c r="P94" s="1028"/>
      <c r="Q94" s="1028"/>
      <c r="R94" s="1028"/>
      <c r="S94" s="1028"/>
      <c r="T94" s="1028"/>
      <c r="U94" s="1028"/>
      <c r="V94" s="33"/>
      <c r="W94" s="33"/>
      <c r="X94" s="33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1898"/>
      <c r="AJ94" s="1898"/>
      <c r="AK94" s="1898"/>
      <c r="AL94" s="1898"/>
      <c r="AM94" s="1898"/>
      <c r="AN94" s="1898"/>
      <c r="AO94" s="1898"/>
      <c r="AP94" s="1124"/>
      <c r="AQ94" s="1124"/>
      <c r="AR94" s="2"/>
      <c r="AS94" s="2"/>
      <c r="AT94" s="2"/>
      <c r="AU94" s="2"/>
      <c r="AV94" s="2"/>
      <c r="AW94" s="2"/>
      <c r="AX94" s="2"/>
      <c r="AY94" s="1898" t="s">
        <v>30</v>
      </c>
      <c r="AZ94" s="1898"/>
      <c r="BA94" s="1898"/>
      <c r="BB94" s="1898"/>
      <c r="BC94" s="1898"/>
      <c r="BD94" s="1898"/>
      <c r="BE94" s="1898"/>
      <c r="BF94" s="2"/>
    </row>
    <row r="95" spans="2:58" ht="14.25" x14ac:dyDescent="0.2">
      <c r="B95" s="33"/>
      <c r="C95" s="1124"/>
      <c r="D95" s="33"/>
      <c r="E95" s="1124" t="s">
        <v>25</v>
      </c>
      <c r="F95" s="33"/>
      <c r="G95" s="33"/>
      <c r="H95" s="33"/>
      <c r="I95" s="33"/>
      <c r="J95" s="33"/>
      <c r="K95" s="33"/>
      <c r="L95" s="33"/>
      <c r="M95" s="33"/>
      <c r="N95" s="1028"/>
      <c r="O95" s="1028"/>
      <c r="P95" s="1028"/>
      <c r="Q95" s="1028"/>
      <c r="R95" s="1028"/>
      <c r="S95" s="1028"/>
      <c r="T95" s="1028"/>
      <c r="U95" s="1028"/>
      <c r="V95" s="33"/>
      <c r="W95" s="33"/>
      <c r="X95" s="33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1898" t="s">
        <v>30</v>
      </c>
      <c r="AJ95" s="1898"/>
      <c r="AK95" s="1898"/>
      <c r="AL95" s="1898"/>
      <c r="AM95" s="1898"/>
      <c r="AN95" s="1898"/>
      <c r="AO95" s="1898"/>
      <c r="AP95" s="1124"/>
      <c r="AQ95" s="1124"/>
      <c r="AR95" s="2"/>
      <c r="AS95" s="2"/>
      <c r="AT95" s="2"/>
      <c r="AU95" s="2"/>
      <c r="AV95" s="2"/>
      <c r="AW95" s="2"/>
      <c r="AX95" s="2"/>
      <c r="AY95" s="1898"/>
      <c r="AZ95" s="1898"/>
      <c r="BA95" s="1898"/>
      <c r="BB95" s="1898"/>
      <c r="BC95" s="1898"/>
      <c r="BD95" s="1898"/>
      <c r="BE95" s="1898"/>
      <c r="BF95" s="2"/>
    </row>
    <row r="96" spans="2:58" ht="14.25" x14ac:dyDescent="0.2">
      <c r="B96" s="33"/>
      <c r="C96" s="1124"/>
      <c r="D96" s="33"/>
      <c r="E96" s="1124"/>
      <c r="F96" s="33"/>
      <c r="G96" s="33"/>
      <c r="H96" s="33"/>
      <c r="I96" s="33"/>
      <c r="J96" s="33"/>
      <c r="K96" s="33"/>
      <c r="L96" s="33"/>
      <c r="M96" s="33"/>
      <c r="N96" s="1028"/>
      <c r="O96" s="1028"/>
      <c r="P96" s="1028"/>
      <c r="Q96" s="1028"/>
      <c r="R96" s="1028"/>
      <c r="S96" s="1028"/>
      <c r="T96" s="1028"/>
      <c r="U96" s="1028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1898"/>
      <c r="AJ96" s="1898"/>
      <c r="AK96" s="1898"/>
      <c r="AL96" s="1898"/>
      <c r="AM96" s="1898"/>
      <c r="AN96" s="1898"/>
      <c r="AO96" s="1898"/>
      <c r="AP96" s="1124"/>
      <c r="AQ96" s="1124"/>
      <c r="AR96" s="2"/>
      <c r="AS96" s="2"/>
      <c r="AT96" s="2"/>
      <c r="AU96" s="2"/>
      <c r="AV96" s="2"/>
      <c r="AW96" s="2"/>
      <c r="AX96" s="2"/>
      <c r="AY96" s="1898"/>
      <c r="AZ96" s="1898"/>
      <c r="BA96" s="1898"/>
      <c r="BB96" s="1898"/>
      <c r="BC96" s="1898"/>
      <c r="BD96" s="1898"/>
      <c r="BE96" s="1898"/>
      <c r="BF96" s="2"/>
    </row>
    <row r="97" spans="2:58" ht="14.25" x14ac:dyDescent="0.2">
      <c r="B97" s="33"/>
      <c r="C97" s="1124"/>
      <c r="D97" s="33"/>
      <c r="E97" s="1124"/>
      <c r="F97" s="33"/>
      <c r="G97" s="33"/>
      <c r="H97" s="33"/>
      <c r="I97" s="33"/>
      <c r="J97" s="33"/>
      <c r="K97" s="33"/>
      <c r="L97" s="33"/>
      <c r="M97" s="33"/>
      <c r="N97" s="1028"/>
      <c r="O97" s="1028"/>
      <c r="P97" s="1028"/>
      <c r="Q97" s="1028"/>
      <c r="R97" s="1028"/>
      <c r="S97" s="1028"/>
      <c r="T97" s="1028"/>
      <c r="U97" s="1028"/>
      <c r="V97" s="33"/>
      <c r="W97" s="33"/>
      <c r="X97" s="33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1898"/>
      <c r="AJ97" s="1898"/>
      <c r="AK97" s="1898"/>
      <c r="AL97" s="1898"/>
      <c r="AM97" s="1898"/>
      <c r="AN97" s="1898"/>
      <c r="AO97" s="1898"/>
      <c r="AP97" s="1124"/>
      <c r="AQ97" s="1124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</row>
    <row r="98" spans="2:58" s="784" customFormat="1" x14ac:dyDescent="0.25">
      <c r="B98" s="1267"/>
      <c r="C98" s="1267"/>
      <c r="D98" s="1268"/>
      <c r="E98" s="1125" t="str">
        <f>NKETRAMPILAN!E68</f>
        <v>MARLINA, M.Pd</v>
      </c>
      <c r="F98" s="1267"/>
      <c r="G98" s="1267"/>
      <c r="H98" s="1267"/>
      <c r="I98" s="1267"/>
      <c r="J98" s="1267"/>
      <c r="K98" s="1267"/>
      <c r="L98" s="1267"/>
      <c r="M98" s="1267"/>
      <c r="N98" s="1269"/>
      <c r="O98" s="1269"/>
      <c r="P98" s="1269"/>
      <c r="Q98" s="1269"/>
      <c r="R98" s="1269"/>
      <c r="S98" s="1269"/>
      <c r="T98" s="1269"/>
      <c r="U98" s="1269"/>
      <c r="V98" s="1267"/>
      <c r="W98" s="1267"/>
      <c r="X98" s="1267"/>
      <c r="Y98" s="1267"/>
      <c r="Z98" s="1267"/>
      <c r="AA98" s="1267"/>
      <c r="AB98" s="1267"/>
      <c r="AC98" s="1267"/>
      <c r="AD98" s="1267"/>
      <c r="AE98" s="1267"/>
      <c r="AF98" s="1267"/>
      <c r="AG98" s="1267"/>
      <c r="AH98" s="1267"/>
      <c r="AI98" s="1899">
        <f>NPENGETAHUAN!AI99</f>
        <v>0</v>
      </c>
      <c r="AJ98" s="1899"/>
      <c r="AK98" s="1899"/>
      <c r="AL98" s="1899"/>
      <c r="AM98" s="1899"/>
      <c r="AN98" s="1899"/>
      <c r="AO98" s="1899"/>
      <c r="AP98" s="1125"/>
      <c r="AQ98" s="1125"/>
      <c r="AY98" s="1899">
        <f>NKETRAMPILAN!AI68</f>
        <v>0</v>
      </c>
      <c r="AZ98" s="1899"/>
      <c r="BA98" s="1899"/>
      <c r="BB98" s="1899"/>
      <c r="BC98" s="1899"/>
      <c r="BD98" s="1899"/>
      <c r="BE98" s="1899"/>
    </row>
    <row r="99" spans="2:58" s="135" customFormat="1" ht="10.5" customHeight="1" x14ac:dyDescent="0.2">
      <c r="B99" s="132"/>
      <c r="C99" s="132"/>
      <c r="D99" s="133"/>
      <c r="E99" s="1126" t="str">
        <f>NKETRAMPILAN!E69</f>
        <v>NIP. -</v>
      </c>
      <c r="F99" s="132"/>
      <c r="G99" s="132"/>
      <c r="H99" s="132"/>
      <c r="I99" s="132"/>
      <c r="J99" s="132"/>
      <c r="K99" s="132"/>
      <c r="L99" s="132"/>
      <c r="M99" s="132"/>
      <c r="N99" s="1029"/>
      <c r="O99" s="1029"/>
      <c r="P99" s="1029"/>
      <c r="Q99" s="1029"/>
      <c r="R99" s="1029"/>
      <c r="S99" s="1029"/>
      <c r="T99" s="1029"/>
      <c r="U99" s="1029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934">
        <f>NPENGETAHUAN!AI100</f>
        <v>0</v>
      </c>
      <c r="AJ99" s="1934"/>
      <c r="AK99" s="1934"/>
      <c r="AL99" s="1934"/>
      <c r="AM99" s="1934"/>
      <c r="AN99" s="1934"/>
      <c r="AO99" s="1934"/>
      <c r="AP99" s="1126"/>
      <c r="AQ99" s="1126"/>
      <c r="AY99" s="1934" t="str">
        <f>NKETRAMPILAN!AI69</f>
        <v>NIP. 0</v>
      </c>
      <c r="AZ99" s="1934"/>
      <c r="BA99" s="1934"/>
      <c r="BB99" s="1934"/>
      <c r="BC99" s="1934"/>
      <c r="BD99" s="1934"/>
      <c r="BE99" s="1934"/>
    </row>
  </sheetData>
  <sheetProtection selectLockedCells="1"/>
  <mergeCells count="51">
    <mergeCell ref="AI99:AO99"/>
    <mergeCell ref="AY94:BE94"/>
    <mergeCell ref="AY95:BE95"/>
    <mergeCell ref="AY96:BE96"/>
    <mergeCell ref="AY98:BE98"/>
    <mergeCell ref="AY99:BE99"/>
    <mergeCell ref="AI94:AO94"/>
    <mergeCell ref="AI95:AO95"/>
    <mergeCell ref="AI96:AO96"/>
    <mergeCell ref="AI97:AO97"/>
    <mergeCell ref="AI98:AO98"/>
    <mergeCell ref="BD14:BD17"/>
    <mergeCell ref="AY15:AY16"/>
    <mergeCell ref="AZ15:AZ16"/>
    <mergeCell ref="D1:BF1"/>
    <mergeCell ref="A1:B1"/>
    <mergeCell ref="BE14:BE16"/>
    <mergeCell ref="BF14:BF17"/>
    <mergeCell ref="BB15:BB16"/>
    <mergeCell ref="G16:H16"/>
    <mergeCell ref="AZ4:BD4"/>
    <mergeCell ref="AS14:AS17"/>
    <mergeCell ref="AT14:AW14"/>
    <mergeCell ref="AX14:AX16"/>
    <mergeCell ref="AY14:BC14"/>
    <mergeCell ref="BA15:BA16"/>
    <mergeCell ref="M16:N16"/>
    <mergeCell ref="I16:J16"/>
    <mergeCell ref="O16:P16"/>
    <mergeCell ref="Q16:R16"/>
    <mergeCell ref="S16:T16"/>
    <mergeCell ref="AP14:AP17"/>
    <mergeCell ref="Z16:AG16"/>
    <mergeCell ref="AH16:AO16"/>
    <mergeCell ref="K16:L16"/>
    <mergeCell ref="E16:F16"/>
    <mergeCell ref="BC15:BC16"/>
    <mergeCell ref="AR14:AR17"/>
    <mergeCell ref="B2:BF2"/>
    <mergeCell ref="E15:F15"/>
    <mergeCell ref="G15:H15"/>
    <mergeCell ref="I15:J15"/>
    <mergeCell ref="K15:L15"/>
    <mergeCell ref="M15:N15"/>
    <mergeCell ref="O15:P15"/>
    <mergeCell ref="Q15:R15"/>
    <mergeCell ref="S15:T15"/>
    <mergeCell ref="E14:Y14"/>
    <mergeCell ref="B14:B17"/>
    <mergeCell ref="C14:D17"/>
    <mergeCell ref="AQ14:AQ17"/>
  </mergeCells>
  <conditionalFormatting sqref="A17:A50">
    <cfRule type="cellIs" dxfId="55" priority="7" stopIfTrue="1" operator="equal">
      <formula>0</formula>
    </cfRule>
  </conditionalFormatting>
  <conditionalFormatting sqref="AP20:BB20 AX21:BB66 BE20:BE67 AX67 BE20:BF66 AP21:AQ66">
    <cfRule type="cellIs" dxfId="54" priority="6" operator="equal">
      <formula>0</formula>
    </cfRule>
  </conditionalFormatting>
  <conditionalFormatting sqref="BE20:BE66">
    <cfRule type="cellIs" dxfId="53" priority="3" operator="lessThan">
      <formula>2.67</formula>
    </cfRule>
  </conditionalFormatting>
  <conditionalFormatting sqref="Z20:AO66">
    <cfRule type="cellIs" dxfId="52" priority="2" operator="equal">
      <formula>0</formula>
    </cfRule>
  </conditionalFormatting>
  <conditionalFormatting sqref="AD18:AO19">
    <cfRule type="cellIs" dxfId="51" priority="1" operator="equal">
      <formula>0</formula>
    </cfRule>
  </conditionalFormatting>
  <dataValidations count="3">
    <dataValidation type="list" allowBlank="1" showInputMessage="1" showErrorMessage="1" sqref="BB7">
      <formula1>$A$17:$A$57</formula1>
    </dataValidation>
    <dataValidation type="list" allowBlank="1" showInputMessage="1" showErrorMessage="1" sqref="E15 G15:U15">
      <formula1>$D$83:$D$93</formula1>
    </dataValidation>
    <dataValidation type="list" allowBlank="1" showInputMessage="1" showErrorMessage="1" sqref="E20:E67 G20:G66 I20:I66 K20:K66 M20:M66 O20:O66 Q20:Q66 S20:S66">
      <formula1>$D$70:$D$72</formula1>
    </dataValidation>
  </dataValidations>
  <hyperlinks>
    <hyperlink ref="A1" location="'DATA UTAMA'!A1" tooltip="DATA UTAMA" display="DATA UTAMA'!A1"/>
    <hyperlink ref="AQ14:AQ17" location="RNDS!A1" display="NILAI DIRI SENDIRI"/>
    <hyperlink ref="AS14:AS17" location="NJUR!A1" display="NILAI JURNAL"/>
    <hyperlink ref="AR14:AR17" location="RNDS!A1" display="NILAI ANTAR TEMAN"/>
  </hyperlinks>
  <pageMargins left="0.23622047244094491" right="0.23622047244094491" top="0.74803149606299213" bottom="0.74803149606299213" header="0.31496062992125984" footer="0.31496062992125984"/>
  <pageSetup paperSize="9" scale="90" orientation="landscape" r:id="rId1"/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</sheetPr>
  <dimension ref="A1:X50"/>
  <sheetViews>
    <sheetView showGridLines="0" workbookViewId="0"/>
  </sheetViews>
  <sheetFormatPr defaultRowHeight="12.75" x14ac:dyDescent="0.2"/>
  <cols>
    <col min="1" max="1" width="1.85546875" style="20" customWidth="1"/>
    <col min="2" max="2" width="4" style="1127" customWidth="1"/>
    <col min="3" max="3" width="1.5703125" style="20" customWidth="1"/>
    <col min="4" max="4" width="25" style="20" bestFit="1" customWidth="1"/>
    <col min="5" max="5" width="5.5703125" style="1104" customWidth="1"/>
    <col min="6" max="6" width="4.42578125" style="1104" customWidth="1"/>
    <col min="7" max="20" width="4.7109375" style="1104" customWidth="1"/>
    <col min="21" max="22" width="4.7109375" style="1104" hidden="1" customWidth="1"/>
    <col min="23" max="23" width="9.140625" style="1127"/>
    <col min="24" max="16384" width="9.140625" style="20"/>
  </cols>
  <sheetData>
    <row r="1" spans="1:24" s="541" customFormat="1" ht="15" x14ac:dyDescent="0.25">
      <c r="A1" s="1128" t="s">
        <v>626</v>
      </c>
      <c r="B1" s="2178" t="s">
        <v>629</v>
      </c>
      <c r="C1" s="2178"/>
      <c r="D1" s="2178"/>
      <c r="E1" s="2178"/>
      <c r="F1" s="2178"/>
      <c r="G1" s="2178"/>
      <c r="H1" s="2178"/>
      <c r="I1" s="2178"/>
      <c r="J1" s="2178"/>
      <c r="K1" s="2178"/>
      <c r="L1" s="2178"/>
      <c r="M1" s="2178"/>
      <c r="N1" s="2178"/>
      <c r="O1" s="2178"/>
      <c r="P1" s="2178"/>
      <c r="Q1" s="2178"/>
      <c r="R1" s="2178"/>
      <c r="S1" s="2178"/>
      <c r="T1" s="2178"/>
      <c r="U1" s="2178"/>
      <c r="V1" s="2178"/>
      <c r="W1" s="2178"/>
    </row>
    <row r="2" spans="1:24" x14ac:dyDescent="0.2">
      <c r="B2" s="2191"/>
      <c r="C2" s="2191"/>
      <c r="D2" s="2191"/>
      <c r="E2" s="2191"/>
      <c r="F2" s="2191"/>
      <c r="G2" s="2191"/>
      <c r="H2" s="2191"/>
      <c r="I2" s="2191"/>
      <c r="J2" s="2191"/>
      <c r="K2" s="2191"/>
      <c r="L2" s="2191"/>
      <c r="M2" s="2191"/>
      <c r="N2" s="2191"/>
      <c r="O2" s="2191"/>
      <c r="P2" s="2191"/>
      <c r="Q2" s="2191"/>
      <c r="R2" s="2191"/>
      <c r="S2" s="2191"/>
      <c r="T2" s="2191"/>
      <c r="U2" s="2191"/>
      <c r="V2" s="2191"/>
      <c r="W2" s="2191"/>
      <c r="X2" s="2191"/>
    </row>
    <row r="4" spans="1:24" ht="15" customHeight="1" thickBot="1" x14ac:dyDescent="0.25">
      <c r="A4" s="354">
        <f>SUM(E9:V9)</f>
        <v>0</v>
      </c>
      <c r="B4" s="2182" t="s">
        <v>6</v>
      </c>
      <c r="C4" s="2179" t="s">
        <v>565</v>
      </c>
      <c r="D4" s="2179"/>
      <c r="E4" s="2194" t="s">
        <v>632</v>
      </c>
      <c r="F4" s="2194"/>
      <c r="G4" s="2194"/>
      <c r="H4" s="2194"/>
      <c r="I4" s="2194"/>
      <c r="J4" s="2194"/>
      <c r="K4" s="2194"/>
      <c r="L4" s="2194"/>
      <c r="M4" s="2194"/>
      <c r="N4" s="2194"/>
      <c r="O4" s="2194"/>
      <c r="P4" s="2194"/>
      <c r="Q4" s="2194"/>
      <c r="R4" s="2194"/>
      <c r="S4" s="2194"/>
      <c r="T4" s="2194"/>
      <c r="U4" s="2194"/>
      <c r="V4" s="2194"/>
      <c r="W4" s="2187" t="s">
        <v>631</v>
      </c>
      <c r="X4" s="2188"/>
    </row>
    <row r="5" spans="1:24" ht="12.75" customHeight="1" thickTop="1" thickBot="1" x14ac:dyDescent="0.25">
      <c r="B5" s="2183"/>
      <c r="C5" s="2180"/>
      <c r="D5" s="2180"/>
      <c r="E5" s="2193" t="s">
        <v>656</v>
      </c>
      <c r="F5" s="2193"/>
      <c r="G5" s="2186" t="s">
        <v>630</v>
      </c>
      <c r="H5" s="2186"/>
      <c r="I5" s="2186"/>
      <c r="J5" s="2186"/>
      <c r="K5" s="2186"/>
      <c r="L5" s="2186"/>
      <c r="M5" s="2186"/>
      <c r="N5" s="2186"/>
      <c r="O5" s="2186"/>
      <c r="P5" s="2186"/>
      <c r="Q5" s="2186"/>
      <c r="R5" s="2186"/>
      <c r="S5" s="2186"/>
      <c r="T5" s="2186"/>
      <c r="U5" s="2186"/>
      <c r="V5" s="2186"/>
      <c r="W5" s="2189"/>
      <c r="X5" s="2190"/>
    </row>
    <row r="6" spans="1:24" ht="46.5" customHeight="1" thickTop="1" thickBot="1" x14ac:dyDescent="0.25">
      <c r="B6" s="2183"/>
      <c r="C6" s="2180"/>
      <c r="D6" s="2180"/>
      <c r="E6" s="2193"/>
      <c r="F6" s="2193"/>
      <c r="G6" s="2185" t="s">
        <v>633</v>
      </c>
      <c r="H6" s="2185"/>
      <c r="I6" s="2185" t="s">
        <v>638</v>
      </c>
      <c r="J6" s="2185"/>
      <c r="K6" s="2185" t="s">
        <v>637</v>
      </c>
      <c r="L6" s="2185"/>
      <c r="M6" s="2185" t="s">
        <v>639</v>
      </c>
      <c r="N6" s="2185"/>
      <c r="O6" s="2185" t="s">
        <v>627</v>
      </c>
      <c r="P6" s="2185"/>
      <c r="Q6" s="2185" t="s">
        <v>634</v>
      </c>
      <c r="R6" s="2185"/>
      <c r="S6" s="2185" t="s">
        <v>628</v>
      </c>
      <c r="T6" s="2185"/>
      <c r="U6" s="2192"/>
      <c r="V6" s="2192"/>
      <c r="W6" s="2189"/>
      <c r="X6" s="2190"/>
    </row>
    <row r="7" spans="1:24" ht="18" customHeight="1" thickTop="1" thickBot="1" x14ac:dyDescent="0.25">
      <c r="B7" s="2183"/>
      <c r="C7" s="2180"/>
      <c r="D7" s="2180"/>
      <c r="E7" s="1224" t="s">
        <v>645</v>
      </c>
      <c r="F7" s="1224" t="s">
        <v>646</v>
      </c>
      <c r="G7" s="1224" t="s">
        <v>645</v>
      </c>
      <c r="H7" s="1224" t="s">
        <v>646</v>
      </c>
      <c r="I7" s="1224" t="s">
        <v>645</v>
      </c>
      <c r="J7" s="1224" t="s">
        <v>646</v>
      </c>
      <c r="K7" s="1224" t="s">
        <v>645</v>
      </c>
      <c r="L7" s="1224" t="s">
        <v>646</v>
      </c>
      <c r="M7" s="1224" t="s">
        <v>645</v>
      </c>
      <c r="N7" s="1224" t="s">
        <v>646</v>
      </c>
      <c r="O7" s="1224" t="s">
        <v>645</v>
      </c>
      <c r="P7" s="1224" t="s">
        <v>646</v>
      </c>
      <c r="Q7" s="1224" t="s">
        <v>645</v>
      </c>
      <c r="R7" s="1224" t="s">
        <v>646</v>
      </c>
      <c r="S7" s="1224" t="s">
        <v>645</v>
      </c>
      <c r="T7" s="1224" t="s">
        <v>646</v>
      </c>
      <c r="U7" s="1225" t="s">
        <v>645</v>
      </c>
      <c r="V7" s="1225" t="s">
        <v>646</v>
      </c>
      <c r="W7" s="2189"/>
      <c r="X7" s="2190"/>
    </row>
    <row r="8" spans="1:24" ht="38.25" customHeight="1" thickTop="1" x14ac:dyDescent="0.2">
      <c r="B8" s="2184"/>
      <c r="C8" s="2181"/>
      <c r="D8" s="2181"/>
      <c r="E8" s="1226">
        <f>'NDS-SP'!O8</f>
        <v>0</v>
      </c>
      <c r="F8" s="1226">
        <f>'NDS-SP'!O10</f>
        <v>0</v>
      </c>
      <c r="G8" s="1226">
        <f>'NDS-JR'!O8</f>
        <v>0</v>
      </c>
      <c r="H8" s="1226">
        <f>'NDS-JR'!O10</f>
        <v>0</v>
      </c>
      <c r="I8" s="1226">
        <f>'NDS-DS'!N6</f>
        <v>0</v>
      </c>
      <c r="J8" s="1226">
        <f>'NDS-DS'!N8</f>
        <v>0</v>
      </c>
      <c r="K8" s="1226">
        <f>'NDS-TJ'!O8</f>
        <v>0</v>
      </c>
      <c r="L8" s="1226">
        <f>'NDS-TJ'!O10</f>
        <v>0</v>
      </c>
      <c r="M8" s="1226">
        <f>'NDS-GT'!O8</f>
        <v>0</v>
      </c>
      <c r="N8" s="1226">
        <f>'NDS-GT'!O10</f>
        <v>0</v>
      </c>
      <c r="O8" s="1226">
        <f>'NDS-TL'!O8</f>
        <v>0</v>
      </c>
      <c r="P8" s="1226">
        <f>'NDS-TL'!O10</f>
        <v>0</v>
      </c>
      <c r="Q8" s="1226">
        <f>'NDS-PD'!O8</f>
        <v>0</v>
      </c>
      <c r="R8" s="1226">
        <f>'NDS-PD'!O10</f>
        <v>0</v>
      </c>
      <c r="S8" s="1226">
        <f>'NDS-ST'!O8</f>
        <v>0</v>
      </c>
      <c r="T8" s="1226">
        <f>'NDS-ST'!O10</f>
        <v>0</v>
      </c>
      <c r="U8" s="1227"/>
      <c r="V8" s="1227"/>
      <c r="W8" s="1228" t="s">
        <v>541</v>
      </c>
      <c r="X8" s="1229" t="s">
        <v>542</v>
      </c>
    </row>
    <row r="9" spans="1:24" hidden="1" x14ac:dyDescent="0.2">
      <c r="B9" s="1214"/>
      <c r="C9" s="215"/>
      <c r="D9" s="215"/>
      <c r="E9" s="1100" t="str">
        <f>IF(E8=0,"",1)</f>
        <v/>
      </c>
      <c r="F9" s="1100" t="str">
        <f t="shared" ref="F9:T9" si="0">IF(F8=0,"",1)</f>
        <v/>
      </c>
      <c r="G9" s="1100" t="str">
        <f t="shared" si="0"/>
        <v/>
      </c>
      <c r="H9" s="1100" t="str">
        <f t="shared" si="0"/>
        <v/>
      </c>
      <c r="I9" s="1100" t="str">
        <f t="shared" si="0"/>
        <v/>
      </c>
      <c r="J9" s="1100" t="str">
        <f t="shared" si="0"/>
        <v/>
      </c>
      <c r="K9" s="1100" t="str">
        <f t="shared" si="0"/>
        <v/>
      </c>
      <c r="L9" s="1100" t="str">
        <f t="shared" si="0"/>
        <v/>
      </c>
      <c r="M9" s="1100" t="str">
        <f t="shared" si="0"/>
        <v/>
      </c>
      <c r="N9" s="1100" t="str">
        <f t="shared" si="0"/>
        <v/>
      </c>
      <c r="O9" s="1100" t="str">
        <f t="shared" si="0"/>
        <v/>
      </c>
      <c r="P9" s="1100" t="str">
        <f t="shared" si="0"/>
        <v/>
      </c>
      <c r="Q9" s="1100" t="str">
        <f t="shared" si="0"/>
        <v/>
      </c>
      <c r="R9" s="1100" t="str">
        <f t="shared" si="0"/>
        <v/>
      </c>
      <c r="S9" s="1100" t="str">
        <f t="shared" si="0"/>
        <v/>
      </c>
      <c r="T9" s="1100" t="str">
        <f t="shared" si="0"/>
        <v/>
      </c>
      <c r="U9" s="1100">
        <f t="shared" ref="U9" si="1">IF(U8="",0,1)</f>
        <v>0</v>
      </c>
      <c r="V9" s="1100"/>
      <c r="W9" s="1102"/>
      <c r="X9" s="1215"/>
    </row>
    <row r="10" spans="1:24" ht="4.5" customHeight="1" thickBot="1" x14ac:dyDescent="0.25">
      <c r="B10" s="1220"/>
      <c r="C10" s="1221"/>
      <c r="D10" s="1221"/>
      <c r="E10" s="1103"/>
      <c r="F10" s="1103"/>
      <c r="G10" s="1103"/>
      <c r="H10" s="1103"/>
      <c r="I10" s="1103"/>
      <c r="J10" s="1103"/>
      <c r="K10" s="1103"/>
      <c r="L10" s="1103"/>
      <c r="M10" s="1103"/>
      <c r="N10" s="1103"/>
      <c r="O10" s="1103"/>
      <c r="P10" s="1103"/>
      <c r="Q10" s="1103"/>
      <c r="R10" s="1103"/>
      <c r="S10" s="1103"/>
      <c r="T10" s="1103"/>
      <c r="U10" s="1103"/>
      <c r="V10" s="1103"/>
      <c r="W10" s="1222"/>
      <c r="X10" s="1223"/>
    </row>
    <row r="11" spans="1:24" ht="13.5" thickTop="1" x14ac:dyDescent="0.2">
      <c r="B11" s="1009">
        <f>NSIKAP!B20</f>
        <v>1</v>
      </c>
      <c r="C11" s="1219"/>
      <c r="D11" s="1130" t="str">
        <f>NSIKAP!D20</f>
        <v/>
      </c>
      <c r="E11" s="1101">
        <f>'NDS-SP'!Z16</f>
        <v>16</v>
      </c>
      <c r="F11" s="1101">
        <f>'NDS-SP'!AB16</f>
        <v>0</v>
      </c>
      <c r="G11" s="1101">
        <f>'NDS-JR'!Z16</f>
        <v>16</v>
      </c>
      <c r="H11" s="1101">
        <f>'NDS-JR'!AB16</f>
        <v>0</v>
      </c>
      <c r="I11" s="1101">
        <f>'NDS-DS'!AK13</f>
        <v>25</v>
      </c>
      <c r="J11" s="1101">
        <f>'NDS-DS'!AL13</f>
        <v>5</v>
      </c>
      <c r="K11" s="1101">
        <f>'NDS-TJ'!Z16</f>
        <v>0</v>
      </c>
      <c r="L11" s="1101">
        <f>'NDS-TJ'!AB16</f>
        <v>0</v>
      </c>
      <c r="M11" s="1101">
        <f>'NDS-GT'!Z16</f>
        <v>0</v>
      </c>
      <c r="N11" s="1101">
        <f>'NDS-GT'!AB16</f>
        <v>0</v>
      </c>
      <c r="O11" s="1101">
        <f>'NDS-TL'!Z16</f>
        <v>0</v>
      </c>
      <c r="P11" s="1101">
        <f>'NDS-TL'!AB16</f>
        <v>0</v>
      </c>
      <c r="Q11" s="1101">
        <f>'NDS-PD'!Z16</f>
        <v>0</v>
      </c>
      <c r="R11" s="1101">
        <f>'NDS-PD'!AB16</f>
        <v>0</v>
      </c>
      <c r="S11" s="1101">
        <f>'NDS-ST'!AD16</f>
        <v>20</v>
      </c>
      <c r="T11" s="1101">
        <f>'NDS-ST'!AF16</f>
        <v>0</v>
      </c>
      <c r="U11" s="1101">
        <f>'NDS-TJ'!AJ16</f>
        <v>0</v>
      </c>
      <c r="V11" s="1101">
        <f>'NDS-TJ'!AL16</f>
        <v>0</v>
      </c>
      <c r="W11" s="1129" t="str">
        <f>IF(ISERROR(SUM(E11,G11,I11,K11,M11,O11,Q11,S11,U11)/$A$4),"",(SUM(E11,G11,I11,K11,M11,O11,Q11,S11,V11))/$A$4)</f>
        <v/>
      </c>
      <c r="X11" s="1010" t="str">
        <f>IF(ISERROR(SUM(F11,H11,J11,L11,N11,P11,R11,T11,V11)/$A$4),"",(SUM(F11,H11,J11,L11,N11,P11,R11,T11,V11))/$A$4)</f>
        <v/>
      </c>
    </row>
    <row r="12" spans="1:24" x14ac:dyDescent="0.2">
      <c r="B12" s="1011">
        <f>NSIKAP!B21</f>
        <v>2</v>
      </c>
      <c r="C12" s="1161"/>
      <c r="D12" s="1007" t="str">
        <f>NSIKAP!D21</f>
        <v/>
      </c>
      <c r="E12" s="1100">
        <f>'NDS-SP'!Z17</f>
        <v>16</v>
      </c>
      <c r="F12" s="1100">
        <f>'NDS-SP'!AB17</f>
        <v>0</v>
      </c>
      <c r="G12" s="1100">
        <f>'NDS-JR'!Z17</f>
        <v>16</v>
      </c>
      <c r="H12" s="1100">
        <f>'NDS-JR'!AB17</f>
        <v>0</v>
      </c>
      <c r="I12" s="1100">
        <f>'NDS-DS'!AK14</f>
        <v>0</v>
      </c>
      <c r="J12" s="1100">
        <f>'NDS-DS'!AL14</f>
        <v>0</v>
      </c>
      <c r="K12" s="1100">
        <f>'NDS-TJ'!Z17</f>
        <v>0</v>
      </c>
      <c r="L12" s="1100">
        <f>'NDS-TJ'!AB17</f>
        <v>0</v>
      </c>
      <c r="M12" s="1100">
        <f>'NDS-GT'!Z17</f>
        <v>0</v>
      </c>
      <c r="N12" s="1100">
        <f>'NDS-GT'!AB17</f>
        <v>0</v>
      </c>
      <c r="O12" s="1100">
        <f>'NDS-TL'!Z17</f>
        <v>0</v>
      </c>
      <c r="P12" s="1100">
        <f>'NDS-TL'!AB17</f>
        <v>0</v>
      </c>
      <c r="Q12" s="1100">
        <f>'NDS-PD'!Z17</f>
        <v>0</v>
      </c>
      <c r="R12" s="1100">
        <f>'NDS-PD'!AB17</f>
        <v>0</v>
      </c>
      <c r="S12" s="1100">
        <f>'NDS-ST'!AD17</f>
        <v>0</v>
      </c>
      <c r="T12" s="1100">
        <f>'NDS-ST'!AF17</f>
        <v>0</v>
      </c>
      <c r="U12" s="1100"/>
      <c r="V12" s="1100"/>
      <c r="W12" s="1102" t="str">
        <f t="shared" ref="W12:W50" si="2">IF(ISERROR(SUM(E12,G12,I12,K12,M12,O12,Q12,S12,U12)/$A$4),"",(SUM(E12,G12,I12,K12,M12,O12,Q12,S12,V12))/$A$4)</f>
        <v/>
      </c>
      <c r="X12" s="1216" t="str">
        <f t="shared" ref="X12:X50" si="3">IF(ISERROR(SUM(F12,H12,J12,L12,N12,P12,R12,T12,V12)/$A$4),"",(SUM(F12,H12,J12,L12,N12,P12,R12,T12,V12))/$A$4)</f>
        <v/>
      </c>
    </row>
    <row r="13" spans="1:24" x14ac:dyDescent="0.2">
      <c r="B13" s="1011">
        <f>NSIKAP!B22</f>
        <v>3</v>
      </c>
      <c r="C13" s="1161"/>
      <c r="D13" s="1007" t="str">
        <f>NSIKAP!D22</f>
        <v/>
      </c>
      <c r="E13" s="1100">
        <f>'NDS-SP'!Z18</f>
        <v>0</v>
      </c>
      <c r="F13" s="1100">
        <f>'NDS-SP'!AB18</f>
        <v>0</v>
      </c>
      <c r="G13" s="1100">
        <f>'NDS-JR'!Z18</f>
        <v>0</v>
      </c>
      <c r="H13" s="1100">
        <f>'NDS-JR'!AB18</f>
        <v>0</v>
      </c>
      <c r="I13" s="1100">
        <f>'NDS-DS'!AK15</f>
        <v>0</v>
      </c>
      <c r="J13" s="1100">
        <f>'NDS-DS'!AL15</f>
        <v>0</v>
      </c>
      <c r="K13" s="1100">
        <f>'NDS-TJ'!Z18</f>
        <v>0</v>
      </c>
      <c r="L13" s="1100">
        <f>'NDS-TJ'!AB18</f>
        <v>0</v>
      </c>
      <c r="M13" s="1100">
        <f>'NDS-GT'!Z18</f>
        <v>0</v>
      </c>
      <c r="N13" s="1100">
        <f>'NDS-GT'!AB18</f>
        <v>0</v>
      </c>
      <c r="O13" s="1100">
        <f>'NDS-TL'!Z18</f>
        <v>0</v>
      </c>
      <c r="P13" s="1100">
        <f>'NDS-TL'!AB18</f>
        <v>0</v>
      </c>
      <c r="Q13" s="1100">
        <f>'NDS-PD'!Z18</f>
        <v>0</v>
      </c>
      <c r="R13" s="1100">
        <f>'NDS-PD'!AB18</f>
        <v>0</v>
      </c>
      <c r="S13" s="1100">
        <f>'NDS-ST'!AD18</f>
        <v>0</v>
      </c>
      <c r="T13" s="1100">
        <f>'NDS-ST'!AF18</f>
        <v>0</v>
      </c>
      <c r="U13" s="1100"/>
      <c r="V13" s="1100"/>
      <c r="W13" s="1102" t="str">
        <f t="shared" si="2"/>
        <v/>
      </c>
      <c r="X13" s="1216" t="str">
        <f t="shared" si="3"/>
        <v/>
      </c>
    </row>
    <row r="14" spans="1:24" x14ac:dyDescent="0.2">
      <c r="B14" s="1011">
        <f>NSIKAP!B23</f>
        <v>4</v>
      </c>
      <c r="C14" s="1161"/>
      <c r="D14" s="1007" t="str">
        <f>NSIKAP!D23</f>
        <v/>
      </c>
      <c r="E14" s="1100">
        <f>'NDS-SP'!Z19</f>
        <v>0</v>
      </c>
      <c r="F14" s="1100">
        <f>'NDS-SP'!AB19</f>
        <v>0</v>
      </c>
      <c r="G14" s="1100">
        <f>'NDS-JR'!Z19</f>
        <v>0</v>
      </c>
      <c r="H14" s="1100">
        <f>'NDS-JR'!AB19</f>
        <v>0</v>
      </c>
      <c r="I14" s="1100">
        <f>'NDS-DS'!AK16</f>
        <v>0</v>
      </c>
      <c r="J14" s="1100">
        <f>'NDS-DS'!AL16</f>
        <v>0</v>
      </c>
      <c r="K14" s="1100">
        <f>'NDS-TJ'!Z19</f>
        <v>0</v>
      </c>
      <c r="L14" s="1100">
        <f>'NDS-TJ'!AB19</f>
        <v>0</v>
      </c>
      <c r="M14" s="1100">
        <f>'NDS-GT'!Z19</f>
        <v>0</v>
      </c>
      <c r="N14" s="1100">
        <f>'NDS-GT'!AB19</f>
        <v>0</v>
      </c>
      <c r="O14" s="1100">
        <f>'NDS-TL'!Z19</f>
        <v>0</v>
      </c>
      <c r="P14" s="1100">
        <f>'NDS-TL'!AB19</f>
        <v>0</v>
      </c>
      <c r="Q14" s="1100">
        <f>'NDS-PD'!Z19</f>
        <v>0</v>
      </c>
      <c r="R14" s="1100">
        <f>'NDS-PD'!AB19</f>
        <v>0</v>
      </c>
      <c r="S14" s="1100">
        <f>'NDS-ST'!AD19</f>
        <v>0</v>
      </c>
      <c r="T14" s="1100">
        <f>'NDS-ST'!AF19</f>
        <v>0</v>
      </c>
      <c r="U14" s="1100"/>
      <c r="V14" s="1100"/>
      <c r="W14" s="1102" t="str">
        <f t="shared" si="2"/>
        <v/>
      </c>
      <c r="X14" s="1216" t="str">
        <f t="shared" si="3"/>
        <v/>
      </c>
    </row>
    <row r="15" spans="1:24" x14ac:dyDescent="0.2">
      <c r="B15" s="1011">
        <f>NSIKAP!B24</f>
        <v>5</v>
      </c>
      <c r="C15" s="1161"/>
      <c r="D15" s="1007" t="str">
        <f>NSIKAP!D24</f>
        <v/>
      </c>
      <c r="E15" s="1100">
        <f>'NDS-SP'!Z20</f>
        <v>0</v>
      </c>
      <c r="F15" s="1100">
        <f>'NDS-SP'!AB20</f>
        <v>0</v>
      </c>
      <c r="G15" s="1100">
        <f>'NDS-JR'!Z20</f>
        <v>0</v>
      </c>
      <c r="H15" s="1100">
        <f>'NDS-JR'!AB20</f>
        <v>0</v>
      </c>
      <c r="I15" s="1100">
        <f>'NDS-DS'!AK17</f>
        <v>0</v>
      </c>
      <c r="J15" s="1100">
        <f>'NDS-DS'!AL17</f>
        <v>0</v>
      </c>
      <c r="K15" s="1100">
        <f>'NDS-TJ'!Z20</f>
        <v>0</v>
      </c>
      <c r="L15" s="1100">
        <f>'NDS-TJ'!AB20</f>
        <v>0</v>
      </c>
      <c r="M15" s="1100">
        <f>'NDS-GT'!Z20</f>
        <v>0</v>
      </c>
      <c r="N15" s="1100">
        <f>'NDS-GT'!AB20</f>
        <v>0</v>
      </c>
      <c r="O15" s="1100">
        <f>'NDS-TL'!Z20</f>
        <v>0</v>
      </c>
      <c r="P15" s="1100">
        <f>'NDS-TL'!AB20</f>
        <v>0</v>
      </c>
      <c r="Q15" s="1100">
        <f>'NDS-PD'!Z20</f>
        <v>0</v>
      </c>
      <c r="R15" s="1100">
        <f>'NDS-PD'!AB20</f>
        <v>0</v>
      </c>
      <c r="S15" s="1100">
        <f>'NDS-ST'!AD20</f>
        <v>0</v>
      </c>
      <c r="T15" s="1100">
        <f>'NDS-ST'!AF20</f>
        <v>0</v>
      </c>
      <c r="U15" s="1100"/>
      <c r="V15" s="1100"/>
      <c r="W15" s="1102" t="str">
        <f t="shared" si="2"/>
        <v/>
      </c>
      <c r="X15" s="1216" t="str">
        <f t="shared" si="3"/>
        <v/>
      </c>
    </row>
    <row r="16" spans="1:24" x14ac:dyDescent="0.2">
      <c r="B16" s="1011">
        <f>NSIKAP!B25</f>
        <v>6</v>
      </c>
      <c r="C16" s="1161"/>
      <c r="D16" s="1007" t="str">
        <f>NSIKAP!D25</f>
        <v/>
      </c>
      <c r="E16" s="1100">
        <f>'NDS-SP'!Z21</f>
        <v>0</v>
      </c>
      <c r="F16" s="1100">
        <f>'NDS-SP'!AB21</f>
        <v>0</v>
      </c>
      <c r="G16" s="1100">
        <f>'NDS-JR'!Z21</f>
        <v>0</v>
      </c>
      <c r="H16" s="1100">
        <f>'NDS-JR'!AB21</f>
        <v>0</v>
      </c>
      <c r="I16" s="1100">
        <f>'NDS-DS'!AK18</f>
        <v>0</v>
      </c>
      <c r="J16" s="1100">
        <f>'NDS-DS'!AL18</f>
        <v>0</v>
      </c>
      <c r="K16" s="1100">
        <f>'NDS-TJ'!Z21</f>
        <v>0</v>
      </c>
      <c r="L16" s="1100">
        <f>'NDS-TJ'!AB21</f>
        <v>0</v>
      </c>
      <c r="M16" s="1100">
        <f>'NDS-GT'!Z21</f>
        <v>0</v>
      </c>
      <c r="N16" s="1100">
        <f>'NDS-GT'!AB21</f>
        <v>0</v>
      </c>
      <c r="O16" s="1100">
        <f>'NDS-TL'!Z21</f>
        <v>0</v>
      </c>
      <c r="P16" s="1100">
        <f>'NDS-TL'!AB21</f>
        <v>0</v>
      </c>
      <c r="Q16" s="1100">
        <f>'NDS-PD'!Z21</f>
        <v>0</v>
      </c>
      <c r="R16" s="1100">
        <f>'NDS-PD'!AB21</f>
        <v>0</v>
      </c>
      <c r="S16" s="1100">
        <f>'NDS-ST'!AD21</f>
        <v>0</v>
      </c>
      <c r="T16" s="1100">
        <f>'NDS-ST'!AF21</f>
        <v>0</v>
      </c>
      <c r="U16" s="1100"/>
      <c r="V16" s="1100"/>
      <c r="W16" s="1102" t="str">
        <f t="shared" si="2"/>
        <v/>
      </c>
      <c r="X16" s="1216" t="str">
        <f t="shared" si="3"/>
        <v/>
      </c>
    </row>
    <row r="17" spans="2:24" x14ac:dyDescent="0.2">
      <c r="B17" s="1011">
        <f>NSIKAP!B26</f>
        <v>7</v>
      </c>
      <c r="C17" s="1161"/>
      <c r="D17" s="1007" t="str">
        <f>NSIKAP!D26</f>
        <v/>
      </c>
      <c r="E17" s="1100">
        <f>'NDS-SP'!Z22</f>
        <v>0</v>
      </c>
      <c r="F17" s="1100">
        <f>'NDS-SP'!AB22</f>
        <v>0</v>
      </c>
      <c r="G17" s="1100">
        <f>'NDS-JR'!Z22</f>
        <v>0</v>
      </c>
      <c r="H17" s="1100">
        <f>'NDS-JR'!AB22</f>
        <v>0</v>
      </c>
      <c r="I17" s="1100">
        <f>'NDS-DS'!AK19</f>
        <v>0</v>
      </c>
      <c r="J17" s="1100">
        <f>'NDS-DS'!AL19</f>
        <v>0</v>
      </c>
      <c r="K17" s="1100">
        <f>'NDS-TJ'!Z22</f>
        <v>0</v>
      </c>
      <c r="L17" s="1100">
        <f>'NDS-TJ'!AB22</f>
        <v>0</v>
      </c>
      <c r="M17" s="1100">
        <f>'NDS-GT'!Z22</f>
        <v>0</v>
      </c>
      <c r="N17" s="1100">
        <f>'NDS-GT'!AB22</f>
        <v>0</v>
      </c>
      <c r="O17" s="1100">
        <f>'NDS-TL'!Z22</f>
        <v>0</v>
      </c>
      <c r="P17" s="1100">
        <f>'NDS-TL'!AB22</f>
        <v>0</v>
      </c>
      <c r="Q17" s="1100">
        <f>'NDS-PD'!Z22</f>
        <v>0</v>
      </c>
      <c r="R17" s="1100">
        <f>'NDS-PD'!AB22</f>
        <v>0</v>
      </c>
      <c r="S17" s="1100">
        <f>'NDS-ST'!AD22</f>
        <v>0</v>
      </c>
      <c r="T17" s="1100">
        <f>'NDS-ST'!AF22</f>
        <v>0</v>
      </c>
      <c r="U17" s="1100"/>
      <c r="V17" s="1100"/>
      <c r="W17" s="1102" t="str">
        <f t="shared" si="2"/>
        <v/>
      </c>
      <c r="X17" s="1216" t="str">
        <f t="shared" si="3"/>
        <v/>
      </c>
    </row>
    <row r="18" spans="2:24" x14ac:dyDescent="0.2">
      <c r="B18" s="1011">
        <f>NSIKAP!B27</f>
        <v>8</v>
      </c>
      <c r="C18" s="1161"/>
      <c r="D18" s="1007" t="str">
        <f>NSIKAP!D27</f>
        <v/>
      </c>
      <c r="E18" s="1100">
        <f>'NDS-SP'!Z23</f>
        <v>0</v>
      </c>
      <c r="F18" s="1100">
        <f>'NDS-SP'!AB23</f>
        <v>0</v>
      </c>
      <c r="G18" s="1100">
        <f>'NDS-JR'!Z23</f>
        <v>0</v>
      </c>
      <c r="H18" s="1100">
        <f>'NDS-JR'!AB23</f>
        <v>0</v>
      </c>
      <c r="I18" s="1100">
        <f>'NDS-DS'!AK20</f>
        <v>0</v>
      </c>
      <c r="J18" s="1100">
        <f>'NDS-DS'!AL20</f>
        <v>0</v>
      </c>
      <c r="K18" s="1100">
        <f>'NDS-TJ'!Z23</f>
        <v>0</v>
      </c>
      <c r="L18" s="1100">
        <f>'NDS-TJ'!AB23</f>
        <v>0</v>
      </c>
      <c r="M18" s="1100">
        <f>'NDS-GT'!Z23</f>
        <v>0</v>
      </c>
      <c r="N18" s="1100">
        <f>'NDS-GT'!AB23</f>
        <v>0</v>
      </c>
      <c r="O18" s="1100">
        <f>'NDS-TL'!Z23</f>
        <v>0</v>
      </c>
      <c r="P18" s="1100">
        <f>'NDS-TL'!AB23</f>
        <v>0</v>
      </c>
      <c r="Q18" s="1100">
        <f>'NDS-PD'!Z23</f>
        <v>0</v>
      </c>
      <c r="R18" s="1100">
        <f>'NDS-PD'!AB23</f>
        <v>0</v>
      </c>
      <c r="S18" s="1100">
        <f>'NDS-ST'!AD23</f>
        <v>0</v>
      </c>
      <c r="T18" s="1100">
        <f>'NDS-ST'!AF23</f>
        <v>0</v>
      </c>
      <c r="U18" s="1100"/>
      <c r="V18" s="1100"/>
      <c r="W18" s="1102" t="str">
        <f t="shared" si="2"/>
        <v/>
      </c>
      <c r="X18" s="1216" t="str">
        <f t="shared" si="3"/>
        <v/>
      </c>
    </row>
    <row r="19" spans="2:24" x14ac:dyDescent="0.2">
      <c r="B19" s="1011">
        <f>NSIKAP!B28</f>
        <v>9</v>
      </c>
      <c r="C19" s="1161"/>
      <c r="D19" s="1007" t="str">
        <f>NSIKAP!D28</f>
        <v/>
      </c>
      <c r="E19" s="1100">
        <f>'NDS-SP'!Z24</f>
        <v>0</v>
      </c>
      <c r="F19" s="1100">
        <f>'NDS-SP'!AB24</f>
        <v>0</v>
      </c>
      <c r="G19" s="1100">
        <f>'NDS-JR'!Z24</f>
        <v>0</v>
      </c>
      <c r="H19" s="1100">
        <f>'NDS-JR'!AB24</f>
        <v>0</v>
      </c>
      <c r="I19" s="1100">
        <f>'NDS-DS'!AK21</f>
        <v>0</v>
      </c>
      <c r="J19" s="1100">
        <f>'NDS-DS'!AL21</f>
        <v>0</v>
      </c>
      <c r="K19" s="1100">
        <f>'NDS-TJ'!Z24</f>
        <v>0</v>
      </c>
      <c r="L19" s="1100">
        <f>'NDS-TJ'!AB24</f>
        <v>0</v>
      </c>
      <c r="M19" s="1100">
        <f>'NDS-GT'!Z24</f>
        <v>0</v>
      </c>
      <c r="N19" s="1100">
        <f>'NDS-GT'!AB24</f>
        <v>0</v>
      </c>
      <c r="O19" s="1100">
        <f>'NDS-TL'!Z24</f>
        <v>0</v>
      </c>
      <c r="P19" s="1100">
        <f>'NDS-TL'!AB24</f>
        <v>0</v>
      </c>
      <c r="Q19" s="1100">
        <f>'NDS-PD'!Z24</f>
        <v>0</v>
      </c>
      <c r="R19" s="1100">
        <f>'NDS-PD'!AB24</f>
        <v>0</v>
      </c>
      <c r="S19" s="1100">
        <f>'NDS-ST'!AD24</f>
        <v>0</v>
      </c>
      <c r="T19" s="1100">
        <f>'NDS-ST'!AF24</f>
        <v>0</v>
      </c>
      <c r="U19" s="1100"/>
      <c r="V19" s="1100"/>
      <c r="W19" s="1102" t="str">
        <f t="shared" si="2"/>
        <v/>
      </c>
      <c r="X19" s="1216" t="str">
        <f t="shared" si="3"/>
        <v/>
      </c>
    </row>
    <row r="20" spans="2:24" x14ac:dyDescent="0.2">
      <c r="B20" s="1011">
        <f>NSIKAP!B29</f>
        <v>10</v>
      </c>
      <c r="C20" s="1161"/>
      <c r="D20" s="1007" t="str">
        <f>NSIKAP!D29</f>
        <v/>
      </c>
      <c r="E20" s="1100">
        <f>'NDS-SP'!Z25</f>
        <v>0</v>
      </c>
      <c r="F20" s="1100">
        <f>'NDS-SP'!AB25</f>
        <v>0</v>
      </c>
      <c r="G20" s="1100">
        <f>'NDS-JR'!Z25</f>
        <v>0</v>
      </c>
      <c r="H20" s="1100">
        <f>'NDS-JR'!AB25</f>
        <v>0</v>
      </c>
      <c r="I20" s="1100">
        <f>'NDS-DS'!AK22</f>
        <v>0</v>
      </c>
      <c r="J20" s="1100">
        <f>'NDS-DS'!AL22</f>
        <v>0</v>
      </c>
      <c r="K20" s="1100">
        <f>'NDS-TJ'!Z25</f>
        <v>0</v>
      </c>
      <c r="L20" s="1100">
        <f>'NDS-TJ'!AB25</f>
        <v>0</v>
      </c>
      <c r="M20" s="1100">
        <f>'NDS-GT'!Z25</f>
        <v>0</v>
      </c>
      <c r="N20" s="1100">
        <f>'NDS-GT'!AB25</f>
        <v>0</v>
      </c>
      <c r="O20" s="1100">
        <f>'NDS-TL'!Z25</f>
        <v>0</v>
      </c>
      <c r="P20" s="1100">
        <f>'NDS-TL'!AB25</f>
        <v>0</v>
      </c>
      <c r="Q20" s="1100">
        <f>'NDS-PD'!Z25</f>
        <v>0</v>
      </c>
      <c r="R20" s="1100">
        <f>'NDS-PD'!AB25</f>
        <v>0</v>
      </c>
      <c r="S20" s="1100">
        <f>'NDS-ST'!AD25</f>
        <v>0</v>
      </c>
      <c r="T20" s="1100">
        <f>'NDS-ST'!AF25</f>
        <v>0</v>
      </c>
      <c r="U20" s="1100"/>
      <c r="V20" s="1100"/>
      <c r="W20" s="1102" t="str">
        <f t="shared" si="2"/>
        <v/>
      </c>
      <c r="X20" s="1216" t="str">
        <f t="shared" si="3"/>
        <v/>
      </c>
    </row>
    <row r="21" spans="2:24" x14ac:dyDescent="0.2">
      <c r="B21" s="1011">
        <f>NSIKAP!B30</f>
        <v>11</v>
      </c>
      <c r="C21" s="1161"/>
      <c r="D21" s="1007" t="str">
        <f>NSIKAP!D30</f>
        <v/>
      </c>
      <c r="E21" s="1100">
        <f>'NDS-SP'!Z26</f>
        <v>0</v>
      </c>
      <c r="F21" s="1100">
        <f>'NDS-SP'!AB26</f>
        <v>0</v>
      </c>
      <c r="G21" s="1100">
        <f>'NDS-JR'!Z26</f>
        <v>0</v>
      </c>
      <c r="H21" s="1100">
        <f>'NDS-JR'!AB26</f>
        <v>0</v>
      </c>
      <c r="I21" s="1100">
        <f>'NDS-DS'!AK23</f>
        <v>0</v>
      </c>
      <c r="J21" s="1100">
        <f>'NDS-DS'!AL23</f>
        <v>0</v>
      </c>
      <c r="K21" s="1100">
        <f>'NDS-TJ'!Z26</f>
        <v>0</v>
      </c>
      <c r="L21" s="1100">
        <f>'NDS-TJ'!AB26</f>
        <v>0</v>
      </c>
      <c r="M21" s="1100">
        <f>'NDS-GT'!Z26</f>
        <v>0</v>
      </c>
      <c r="N21" s="1100">
        <f>'NDS-GT'!AB26</f>
        <v>0</v>
      </c>
      <c r="O21" s="1100">
        <f>'NDS-TL'!Z26</f>
        <v>0</v>
      </c>
      <c r="P21" s="1100">
        <f>'NDS-TL'!AB26</f>
        <v>0</v>
      </c>
      <c r="Q21" s="1100">
        <f>'NDS-PD'!Z26</f>
        <v>0</v>
      </c>
      <c r="R21" s="1100">
        <f>'NDS-PD'!AB26</f>
        <v>0</v>
      </c>
      <c r="S21" s="1100">
        <f>'NDS-ST'!AD26</f>
        <v>0</v>
      </c>
      <c r="T21" s="1100">
        <f>'NDS-ST'!AF26</f>
        <v>0</v>
      </c>
      <c r="U21" s="1100"/>
      <c r="V21" s="1100"/>
      <c r="W21" s="1102" t="str">
        <f t="shared" si="2"/>
        <v/>
      </c>
      <c r="X21" s="1216" t="str">
        <f t="shared" si="3"/>
        <v/>
      </c>
    </row>
    <row r="22" spans="2:24" x14ac:dyDescent="0.2">
      <c r="B22" s="1011">
        <f>NSIKAP!B31</f>
        <v>12</v>
      </c>
      <c r="C22" s="1161"/>
      <c r="D22" s="1007" t="str">
        <f>NSIKAP!D31</f>
        <v/>
      </c>
      <c r="E22" s="1100">
        <f>'NDS-SP'!Z27</f>
        <v>0</v>
      </c>
      <c r="F22" s="1100">
        <f>'NDS-SP'!AB27</f>
        <v>0</v>
      </c>
      <c r="G22" s="1100">
        <f>'NDS-JR'!Z27</f>
        <v>0</v>
      </c>
      <c r="H22" s="1100">
        <f>'NDS-JR'!AB27</f>
        <v>0</v>
      </c>
      <c r="I22" s="1100">
        <f>'NDS-DS'!AK24</f>
        <v>0</v>
      </c>
      <c r="J22" s="1100">
        <f>'NDS-DS'!AL24</f>
        <v>0</v>
      </c>
      <c r="K22" s="1100">
        <f>'NDS-TJ'!Z27</f>
        <v>0</v>
      </c>
      <c r="L22" s="1100">
        <f>'NDS-TJ'!AB27</f>
        <v>0</v>
      </c>
      <c r="M22" s="1100">
        <f>'NDS-GT'!Z27</f>
        <v>0</v>
      </c>
      <c r="N22" s="1100">
        <f>'NDS-GT'!AB27</f>
        <v>0</v>
      </c>
      <c r="O22" s="1100">
        <f>'NDS-TL'!Z27</f>
        <v>0</v>
      </c>
      <c r="P22" s="1100">
        <f>'NDS-TL'!AB27</f>
        <v>0</v>
      </c>
      <c r="Q22" s="1100">
        <f>'NDS-PD'!Z27</f>
        <v>0</v>
      </c>
      <c r="R22" s="1100">
        <f>'NDS-PD'!AB27</f>
        <v>0</v>
      </c>
      <c r="S22" s="1100">
        <f>'NDS-ST'!AD27</f>
        <v>0</v>
      </c>
      <c r="T22" s="1100">
        <f>'NDS-ST'!AF27</f>
        <v>0</v>
      </c>
      <c r="U22" s="1100"/>
      <c r="V22" s="1100"/>
      <c r="W22" s="1102" t="str">
        <f t="shared" si="2"/>
        <v/>
      </c>
      <c r="X22" s="1216" t="str">
        <f t="shared" si="3"/>
        <v/>
      </c>
    </row>
    <row r="23" spans="2:24" x14ac:dyDescent="0.2">
      <c r="B23" s="1011">
        <f>NSIKAP!B32</f>
        <v>13</v>
      </c>
      <c r="C23" s="1161"/>
      <c r="D23" s="1007" t="str">
        <f>NSIKAP!D32</f>
        <v/>
      </c>
      <c r="E23" s="1100">
        <f>'NDS-SP'!Z28</f>
        <v>0</v>
      </c>
      <c r="F23" s="1100">
        <f>'NDS-SP'!AB28</f>
        <v>0</v>
      </c>
      <c r="G23" s="1100">
        <f>'NDS-JR'!Z28</f>
        <v>0</v>
      </c>
      <c r="H23" s="1100">
        <f>'NDS-JR'!AB28</f>
        <v>0</v>
      </c>
      <c r="I23" s="1100">
        <f>'NDS-DS'!AK25</f>
        <v>0</v>
      </c>
      <c r="J23" s="1100">
        <f>'NDS-DS'!AL25</f>
        <v>0</v>
      </c>
      <c r="K23" s="1100">
        <f>'NDS-TJ'!Z28</f>
        <v>0</v>
      </c>
      <c r="L23" s="1100">
        <f>'NDS-TJ'!AB28</f>
        <v>0</v>
      </c>
      <c r="M23" s="1100">
        <f>'NDS-GT'!Z28</f>
        <v>0</v>
      </c>
      <c r="N23" s="1100">
        <f>'NDS-GT'!AB28</f>
        <v>0</v>
      </c>
      <c r="O23" s="1100">
        <f>'NDS-TL'!Z28</f>
        <v>0</v>
      </c>
      <c r="P23" s="1100">
        <f>'NDS-TL'!AB28</f>
        <v>0</v>
      </c>
      <c r="Q23" s="1100">
        <f>'NDS-PD'!Z28</f>
        <v>0</v>
      </c>
      <c r="R23" s="1100">
        <f>'NDS-PD'!AB28</f>
        <v>0</v>
      </c>
      <c r="S23" s="1100">
        <f>'NDS-ST'!AD28</f>
        <v>0</v>
      </c>
      <c r="T23" s="1100">
        <f>'NDS-ST'!AF28</f>
        <v>0</v>
      </c>
      <c r="U23" s="1100"/>
      <c r="V23" s="1100"/>
      <c r="W23" s="1102" t="str">
        <f t="shared" si="2"/>
        <v/>
      </c>
      <c r="X23" s="1216" t="str">
        <f t="shared" si="3"/>
        <v/>
      </c>
    </row>
    <row r="24" spans="2:24" x14ac:dyDescent="0.2">
      <c r="B24" s="1011">
        <f>NSIKAP!B33</f>
        <v>14</v>
      </c>
      <c r="C24" s="1161"/>
      <c r="D24" s="1007" t="str">
        <f>NSIKAP!D33</f>
        <v/>
      </c>
      <c r="E24" s="1100">
        <f>'NDS-SP'!Z29</f>
        <v>0</v>
      </c>
      <c r="F24" s="1100">
        <f>'NDS-SP'!AB29</f>
        <v>0</v>
      </c>
      <c r="G24" s="1100">
        <f>'NDS-JR'!Z29</f>
        <v>0</v>
      </c>
      <c r="H24" s="1100">
        <f>'NDS-JR'!AB29</f>
        <v>0</v>
      </c>
      <c r="I24" s="1100">
        <f>'NDS-DS'!AK26</f>
        <v>0</v>
      </c>
      <c r="J24" s="1100">
        <f>'NDS-DS'!AL26</f>
        <v>0</v>
      </c>
      <c r="K24" s="1100">
        <f>'NDS-TJ'!Z29</f>
        <v>0</v>
      </c>
      <c r="L24" s="1100">
        <f>'NDS-TJ'!AB29</f>
        <v>0</v>
      </c>
      <c r="M24" s="1100">
        <f>'NDS-GT'!Z29</f>
        <v>0</v>
      </c>
      <c r="N24" s="1100">
        <f>'NDS-GT'!AB29</f>
        <v>0</v>
      </c>
      <c r="O24" s="1100">
        <f>'NDS-TL'!Z29</f>
        <v>0</v>
      </c>
      <c r="P24" s="1100">
        <f>'NDS-TL'!AB29</f>
        <v>0</v>
      </c>
      <c r="Q24" s="1100">
        <f>'NDS-PD'!Z29</f>
        <v>0</v>
      </c>
      <c r="R24" s="1100">
        <f>'NDS-PD'!AB29</f>
        <v>0</v>
      </c>
      <c r="S24" s="1100">
        <f>'NDS-ST'!AD29</f>
        <v>0</v>
      </c>
      <c r="T24" s="1100">
        <f>'NDS-ST'!AF29</f>
        <v>0</v>
      </c>
      <c r="U24" s="1100"/>
      <c r="V24" s="1100"/>
      <c r="W24" s="1102" t="str">
        <f t="shared" si="2"/>
        <v/>
      </c>
      <c r="X24" s="1216" t="str">
        <f t="shared" si="3"/>
        <v/>
      </c>
    </row>
    <row r="25" spans="2:24" x14ac:dyDescent="0.2">
      <c r="B25" s="1011">
        <f>NSIKAP!B34</f>
        <v>15</v>
      </c>
      <c r="C25" s="1161"/>
      <c r="D25" s="1007" t="str">
        <f>NSIKAP!D34</f>
        <v/>
      </c>
      <c r="E25" s="1100">
        <f>'NDS-SP'!Z30</f>
        <v>0</v>
      </c>
      <c r="F25" s="1100">
        <f>'NDS-SP'!AB30</f>
        <v>0</v>
      </c>
      <c r="G25" s="1100">
        <f>'NDS-JR'!Z30</f>
        <v>0</v>
      </c>
      <c r="H25" s="1100">
        <f>'NDS-JR'!AB30</f>
        <v>0</v>
      </c>
      <c r="I25" s="1100">
        <f>'NDS-DS'!AK27</f>
        <v>0</v>
      </c>
      <c r="J25" s="1100">
        <f>'NDS-DS'!AL27</f>
        <v>0</v>
      </c>
      <c r="K25" s="1100">
        <f>'NDS-TJ'!Z30</f>
        <v>0</v>
      </c>
      <c r="L25" s="1100">
        <f>'NDS-TJ'!AB30</f>
        <v>0</v>
      </c>
      <c r="M25" s="1100">
        <f>'NDS-GT'!Z30</f>
        <v>0</v>
      </c>
      <c r="N25" s="1100">
        <f>'NDS-GT'!AB30</f>
        <v>0</v>
      </c>
      <c r="O25" s="1100">
        <f>'NDS-TL'!Z30</f>
        <v>0</v>
      </c>
      <c r="P25" s="1100">
        <f>'NDS-TL'!AB30</f>
        <v>0</v>
      </c>
      <c r="Q25" s="1100">
        <f>'NDS-PD'!Z30</f>
        <v>0</v>
      </c>
      <c r="R25" s="1100">
        <f>'NDS-PD'!AB30</f>
        <v>0</v>
      </c>
      <c r="S25" s="1100">
        <f>'NDS-ST'!AD30</f>
        <v>0</v>
      </c>
      <c r="T25" s="1100">
        <f>'NDS-ST'!AF30</f>
        <v>0</v>
      </c>
      <c r="U25" s="1100"/>
      <c r="V25" s="1100"/>
      <c r="W25" s="1102" t="str">
        <f t="shared" si="2"/>
        <v/>
      </c>
      <c r="X25" s="1216" t="str">
        <f t="shared" si="3"/>
        <v/>
      </c>
    </row>
    <row r="26" spans="2:24" x14ac:dyDescent="0.2">
      <c r="B26" s="1011">
        <f>NSIKAP!B35</f>
        <v>16</v>
      </c>
      <c r="C26" s="1161"/>
      <c r="D26" s="1007" t="str">
        <f>NSIKAP!D35</f>
        <v/>
      </c>
      <c r="E26" s="1100">
        <f>'NDS-SP'!Z31</f>
        <v>0</v>
      </c>
      <c r="F26" s="1100">
        <f>'NDS-SP'!AB31</f>
        <v>0</v>
      </c>
      <c r="G26" s="1100">
        <f>'NDS-JR'!Z31</f>
        <v>0</v>
      </c>
      <c r="H26" s="1100">
        <f>'NDS-JR'!AB31</f>
        <v>0</v>
      </c>
      <c r="I26" s="1100">
        <f>'NDS-DS'!AK28</f>
        <v>0</v>
      </c>
      <c r="J26" s="1100">
        <f>'NDS-DS'!AL28</f>
        <v>0</v>
      </c>
      <c r="K26" s="1100">
        <f>'NDS-TJ'!Z31</f>
        <v>0</v>
      </c>
      <c r="L26" s="1100">
        <f>'NDS-TJ'!AB31</f>
        <v>0</v>
      </c>
      <c r="M26" s="1100">
        <f>'NDS-GT'!Z31</f>
        <v>0</v>
      </c>
      <c r="N26" s="1100">
        <f>'NDS-GT'!AB31</f>
        <v>0</v>
      </c>
      <c r="O26" s="1100">
        <f>'NDS-TL'!Z31</f>
        <v>0</v>
      </c>
      <c r="P26" s="1100">
        <f>'NDS-TL'!AB31</f>
        <v>0</v>
      </c>
      <c r="Q26" s="1100">
        <f>'NDS-PD'!Z31</f>
        <v>0</v>
      </c>
      <c r="R26" s="1100">
        <f>'NDS-PD'!AB31</f>
        <v>0</v>
      </c>
      <c r="S26" s="1100">
        <f>'NDS-ST'!AD31</f>
        <v>0</v>
      </c>
      <c r="T26" s="1100">
        <f>'NDS-ST'!AF31</f>
        <v>0</v>
      </c>
      <c r="U26" s="1100"/>
      <c r="V26" s="1100"/>
      <c r="W26" s="1102" t="str">
        <f t="shared" si="2"/>
        <v/>
      </c>
      <c r="X26" s="1216" t="str">
        <f t="shared" si="3"/>
        <v/>
      </c>
    </row>
    <row r="27" spans="2:24" x14ac:dyDescent="0.2">
      <c r="B27" s="1011">
        <f>NSIKAP!B36</f>
        <v>17</v>
      </c>
      <c r="C27" s="1161"/>
      <c r="D27" s="1007" t="str">
        <f>NSIKAP!D36</f>
        <v/>
      </c>
      <c r="E27" s="1100">
        <f>'NDS-SP'!Z32</f>
        <v>0</v>
      </c>
      <c r="F27" s="1100">
        <f>'NDS-SP'!AB32</f>
        <v>0</v>
      </c>
      <c r="G27" s="1100">
        <f>'NDS-JR'!Z32</f>
        <v>0</v>
      </c>
      <c r="H27" s="1100">
        <f>'NDS-JR'!AB32</f>
        <v>0</v>
      </c>
      <c r="I27" s="1100">
        <f>'NDS-DS'!AK29</f>
        <v>0</v>
      </c>
      <c r="J27" s="1100">
        <f>'NDS-DS'!AL29</f>
        <v>0</v>
      </c>
      <c r="K27" s="1100">
        <f>'NDS-TJ'!Z32</f>
        <v>0</v>
      </c>
      <c r="L27" s="1100">
        <f>'NDS-TJ'!AB32</f>
        <v>0</v>
      </c>
      <c r="M27" s="1100">
        <f>'NDS-GT'!Z32</f>
        <v>0</v>
      </c>
      <c r="N27" s="1100">
        <f>'NDS-GT'!AB32</f>
        <v>0</v>
      </c>
      <c r="O27" s="1100">
        <f>'NDS-TL'!Z32</f>
        <v>0</v>
      </c>
      <c r="P27" s="1100">
        <f>'NDS-TL'!AB32</f>
        <v>0</v>
      </c>
      <c r="Q27" s="1100">
        <f>'NDS-PD'!Z32</f>
        <v>0</v>
      </c>
      <c r="R27" s="1100">
        <f>'NDS-PD'!AB32</f>
        <v>0</v>
      </c>
      <c r="S27" s="1100">
        <f>'NDS-ST'!AD32</f>
        <v>0</v>
      </c>
      <c r="T27" s="1100">
        <f>'NDS-ST'!AF32</f>
        <v>0</v>
      </c>
      <c r="U27" s="1100"/>
      <c r="V27" s="1100"/>
      <c r="W27" s="1102" t="str">
        <f t="shared" si="2"/>
        <v/>
      </c>
      <c r="X27" s="1216" t="str">
        <f t="shared" si="3"/>
        <v/>
      </c>
    </row>
    <row r="28" spans="2:24" x14ac:dyDescent="0.2">
      <c r="B28" s="1011">
        <f>NSIKAP!B37</f>
        <v>18</v>
      </c>
      <c r="C28" s="1161"/>
      <c r="D28" s="1007" t="str">
        <f>NSIKAP!D37</f>
        <v/>
      </c>
      <c r="E28" s="1100">
        <f>'NDS-SP'!Z33</f>
        <v>0</v>
      </c>
      <c r="F28" s="1100">
        <f>'NDS-SP'!AB33</f>
        <v>0</v>
      </c>
      <c r="G28" s="1100">
        <f>'NDS-JR'!Z33</f>
        <v>0</v>
      </c>
      <c r="H28" s="1100">
        <f>'NDS-JR'!AB33</f>
        <v>0</v>
      </c>
      <c r="I28" s="1100">
        <f>'NDS-DS'!AK30</f>
        <v>0</v>
      </c>
      <c r="J28" s="1100">
        <f>'NDS-DS'!AL30</f>
        <v>0</v>
      </c>
      <c r="K28" s="1100">
        <f>'NDS-TJ'!Z33</f>
        <v>0</v>
      </c>
      <c r="L28" s="1100">
        <f>'NDS-TJ'!AB33</f>
        <v>0</v>
      </c>
      <c r="M28" s="1100">
        <f>'NDS-GT'!Z33</f>
        <v>0</v>
      </c>
      <c r="N28" s="1100">
        <f>'NDS-GT'!AB33</f>
        <v>0</v>
      </c>
      <c r="O28" s="1100">
        <f>'NDS-TL'!Z33</f>
        <v>0</v>
      </c>
      <c r="P28" s="1100">
        <f>'NDS-TL'!AB33</f>
        <v>0</v>
      </c>
      <c r="Q28" s="1100">
        <f>'NDS-PD'!Z33</f>
        <v>0</v>
      </c>
      <c r="R28" s="1100">
        <f>'NDS-PD'!AB33</f>
        <v>0</v>
      </c>
      <c r="S28" s="1100">
        <f>'NDS-ST'!AD33</f>
        <v>0</v>
      </c>
      <c r="T28" s="1100">
        <f>'NDS-ST'!AF33</f>
        <v>0</v>
      </c>
      <c r="U28" s="1100"/>
      <c r="V28" s="1100"/>
      <c r="W28" s="1102" t="str">
        <f t="shared" si="2"/>
        <v/>
      </c>
      <c r="X28" s="1216" t="str">
        <f t="shared" si="3"/>
        <v/>
      </c>
    </row>
    <row r="29" spans="2:24" x14ac:dyDescent="0.2">
      <c r="B29" s="1011">
        <f>NSIKAP!B38</f>
        <v>19</v>
      </c>
      <c r="C29" s="1161"/>
      <c r="D29" s="1007" t="str">
        <f>NSIKAP!D38</f>
        <v/>
      </c>
      <c r="E29" s="1100">
        <f>'NDS-SP'!Z34</f>
        <v>0</v>
      </c>
      <c r="F29" s="1100">
        <f>'NDS-SP'!AB34</f>
        <v>0</v>
      </c>
      <c r="G29" s="1100">
        <f>'NDS-JR'!Z34</f>
        <v>0</v>
      </c>
      <c r="H29" s="1100">
        <f>'NDS-JR'!AB34</f>
        <v>0</v>
      </c>
      <c r="I29" s="1100">
        <f>'NDS-DS'!AK31</f>
        <v>0</v>
      </c>
      <c r="J29" s="1100">
        <f>'NDS-DS'!AL31</f>
        <v>0</v>
      </c>
      <c r="K29" s="1100">
        <f>'NDS-TJ'!Z34</f>
        <v>0</v>
      </c>
      <c r="L29" s="1100">
        <f>'NDS-TJ'!AB34</f>
        <v>0</v>
      </c>
      <c r="M29" s="1100">
        <f>'NDS-GT'!Z34</f>
        <v>0</v>
      </c>
      <c r="N29" s="1100">
        <f>'NDS-GT'!AB34</f>
        <v>0</v>
      </c>
      <c r="O29" s="1100">
        <f>'NDS-TL'!Z34</f>
        <v>0</v>
      </c>
      <c r="P29" s="1100">
        <f>'NDS-TL'!AB34</f>
        <v>0</v>
      </c>
      <c r="Q29" s="1100">
        <f>'NDS-PD'!Z34</f>
        <v>0</v>
      </c>
      <c r="R29" s="1100">
        <f>'NDS-PD'!AB34</f>
        <v>0</v>
      </c>
      <c r="S29" s="1100">
        <f>'NDS-ST'!AD34</f>
        <v>0</v>
      </c>
      <c r="T29" s="1100">
        <f>'NDS-ST'!AF34</f>
        <v>0</v>
      </c>
      <c r="U29" s="1100"/>
      <c r="V29" s="1100"/>
      <c r="W29" s="1102" t="str">
        <f t="shared" si="2"/>
        <v/>
      </c>
      <c r="X29" s="1216" t="str">
        <f t="shared" si="3"/>
        <v/>
      </c>
    </row>
    <row r="30" spans="2:24" x14ac:dyDescent="0.2">
      <c r="B30" s="1011">
        <f>NSIKAP!B39</f>
        <v>20</v>
      </c>
      <c r="C30" s="1161"/>
      <c r="D30" s="1007" t="str">
        <f>NSIKAP!D39</f>
        <v/>
      </c>
      <c r="E30" s="1100">
        <f>'NDS-SP'!Z35</f>
        <v>0</v>
      </c>
      <c r="F30" s="1100">
        <f>'NDS-SP'!AB35</f>
        <v>0</v>
      </c>
      <c r="G30" s="1100">
        <f>'NDS-JR'!Z35</f>
        <v>0</v>
      </c>
      <c r="H30" s="1100">
        <f>'NDS-JR'!AB35</f>
        <v>0</v>
      </c>
      <c r="I30" s="1100">
        <f>'NDS-DS'!AK32</f>
        <v>0</v>
      </c>
      <c r="J30" s="1100">
        <f>'NDS-DS'!AL32</f>
        <v>0</v>
      </c>
      <c r="K30" s="1100">
        <f>'NDS-TJ'!Z35</f>
        <v>0</v>
      </c>
      <c r="L30" s="1100">
        <f>'NDS-TJ'!AB35</f>
        <v>0</v>
      </c>
      <c r="M30" s="1100">
        <f>'NDS-GT'!Z35</f>
        <v>0</v>
      </c>
      <c r="N30" s="1100">
        <f>'NDS-GT'!AB35</f>
        <v>0</v>
      </c>
      <c r="O30" s="1100">
        <f>'NDS-TL'!Z35</f>
        <v>0</v>
      </c>
      <c r="P30" s="1100">
        <f>'NDS-TL'!AB35</f>
        <v>0</v>
      </c>
      <c r="Q30" s="1100">
        <f>'NDS-PD'!Z35</f>
        <v>0</v>
      </c>
      <c r="R30" s="1100">
        <f>'NDS-PD'!AB35</f>
        <v>0</v>
      </c>
      <c r="S30" s="1100">
        <f>'NDS-ST'!AD35</f>
        <v>0</v>
      </c>
      <c r="T30" s="1100">
        <f>'NDS-ST'!AF35</f>
        <v>0</v>
      </c>
      <c r="U30" s="1100"/>
      <c r="V30" s="1100"/>
      <c r="W30" s="1102" t="str">
        <f t="shared" si="2"/>
        <v/>
      </c>
      <c r="X30" s="1216" t="str">
        <f t="shared" si="3"/>
        <v/>
      </c>
    </row>
    <row r="31" spans="2:24" x14ac:dyDescent="0.2">
      <c r="B31" s="1011">
        <f>NSIKAP!B40</f>
        <v>21</v>
      </c>
      <c r="C31" s="1161"/>
      <c r="D31" s="1007" t="str">
        <f>NSIKAP!D40</f>
        <v/>
      </c>
      <c r="E31" s="1100">
        <f>'NDS-SP'!Z36</f>
        <v>0</v>
      </c>
      <c r="F31" s="1100">
        <f>'NDS-SP'!AB36</f>
        <v>0</v>
      </c>
      <c r="G31" s="1100">
        <f>'NDS-JR'!Z36</f>
        <v>0</v>
      </c>
      <c r="H31" s="1100">
        <f>'NDS-JR'!AB36</f>
        <v>0</v>
      </c>
      <c r="I31" s="1100">
        <f>'NDS-DS'!AK33</f>
        <v>0</v>
      </c>
      <c r="J31" s="1100">
        <f>'NDS-DS'!AL33</f>
        <v>0</v>
      </c>
      <c r="K31" s="1100">
        <f>'NDS-TJ'!Z36</f>
        <v>0</v>
      </c>
      <c r="L31" s="1100">
        <f>'NDS-TJ'!AB36</f>
        <v>0</v>
      </c>
      <c r="M31" s="1100">
        <f>'NDS-GT'!Z36</f>
        <v>0</v>
      </c>
      <c r="N31" s="1100">
        <f>'NDS-GT'!AB36</f>
        <v>0</v>
      </c>
      <c r="O31" s="1100">
        <f>'NDS-TL'!Z36</f>
        <v>0</v>
      </c>
      <c r="P31" s="1100">
        <f>'NDS-TL'!AB36</f>
        <v>0</v>
      </c>
      <c r="Q31" s="1100">
        <f>'NDS-PD'!Z36</f>
        <v>0</v>
      </c>
      <c r="R31" s="1100">
        <f>'NDS-PD'!AB36</f>
        <v>0</v>
      </c>
      <c r="S31" s="1100">
        <f>'NDS-ST'!AD36</f>
        <v>0</v>
      </c>
      <c r="T31" s="1100">
        <f>'NDS-ST'!AF36</f>
        <v>0</v>
      </c>
      <c r="U31" s="1100"/>
      <c r="V31" s="1100"/>
      <c r="W31" s="1102" t="str">
        <f t="shared" si="2"/>
        <v/>
      </c>
      <c r="X31" s="1216" t="str">
        <f t="shared" si="3"/>
        <v/>
      </c>
    </row>
    <row r="32" spans="2:24" x14ac:dyDescent="0.2">
      <c r="B32" s="1011">
        <f>NSIKAP!B41</f>
        <v>22</v>
      </c>
      <c r="C32" s="1161"/>
      <c r="D32" s="1007" t="str">
        <f>NSIKAP!D41</f>
        <v/>
      </c>
      <c r="E32" s="1100">
        <f>'NDS-SP'!Z37</f>
        <v>0</v>
      </c>
      <c r="F32" s="1100">
        <f>'NDS-SP'!AB37</f>
        <v>0</v>
      </c>
      <c r="G32" s="1100">
        <f>'NDS-JR'!Z37</f>
        <v>0</v>
      </c>
      <c r="H32" s="1100">
        <f>'NDS-JR'!AB37</f>
        <v>0</v>
      </c>
      <c r="I32" s="1100">
        <f>'NDS-DS'!AK34</f>
        <v>0</v>
      </c>
      <c r="J32" s="1100">
        <f>'NDS-DS'!AL34</f>
        <v>0</v>
      </c>
      <c r="K32" s="1100">
        <f>'NDS-TJ'!Z37</f>
        <v>0</v>
      </c>
      <c r="L32" s="1100">
        <f>'NDS-TJ'!AB37</f>
        <v>0</v>
      </c>
      <c r="M32" s="1100">
        <f>'NDS-GT'!Z37</f>
        <v>0</v>
      </c>
      <c r="N32" s="1100">
        <f>'NDS-GT'!AB37</f>
        <v>0</v>
      </c>
      <c r="O32" s="1100">
        <f>'NDS-TL'!Z37</f>
        <v>0</v>
      </c>
      <c r="P32" s="1100">
        <f>'NDS-TL'!AB37</f>
        <v>0</v>
      </c>
      <c r="Q32" s="1100">
        <f>'NDS-PD'!Z37</f>
        <v>0</v>
      </c>
      <c r="R32" s="1100">
        <f>'NDS-PD'!AB37</f>
        <v>0</v>
      </c>
      <c r="S32" s="1100">
        <f>'NDS-ST'!AD37</f>
        <v>0</v>
      </c>
      <c r="T32" s="1100">
        <f>'NDS-ST'!AF37</f>
        <v>0</v>
      </c>
      <c r="U32" s="1100"/>
      <c r="V32" s="1100"/>
      <c r="W32" s="1102" t="str">
        <f t="shared" si="2"/>
        <v/>
      </c>
      <c r="X32" s="1216" t="str">
        <f t="shared" si="3"/>
        <v/>
      </c>
    </row>
    <row r="33" spans="2:24" x14ac:dyDescent="0.2">
      <c r="B33" s="1011">
        <f>NSIKAP!B42</f>
        <v>23</v>
      </c>
      <c r="C33" s="1161"/>
      <c r="D33" s="1007" t="str">
        <f>NSIKAP!D42</f>
        <v/>
      </c>
      <c r="E33" s="1100">
        <f>'NDS-SP'!Z38</f>
        <v>0</v>
      </c>
      <c r="F33" s="1100">
        <f>'NDS-SP'!AB38</f>
        <v>0</v>
      </c>
      <c r="G33" s="1100">
        <f>'NDS-JR'!Z38</f>
        <v>0</v>
      </c>
      <c r="H33" s="1100">
        <f>'NDS-JR'!AB38</f>
        <v>0</v>
      </c>
      <c r="I33" s="1100">
        <f>'NDS-DS'!AK35</f>
        <v>0</v>
      </c>
      <c r="J33" s="1100">
        <f>'NDS-DS'!AL35</f>
        <v>0</v>
      </c>
      <c r="K33" s="1100">
        <f>'NDS-TJ'!Z38</f>
        <v>0</v>
      </c>
      <c r="L33" s="1100">
        <f>'NDS-TJ'!AB38</f>
        <v>0</v>
      </c>
      <c r="M33" s="1100">
        <f>'NDS-GT'!Z38</f>
        <v>0</v>
      </c>
      <c r="N33" s="1100">
        <f>'NDS-GT'!AB38</f>
        <v>0</v>
      </c>
      <c r="O33" s="1100">
        <f>'NDS-TL'!Z38</f>
        <v>0</v>
      </c>
      <c r="P33" s="1100">
        <f>'NDS-TL'!AB38</f>
        <v>0</v>
      </c>
      <c r="Q33" s="1100">
        <f>'NDS-PD'!Z38</f>
        <v>0</v>
      </c>
      <c r="R33" s="1100">
        <f>'NDS-PD'!AB38</f>
        <v>0</v>
      </c>
      <c r="S33" s="1100">
        <f>'NDS-ST'!AD38</f>
        <v>0</v>
      </c>
      <c r="T33" s="1100">
        <f>'NDS-ST'!AF38</f>
        <v>0</v>
      </c>
      <c r="U33" s="1100"/>
      <c r="V33" s="1100"/>
      <c r="W33" s="1102" t="str">
        <f t="shared" si="2"/>
        <v/>
      </c>
      <c r="X33" s="1216" t="str">
        <f t="shared" si="3"/>
        <v/>
      </c>
    </row>
    <row r="34" spans="2:24" x14ac:dyDescent="0.2">
      <c r="B34" s="1011">
        <f>NSIKAP!B43</f>
        <v>24</v>
      </c>
      <c r="C34" s="1161"/>
      <c r="D34" s="1007" t="str">
        <f>NSIKAP!D43</f>
        <v/>
      </c>
      <c r="E34" s="1100">
        <f>'NDS-SP'!Z39</f>
        <v>0</v>
      </c>
      <c r="F34" s="1100">
        <f>'NDS-SP'!AB39</f>
        <v>0</v>
      </c>
      <c r="G34" s="1100">
        <f>'NDS-JR'!Z39</f>
        <v>0</v>
      </c>
      <c r="H34" s="1100">
        <f>'NDS-JR'!AB39</f>
        <v>0</v>
      </c>
      <c r="I34" s="1100">
        <f>'NDS-DS'!AK36</f>
        <v>0</v>
      </c>
      <c r="J34" s="1100">
        <f>'NDS-DS'!AL36</f>
        <v>0</v>
      </c>
      <c r="K34" s="1100">
        <f>'NDS-TJ'!Z39</f>
        <v>0</v>
      </c>
      <c r="L34" s="1100">
        <f>'NDS-TJ'!AB39</f>
        <v>0</v>
      </c>
      <c r="M34" s="1100">
        <f>'NDS-GT'!Z39</f>
        <v>0</v>
      </c>
      <c r="N34" s="1100">
        <f>'NDS-GT'!AB39</f>
        <v>0</v>
      </c>
      <c r="O34" s="1100">
        <f>'NDS-TL'!Z39</f>
        <v>0</v>
      </c>
      <c r="P34" s="1100">
        <f>'NDS-TL'!AB39</f>
        <v>0</v>
      </c>
      <c r="Q34" s="1100">
        <f>'NDS-PD'!Z39</f>
        <v>0</v>
      </c>
      <c r="R34" s="1100">
        <f>'NDS-PD'!AB39</f>
        <v>0</v>
      </c>
      <c r="S34" s="1100">
        <f>'NDS-ST'!AD39</f>
        <v>0</v>
      </c>
      <c r="T34" s="1100">
        <f>'NDS-ST'!AF39</f>
        <v>0</v>
      </c>
      <c r="U34" s="1100"/>
      <c r="V34" s="1100"/>
      <c r="W34" s="1102" t="str">
        <f t="shared" si="2"/>
        <v/>
      </c>
      <c r="X34" s="1216" t="str">
        <f t="shared" si="3"/>
        <v/>
      </c>
    </row>
    <row r="35" spans="2:24" x14ac:dyDescent="0.2">
      <c r="B35" s="1011">
        <f>NSIKAP!B44</f>
        <v>25</v>
      </c>
      <c r="C35" s="1161"/>
      <c r="D35" s="1007" t="str">
        <f>NSIKAP!D44</f>
        <v/>
      </c>
      <c r="E35" s="1100">
        <f>'NDS-SP'!Z40</f>
        <v>0</v>
      </c>
      <c r="F35" s="1100">
        <f>'NDS-SP'!AB40</f>
        <v>0</v>
      </c>
      <c r="G35" s="1100">
        <f>'NDS-JR'!Z40</f>
        <v>0</v>
      </c>
      <c r="H35" s="1100">
        <f>'NDS-JR'!AB40</f>
        <v>0</v>
      </c>
      <c r="I35" s="1100">
        <f>'NDS-DS'!AK37</f>
        <v>0</v>
      </c>
      <c r="J35" s="1100">
        <f>'NDS-DS'!AL37</f>
        <v>0</v>
      </c>
      <c r="K35" s="1100">
        <f>'NDS-TJ'!Z40</f>
        <v>0</v>
      </c>
      <c r="L35" s="1100">
        <f>'NDS-TJ'!AB40</f>
        <v>0</v>
      </c>
      <c r="M35" s="1100">
        <f>'NDS-GT'!Z40</f>
        <v>0</v>
      </c>
      <c r="N35" s="1100">
        <f>'NDS-GT'!AB40</f>
        <v>0</v>
      </c>
      <c r="O35" s="1100">
        <f>'NDS-TL'!Z40</f>
        <v>0</v>
      </c>
      <c r="P35" s="1100">
        <f>'NDS-TL'!AB40</f>
        <v>0</v>
      </c>
      <c r="Q35" s="1100">
        <f>'NDS-PD'!Z40</f>
        <v>0</v>
      </c>
      <c r="R35" s="1100">
        <f>'NDS-PD'!AB40</f>
        <v>0</v>
      </c>
      <c r="S35" s="1100">
        <f>'NDS-ST'!AD40</f>
        <v>0</v>
      </c>
      <c r="T35" s="1100">
        <f>'NDS-ST'!AF40</f>
        <v>0</v>
      </c>
      <c r="U35" s="1100"/>
      <c r="V35" s="1100"/>
      <c r="W35" s="1102" t="str">
        <f t="shared" si="2"/>
        <v/>
      </c>
      <c r="X35" s="1216" t="str">
        <f t="shared" si="3"/>
        <v/>
      </c>
    </row>
    <row r="36" spans="2:24" x14ac:dyDescent="0.2">
      <c r="B36" s="1011">
        <f>NSIKAP!B45</f>
        <v>26</v>
      </c>
      <c r="C36" s="1161"/>
      <c r="D36" s="1007" t="str">
        <f>NSIKAP!D45</f>
        <v/>
      </c>
      <c r="E36" s="1100">
        <f>'NDS-SP'!Z41</f>
        <v>0</v>
      </c>
      <c r="F36" s="1100">
        <f>'NDS-SP'!AB41</f>
        <v>0</v>
      </c>
      <c r="G36" s="1100">
        <f>'NDS-JR'!Z41</f>
        <v>0</v>
      </c>
      <c r="H36" s="1100">
        <f>'NDS-JR'!AB41</f>
        <v>0</v>
      </c>
      <c r="I36" s="1100">
        <f>'NDS-DS'!AK38</f>
        <v>0</v>
      </c>
      <c r="J36" s="1100">
        <f>'NDS-DS'!AL38</f>
        <v>0</v>
      </c>
      <c r="K36" s="1100">
        <f>'NDS-TJ'!Z41</f>
        <v>0</v>
      </c>
      <c r="L36" s="1100">
        <f>'NDS-TJ'!AB41</f>
        <v>0</v>
      </c>
      <c r="M36" s="1100">
        <f>'NDS-GT'!Z41</f>
        <v>0</v>
      </c>
      <c r="N36" s="1100">
        <f>'NDS-GT'!AB41</f>
        <v>0</v>
      </c>
      <c r="O36" s="1100">
        <f>'NDS-TL'!Z41</f>
        <v>0</v>
      </c>
      <c r="P36" s="1100">
        <f>'NDS-TL'!AB41</f>
        <v>0</v>
      </c>
      <c r="Q36" s="1100">
        <f>'NDS-PD'!Z41</f>
        <v>0</v>
      </c>
      <c r="R36" s="1100">
        <f>'NDS-PD'!AB41</f>
        <v>0</v>
      </c>
      <c r="S36" s="1100">
        <f>'NDS-ST'!AD41</f>
        <v>0</v>
      </c>
      <c r="T36" s="1100">
        <f>'NDS-ST'!AF41</f>
        <v>0</v>
      </c>
      <c r="U36" s="1100"/>
      <c r="V36" s="1100"/>
      <c r="W36" s="1102" t="str">
        <f t="shared" si="2"/>
        <v/>
      </c>
      <c r="X36" s="1216" t="str">
        <f t="shared" si="3"/>
        <v/>
      </c>
    </row>
    <row r="37" spans="2:24" x14ac:dyDescent="0.2">
      <c r="B37" s="1011">
        <f>NSIKAP!B46</f>
        <v>27</v>
      </c>
      <c r="C37" s="1161"/>
      <c r="D37" s="1007" t="str">
        <f>NSIKAP!D46</f>
        <v/>
      </c>
      <c r="E37" s="1100">
        <f>'NDS-SP'!Z42</f>
        <v>0</v>
      </c>
      <c r="F37" s="1100">
        <f>'NDS-SP'!AB42</f>
        <v>0</v>
      </c>
      <c r="G37" s="1100">
        <f>'NDS-JR'!Z42</f>
        <v>0</v>
      </c>
      <c r="H37" s="1100">
        <f>'NDS-JR'!AB42</f>
        <v>0</v>
      </c>
      <c r="I37" s="1100">
        <f>'NDS-DS'!AK39</f>
        <v>0</v>
      </c>
      <c r="J37" s="1100">
        <f>'NDS-DS'!AL39</f>
        <v>0</v>
      </c>
      <c r="K37" s="1100">
        <f>'NDS-TJ'!Z42</f>
        <v>0</v>
      </c>
      <c r="L37" s="1100">
        <f>'NDS-TJ'!AB42</f>
        <v>0</v>
      </c>
      <c r="M37" s="1100">
        <f>'NDS-GT'!Z42</f>
        <v>0</v>
      </c>
      <c r="N37" s="1100">
        <f>'NDS-GT'!AB42</f>
        <v>0</v>
      </c>
      <c r="O37" s="1100">
        <f>'NDS-TL'!Z42</f>
        <v>0</v>
      </c>
      <c r="P37" s="1100">
        <f>'NDS-TL'!AB42</f>
        <v>0</v>
      </c>
      <c r="Q37" s="1100">
        <f>'NDS-PD'!Z42</f>
        <v>0</v>
      </c>
      <c r="R37" s="1100">
        <f>'NDS-PD'!AB42</f>
        <v>0</v>
      </c>
      <c r="S37" s="1100">
        <f>'NDS-ST'!AD42</f>
        <v>0</v>
      </c>
      <c r="T37" s="1100">
        <f>'NDS-ST'!AF42</f>
        <v>0</v>
      </c>
      <c r="U37" s="1100"/>
      <c r="V37" s="1100"/>
      <c r="W37" s="1102" t="str">
        <f t="shared" si="2"/>
        <v/>
      </c>
      <c r="X37" s="1216" t="str">
        <f t="shared" si="3"/>
        <v/>
      </c>
    </row>
    <row r="38" spans="2:24" x14ac:dyDescent="0.2">
      <c r="B38" s="1011">
        <f>NSIKAP!B47</f>
        <v>28</v>
      </c>
      <c r="C38" s="1161"/>
      <c r="D38" s="1007" t="str">
        <f>NSIKAP!D47</f>
        <v/>
      </c>
      <c r="E38" s="1100">
        <f>'NDS-SP'!Z43</f>
        <v>0</v>
      </c>
      <c r="F38" s="1100">
        <f>'NDS-SP'!AB43</f>
        <v>0</v>
      </c>
      <c r="G38" s="1100">
        <f>'NDS-JR'!Z43</f>
        <v>0</v>
      </c>
      <c r="H38" s="1100">
        <f>'NDS-JR'!AB43</f>
        <v>0</v>
      </c>
      <c r="I38" s="1100">
        <f>'NDS-DS'!AK40</f>
        <v>0</v>
      </c>
      <c r="J38" s="1100">
        <f>'NDS-DS'!AL40</f>
        <v>0</v>
      </c>
      <c r="K38" s="1100">
        <f>'NDS-TJ'!Z43</f>
        <v>0</v>
      </c>
      <c r="L38" s="1100">
        <f>'NDS-TJ'!AB43</f>
        <v>0</v>
      </c>
      <c r="M38" s="1100">
        <f>'NDS-GT'!Z43</f>
        <v>0</v>
      </c>
      <c r="N38" s="1100">
        <f>'NDS-GT'!AB43</f>
        <v>0</v>
      </c>
      <c r="O38" s="1100">
        <f>'NDS-TL'!Z43</f>
        <v>0</v>
      </c>
      <c r="P38" s="1100">
        <f>'NDS-TL'!AB43</f>
        <v>0</v>
      </c>
      <c r="Q38" s="1100">
        <f>'NDS-PD'!Z43</f>
        <v>0</v>
      </c>
      <c r="R38" s="1100">
        <f>'NDS-PD'!AB43</f>
        <v>0</v>
      </c>
      <c r="S38" s="1100">
        <f>'NDS-ST'!AD43</f>
        <v>0</v>
      </c>
      <c r="T38" s="1100">
        <f>'NDS-ST'!AF43</f>
        <v>0</v>
      </c>
      <c r="U38" s="1100"/>
      <c r="V38" s="1100"/>
      <c r="W38" s="1102" t="str">
        <f t="shared" si="2"/>
        <v/>
      </c>
      <c r="X38" s="1216" t="str">
        <f t="shared" si="3"/>
        <v/>
      </c>
    </row>
    <row r="39" spans="2:24" x14ac:dyDescent="0.2">
      <c r="B39" s="1011">
        <f>NSIKAP!B48</f>
        <v>29</v>
      </c>
      <c r="C39" s="1161"/>
      <c r="D39" s="1007" t="str">
        <f>NSIKAP!D48</f>
        <v/>
      </c>
      <c r="E39" s="1100">
        <f>'NDS-SP'!Z44</f>
        <v>0</v>
      </c>
      <c r="F39" s="1100">
        <f>'NDS-SP'!AB44</f>
        <v>0</v>
      </c>
      <c r="G39" s="1100">
        <f>'NDS-JR'!Z44</f>
        <v>0</v>
      </c>
      <c r="H39" s="1100">
        <f>'NDS-JR'!AB44</f>
        <v>0</v>
      </c>
      <c r="I39" s="1100">
        <f>'NDS-DS'!AK41</f>
        <v>0</v>
      </c>
      <c r="J39" s="1100">
        <f>'NDS-DS'!AL41</f>
        <v>0</v>
      </c>
      <c r="K39" s="1100">
        <f>'NDS-TJ'!Z44</f>
        <v>0</v>
      </c>
      <c r="L39" s="1100">
        <f>'NDS-TJ'!AB44</f>
        <v>0</v>
      </c>
      <c r="M39" s="1100">
        <f>'NDS-GT'!Z44</f>
        <v>0</v>
      </c>
      <c r="N39" s="1100">
        <f>'NDS-GT'!AB44</f>
        <v>0</v>
      </c>
      <c r="O39" s="1100">
        <f>'NDS-TL'!Z44</f>
        <v>0</v>
      </c>
      <c r="P39" s="1100">
        <f>'NDS-TL'!AB44</f>
        <v>0</v>
      </c>
      <c r="Q39" s="1100">
        <f>'NDS-PD'!Z44</f>
        <v>0</v>
      </c>
      <c r="R39" s="1100">
        <f>'NDS-PD'!AB44</f>
        <v>0</v>
      </c>
      <c r="S39" s="1100">
        <f>'NDS-ST'!AD44</f>
        <v>0</v>
      </c>
      <c r="T39" s="1100">
        <f>'NDS-ST'!AF44</f>
        <v>0</v>
      </c>
      <c r="U39" s="1100"/>
      <c r="V39" s="1100"/>
      <c r="W39" s="1102" t="str">
        <f t="shared" si="2"/>
        <v/>
      </c>
      <c r="X39" s="1216" t="str">
        <f t="shared" si="3"/>
        <v/>
      </c>
    </row>
    <row r="40" spans="2:24" x14ac:dyDescent="0.2">
      <c r="B40" s="1011">
        <f>NSIKAP!B49</f>
        <v>30</v>
      </c>
      <c r="C40" s="1161"/>
      <c r="D40" s="1007" t="str">
        <f>NSIKAP!D49</f>
        <v/>
      </c>
      <c r="E40" s="1100">
        <f>'NDS-SP'!Z45</f>
        <v>0</v>
      </c>
      <c r="F40" s="1100">
        <f>'NDS-SP'!AB45</f>
        <v>0</v>
      </c>
      <c r="G40" s="1100">
        <f>'NDS-JR'!Z45</f>
        <v>0</v>
      </c>
      <c r="H40" s="1100">
        <f>'NDS-JR'!AB45</f>
        <v>0</v>
      </c>
      <c r="I40" s="1100">
        <f>'NDS-DS'!AK42</f>
        <v>0</v>
      </c>
      <c r="J40" s="1100">
        <f>'NDS-DS'!AL42</f>
        <v>0</v>
      </c>
      <c r="K40" s="1100">
        <f>'NDS-TJ'!Z45</f>
        <v>0</v>
      </c>
      <c r="L40" s="1100">
        <f>'NDS-TJ'!AB45</f>
        <v>0</v>
      </c>
      <c r="M40" s="1100">
        <f>'NDS-GT'!Z45</f>
        <v>0</v>
      </c>
      <c r="N40" s="1100">
        <f>'NDS-GT'!AB45</f>
        <v>0</v>
      </c>
      <c r="O40" s="1100">
        <f>'NDS-TL'!Z45</f>
        <v>0</v>
      </c>
      <c r="P40" s="1100">
        <f>'NDS-TL'!AB45</f>
        <v>0</v>
      </c>
      <c r="Q40" s="1100">
        <f>'NDS-PD'!Z45</f>
        <v>0</v>
      </c>
      <c r="R40" s="1100">
        <f>'NDS-PD'!AB45</f>
        <v>0</v>
      </c>
      <c r="S40" s="1100">
        <f>'NDS-ST'!AD45</f>
        <v>0</v>
      </c>
      <c r="T40" s="1100">
        <f>'NDS-ST'!AF45</f>
        <v>0</v>
      </c>
      <c r="U40" s="1100"/>
      <c r="V40" s="1100"/>
      <c r="W40" s="1102" t="str">
        <f t="shared" si="2"/>
        <v/>
      </c>
      <c r="X40" s="1216" t="str">
        <f t="shared" si="3"/>
        <v/>
      </c>
    </row>
    <row r="41" spans="2:24" x14ac:dyDescent="0.2">
      <c r="B41" s="1011">
        <f>NSIKAP!B50</f>
        <v>31</v>
      </c>
      <c r="C41" s="1161"/>
      <c r="D41" s="1007" t="str">
        <f>NSIKAP!D50</f>
        <v/>
      </c>
      <c r="E41" s="1100">
        <f>'NDS-SP'!Z46</f>
        <v>0</v>
      </c>
      <c r="F41" s="1100">
        <f>'NDS-SP'!AB46</f>
        <v>0</v>
      </c>
      <c r="G41" s="1100">
        <f>'NDS-JR'!Z46</f>
        <v>0</v>
      </c>
      <c r="H41" s="1100">
        <f>'NDS-JR'!AB46</f>
        <v>0</v>
      </c>
      <c r="I41" s="1100">
        <f>'NDS-DS'!AK43</f>
        <v>0</v>
      </c>
      <c r="J41" s="1100">
        <f>'NDS-DS'!AL43</f>
        <v>0</v>
      </c>
      <c r="K41" s="1100">
        <f>'NDS-TJ'!Z46</f>
        <v>0</v>
      </c>
      <c r="L41" s="1100">
        <f>'NDS-TJ'!AB46</f>
        <v>0</v>
      </c>
      <c r="M41" s="1100">
        <f>'NDS-GT'!Z46</f>
        <v>0</v>
      </c>
      <c r="N41" s="1100">
        <f>'NDS-GT'!AB46</f>
        <v>0</v>
      </c>
      <c r="O41" s="1100">
        <f>'NDS-TL'!Z46</f>
        <v>0</v>
      </c>
      <c r="P41" s="1100">
        <f>'NDS-TL'!AB46</f>
        <v>0</v>
      </c>
      <c r="Q41" s="1100">
        <f>'NDS-PD'!Z46</f>
        <v>0</v>
      </c>
      <c r="R41" s="1100">
        <f>'NDS-PD'!AB46</f>
        <v>0</v>
      </c>
      <c r="S41" s="1100">
        <f>'NDS-ST'!AD46</f>
        <v>0</v>
      </c>
      <c r="T41" s="1100">
        <f>'NDS-ST'!AF46</f>
        <v>0</v>
      </c>
      <c r="U41" s="1100"/>
      <c r="V41" s="1100"/>
      <c r="W41" s="1102" t="str">
        <f t="shared" si="2"/>
        <v/>
      </c>
      <c r="X41" s="1216" t="str">
        <f t="shared" si="3"/>
        <v/>
      </c>
    </row>
    <row r="42" spans="2:24" x14ac:dyDescent="0.2">
      <c r="B42" s="1011">
        <f>NSIKAP!B51</f>
        <v>32</v>
      </c>
      <c r="C42" s="1161"/>
      <c r="D42" s="1007" t="str">
        <f>NSIKAP!D51</f>
        <v/>
      </c>
      <c r="E42" s="1100">
        <f>'NDS-SP'!Z47</f>
        <v>0</v>
      </c>
      <c r="F42" s="1100">
        <f>'NDS-SP'!AB47</f>
        <v>0</v>
      </c>
      <c r="G42" s="1100">
        <f>'NDS-JR'!Z47</f>
        <v>0</v>
      </c>
      <c r="H42" s="1100">
        <f>'NDS-JR'!AB47</f>
        <v>0</v>
      </c>
      <c r="I42" s="1100">
        <f>'NDS-DS'!AK44</f>
        <v>0</v>
      </c>
      <c r="J42" s="1100">
        <f>'NDS-DS'!AL44</f>
        <v>0</v>
      </c>
      <c r="K42" s="1100">
        <f>'NDS-TJ'!Z47</f>
        <v>0</v>
      </c>
      <c r="L42" s="1100">
        <f>'NDS-TJ'!AB47</f>
        <v>0</v>
      </c>
      <c r="M42" s="1100">
        <f>'NDS-GT'!Z47</f>
        <v>0</v>
      </c>
      <c r="N42" s="1100">
        <f>'NDS-GT'!AB47</f>
        <v>0</v>
      </c>
      <c r="O42" s="1100">
        <f>'NDS-TL'!Z47</f>
        <v>0</v>
      </c>
      <c r="P42" s="1100">
        <f>'NDS-TL'!AB47</f>
        <v>0</v>
      </c>
      <c r="Q42" s="1100">
        <f>'NDS-PD'!Z47</f>
        <v>0</v>
      </c>
      <c r="R42" s="1100">
        <f>'NDS-PD'!AB47</f>
        <v>0</v>
      </c>
      <c r="S42" s="1100">
        <f>'NDS-ST'!AD47</f>
        <v>0</v>
      </c>
      <c r="T42" s="1100">
        <f>'NDS-ST'!AF47</f>
        <v>0</v>
      </c>
      <c r="U42" s="1100"/>
      <c r="V42" s="1100"/>
      <c r="W42" s="1102" t="str">
        <f t="shared" si="2"/>
        <v/>
      </c>
      <c r="X42" s="1216" t="str">
        <f t="shared" si="3"/>
        <v/>
      </c>
    </row>
    <row r="43" spans="2:24" x14ac:dyDescent="0.2">
      <c r="B43" s="1011">
        <f>NSIKAP!B52</f>
        <v>33</v>
      </c>
      <c r="C43" s="1161"/>
      <c r="D43" s="1007" t="str">
        <f>NSIKAP!D52</f>
        <v/>
      </c>
      <c r="E43" s="1100">
        <f>'NDS-SP'!Z48</f>
        <v>0</v>
      </c>
      <c r="F43" s="1100">
        <f>'NDS-SP'!AB48</f>
        <v>0</v>
      </c>
      <c r="G43" s="1100">
        <f>'NDS-JR'!Z48</f>
        <v>0</v>
      </c>
      <c r="H43" s="1100">
        <f>'NDS-JR'!AB48</f>
        <v>0</v>
      </c>
      <c r="I43" s="1100">
        <f>'NDS-DS'!AK45</f>
        <v>0</v>
      </c>
      <c r="J43" s="1100">
        <f>'NDS-DS'!AL45</f>
        <v>0</v>
      </c>
      <c r="K43" s="1100">
        <f>'NDS-TJ'!Z48</f>
        <v>0</v>
      </c>
      <c r="L43" s="1100">
        <f>'NDS-TJ'!AB48</f>
        <v>0</v>
      </c>
      <c r="M43" s="1100">
        <f>'NDS-GT'!Z48</f>
        <v>0</v>
      </c>
      <c r="N43" s="1100">
        <f>'NDS-GT'!AB48</f>
        <v>0</v>
      </c>
      <c r="O43" s="1100">
        <f>'NDS-TL'!Z48</f>
        <v>0</v>
      </c>
      <c r="P43" s="1100">
        <f>'NDS-TL'!AB48</f>
        <v>0</v>
      </c>
      <c r="Q43" s="1100">
        <f>'NDS-PD'!Z48</f>
        <v>0</v>
      </c>
      <c r="R43" s="1100">
        <f>'NDS-PD'!AB48</f>
        <v>0</v>
      </c>
      <c r="S43" s="1100">
        <f>'NDS-ST'!AD48</f>
        <v>0</v>
      </c>
      <c r="T43" s="1100">
        <f>'NDS-ST'!AF48</f>
        <v>0</v>
      </c>
      <c r="U43" s="1100"/>
      <c r="V43" s="1100"/>
      <c r="W43" s="1102" t="str">
        <f t="shared" si="2"/>
        <v/>
      </c>
      <c r="X43" s="1216" t="str">
        <f t="shared" si="3"/>
        <v/>
      </c>
    </row>
    <row r="44" spans="2:24" x14ac:dyDescent="0.2">
      <c r="B44" s="1011">
        <f>NSIKAP!B53</f>
        <v>34</v>
      </c>
      <c r="C44" s="1161"/>
      <c r="D44" s="1007" t="str">
        <f>NSIKAP!D53</f>
        <v/>
      </c>
      <c r="E44" s="1100">
        <f>'NDS-SP'!Z49</f>
        <v>0</v>
      </c>
      <c r="F44" s="1100">
        <f>'NDS-SP'!AB49</f>
        <v>0</v>
      </c>
      <c r="G44" s="1100">
        <f>'NDS-JR'!Z49</f>
        <v>0</v>
      </c>
      <c r="H44" s="1100">
        <f>'NDS-JR'!AB49</f>
        <v>0</v>
      </c>
      <c r="I44" s="1100">
        <f>'NDS-DS'!AK46</f>
        <v>0</v>
      </c>
      <c r="J44" s="1100">
        <f>'NDS-DS'!AL46</f>
        <v>0</v>
      </c>
      <c r="K44" s="1100">
        <f>'NDS-TJ'!Z49</f>
        <v>0</v>
      </c>
      <c r="L44" s="1100">
        <f>'NDS-TJ'!AB49</f>
        <v>0</v>
      </c>
      <c r="M44" s="1100">
        <f>'NDS-GT'!Z49</f>
        <v>0</v>
      </c>
      <c r="N44" s="1100">
        <f>'NDS-GT'!AB49</f>
        <v>0</v>
      </c>
      <c r="O44" s="1100">
        <f>'NDS-TL'!Z49</f>
        <v>0</v>
      </c>
      <c r="P44" s="1100">
        <f>'NDS-TL'!AB49</f>
        <v>0</v>
      </c>
      <c r="Q44" s="1100">
        <f>'NDS-PD'!Z49</f>
        <v>0</v>
      </c>
      <c r="R44" s="1100">
        <f>'NDS-PD'!AB49</f>
        <v>0</v>
      </c>
      <c r="S44" s="1100">
        <f>'NDS-ST'!AD49</f>
        <v>0</v>
      </c>
      <c r="T44" s="1100">
        <f>'NDS-ST'!AF49</f>
        <v>0</v>
      </c>
      <c r="U44" s="1100"/>
      <c r="V44" s="1100"/>
      <c r="W44" s="1102" t="str">
        <f t="shared" si="2"/>
        <v/>
      </c>
      <c r="X44" s="1216" t="str">
        <f t="shared" si="3"/>
        <v/>
      </c>
    </row>
    <row r="45" spans="2:24" x14ac:dyDescent="0.2">
      <c r="B45" s="1011">
        <f>NSIKAP!B54</f>
        <v>35</v>
      </c>
      <c r="C45" s="1161"/>
      <c r="D45" s="1007" t="str">
        <f>NSIKAP!D54</f>
        <v/>
      </c>
      <c r="E45" s="1100">
        <f>'NDS-SP'!Z50</f>
        <v>0</v>
      </c>
      <c r="F45" s="1100">
        <f>'NDS-SP'!AB50</f>
        <v>0</v>
      </c>
      <c r="G45" s="1100">
        <f>'NDS-JR'!Z50</f>
        <v>0</v>
      </c>
      <c r="H45" s="1100">
        <f>'NDS-JR'!AB50</f>
        <v>0</v>
      </c>
      <c r="I45" s="1100">
        <f>'NDS-DS'!AK47</f>
        <v>0</v>
      </c>
      <c r="J45" s="1100">
        <f>'NDS-DS'!AL47</f>
        <v>0</v>
      </c>
      <c r="K45" s="1100">
        <f>'NDS-TJ'!Z50</f>
        <v>0</v>
      </c>
      <c r="L45" s="1100">
        <f>'NDS-TJ'!AB50</f>
        <v>0</v>
      </c>
      <c r="M45" s="1100">
        <f>'NDS-GT'!Z50</f>
        <v>0</v>
      </c>
      <c r="N45" s="1100">
        <f>'NDS-GT'!AB50</f>
        <v>0</v>
      </c>
      <c r="O45" s="1100">
        <f>'NDS-TL'!Z50</f>
        <v>0</v>
      </c>
      <c r="P45" s="1100">
        <f>'NDS-TL'!AB50</f>
        <v>0</v>
      </c>
      <c r="Q45" s="1100">
        <f>'NDS-PD'!Z50</f>
        <v>0</v>
      </c>
      <c r="R45" s="1100">
        <f>'NDS-PD'!AB50</f>
        <v>0</v>
      </c>
      <c r="S45" s="1100">
        <f>'NDS-ST'!AD50</f>
        <v>0</v>
      </c>
      <c r="T45" s="1100">
        <f>'NDS-ST'!AF50</f>
        <v>0</v>
      </c>
      <c r="U45" s="1100"/>
      <c r="V45" s="1100"/>
      <c r="W45" s="1102" t="str">
        <f t="shared" si="2"/>
        <v/>
      </c>
      <c r="X45" s="1216" t="str">
        <f t="shared" si="3"/>
        <v/>
      </c>
    </row>
    <row r="46" spans="2:24" x14ac:dyDescent="0.2">
      <c r="B46" s="1011">
        <f>NSIKAP!B55</f>
        <v>36</v>
      </c>
      <c r="C46" s="1161"/>
      <c r="D46" s="1007" t="str">
        <f>NSIKAP!D55</f>
        <v/>
      </c>
      <c r="E46" s="1100">
        <f>'NDS-SP'!Z51</f>
        <v>0</v>
      </c>
      <c r="F46" s="1100">
        <f>'NDS-SP'!AB51</f>
        <v>0</v>
      </c>
      <c r="G46" s="1100">
        <f>'NDS-JR'!Z51</f>
        <v>0</v>
      </c>
      <c r="H46" s="1100">
        <f>'NDS-JR'!AB51</f>
        <v>0</v>
      </c>
      <c r="I46" s="1100">
        <f>'NDS-DS'!AK48</f>
        <v>0</v>
      </c>
      <c r="J46" s="1100">
        <f>'NDS-DS'!AL48</f>
        <v>0</v>
      </c>
      <c r="K46" s="1100">
        <f>'NDS-TJ'!Z51</f>
        <v>0</v>
      </c>
      <c r="L46" s="1100">
        <f>'NDS-TJ'!AB51</f>
        <v>0</v>
      </c>
      <c r="M46" s="1100">
        <f>'NDS-GT'!Z51</f>
        <v>0</v>
      </c>
      <c r="N46" s="1100">
        <f>'NDS-GT'!AB51</f>
        <v>0</v>
      </c>
      <c r="O46" s="1100">
        <f>'NDS-TL'!Z51</f>
        <v>0</v>
      </c>
      <c r="P46" s="1100">
        <f>'NDS-TL'!AB51</f>
        <v>0</v>
      </c>
      <c r="Q46" s="1100">
        <f>'NDS-PD'!Z51</f>
        <v>0</v>
      </c>
      <c r="R46" s="1100">
        <f>'NDS-PD'!AB51</f>
        <v>0</v>
      </c>
      <c r="S46" s="1100">
        <f>'NDS-ST'!AD51</f>
        <v>0</v>
      </c>
      <c r="T46" s="1100">
        <f>'NDS-ST'!AF51</f>
        <v>0</v>
      </c>
      <c r="U46" s="1100"/>
      <c r="V46" s="1100"/>
      <c r="W46" s="1102" t="str">
        <f t="shared" si="2"/>
        <v/>
      </c>
      <c r="X46" s="1216" t="str">
        <f t="shared" si="3"/>
        <v/>
      </c>
    </row>
    <row r="47" spans="2:24" x14ac:dyDescent="0.2">
      <c r="B47" s="1011">
        <f>NSIKAP!B56</f>
        <v>37</v>
      </c>
      <c r="C47" s="1161"/>
      <c r="D47" s="1007" t="str">
        <f>NSIKAP!D56</f>
        <v/>
      </c>
      <c r="E47" s="1100">
        <f>'NDS-SP'!Z52</f>
        <v>0</v>
      </c>
      <c r="F47" s="1100">
        <f>'NDS-SP'!AB52</f>
        <v>0</v>
      </c>
      <c r="G47" s="1100">
        <f>'NDS-JR'!Z52</f>
        <v>0</v>
      </c>
      <c r="H47" s="1100">
        <f>'NDS-JR'!AB52</f>
        <v>0</v>
      </c>
      <c r="I47" s="1100">
        <f>'NDS-DS'!AK49</f>
        <v>0</v>
      </c>
      <c r="J47" s="1100">
        <f>'NDS-DS'!AL49</f>
        <v>0</v>
      </c>
      <c r="K47" s="1100">
        <f>'NDS-TJ'!Z52</f>
        <v>0</v>
      </c>
      <c r="L47" s="1100">
        <f>'NDS-TJ'!AB52</f>
        <v>0</v>
      </c>
      <c r="M47" s="1100">
        <f>'NDS-GT'!Z52</f>
        <v>0</v>
      </c>
      <c r="N47" s="1100">
        <f>'NDS-GT'!AB52</f>
        <v>0</v>
      </c>
      <c r="O47" s="1100">
        <f>'NDS-TL'!Z52</f>
        <v>0</v>
      </c>
      <c r="P47" s="1100">
        <f>'NDS-TL'!AB52</f>
        <v>0</v>
      </c>
      <c r="Q47" s="1100">
        <f>'NDS-PD'!Z52</f>
        <v>0</v>
      </c>
      <c r="R47" s="1100">
        <f>'NDS-PD'!AB52</f>
        <v>0</v>
      </c>
      <c r="S47" s="1100">
        <f>'NDS-ST'!AD52</f>
        <v>0</v>
      </c>
      <c r="T47" s="1100">
        <f>'NDS-ST'!AF52</f>
        <v>0</v>
      </c>
      <c r="U47" s="1100"/>
      <c r="V47" s="1100"/>
      <c r="W47" s="1102" t="str">
        <f t="shared" si="2"/>
        <v/>
      </c>
      <c r="X47" s="1216" t="str">
        <f t="shared" si="3"/>
        <v/>
      </c>
    </row>
    <row r="48" spans="2:24" x14ac:dyDescent="0.2">
      <c r="B48" s="1011">
        <f>NSIKAP!B57</f>
        <v>38</v>
      </c>
      <c r="C48" s="1161"/>
      <c r="D48" s="1007" t="str">
        <f>NSIKAP!D57</f>
        <v/>
      </c>
      <c r="E48" s="1100">
        <f>'NDS-SP'!Z53</f>
        <v>0</v>
      </c>
      <c r="F48" s="1100">
        <f>'NDS-SP'!AB53</f>
        <v>0</v>
      </c>
      <c r="G48" s="1100">
        <f>'NDS-JR'!Z53</f>
        <v>0</v>
      </c>
      <c r="H48" s="1100">
        <f>'NDS-JR'!AB53</f>
        <v>0</v>
      </c>
      <c r="I48" s="1100">
        <f>'NDS-DS'!AK50</f>
        <v>0</v>
      </c>
      <c r="J48" s="1100">
        <f>'NDS-DS'!AL50</f>
        <v>0</v>
      </c>
      <c r="K48" s="1100">
        <f>'NDS-TJ'!Z53</f>
        <v>0</v>
      </c>
      <c r="L48" s="1100">
        <f>'NDS-TJ'!AB53</f>
        <v>0</v>
      </c>
      <c r="M48" s="1100">
        <f>'NDS-GT'!Z53</f>
        <v>0</v>
      </c>
      <c r="N48" s="1100">
        <f>'NDS-GT'!AB53</f>
        <v>0</v>
      </c>
      <c r="O48" s="1100">
        <f>'NDS-TL'!Z53</f>
        <v>0</v>
      </c>
      <c r="P48" s="1100">
        <f>'NDS-TL'!AB53</f>
        <v>0</v>
      </c>
      <c r="Q48" s="1100">
        <f>'NDS-PD'!Z53</f>
        <v>0</v>
      </c>
      <c r="R48" s="1100">
        <f>'NDS-PD'!AB53</f>
        <v>0</v>
      </c>
      <c r="S48" s="1100">
        <f>'NDS-ST'!AD53</f>
        <v>0</v>
      </c>
      <c r="T48" s="1100">
        <f>'NDS-ST'!AF53</f>
        <v>0</v>
      </c>
      <c r="U48" s="1100"/>
      <c r="V48" s="1100"/>
      <c r="W48" s="1102" t="str">
        <f t="shared" si="2"/>
        <v/>
      </c>
      <c r="X48" s="1216" t="str">
        <f t="shared" si="3"/>
        <v/>
      </c>
    </row>
    <row r="49" spans="2:24" x14ac:dyDescent="0.2">
      <c r="B49" s="1011">
        <f>NSIKAP!B58</f>
        <v>39</v>
      </c>
      <c r="C49" s="1161"/>
      <c r="D49" s="1007" t="str">
        <f>NSIKAP!D58</f>
        <v/>
      </c>
      <c r="E49" s="1100">
        <f>'NDS-SP'!Z54</f>
        <v>0</v>
      </c>
      <c r="F49" s="1100">
        <f>'NDS-SP'!AB54</f>
        <v>0</v>
      </c>
      <c r="G49" s="1100">
        <f>'NDS-JR'!Z54</f>
        <v>0</v>
      </c>
      <c r="H49" s="1100">
        <f>'NDS-JR'!AB54</f>
        <v>0</v>
      </c>
      <c r="I49" s="1100">
        <f>'NDS-DS'!AK51</f>
        <v>0</v>
      </c>
      <c r="J49" s="1100">
        <f>'NDS-DS'!AL51</f>
        <v>0</v>
      </c>
      <c r="K49" s="1100">
        <f>'NDS-TJ'!Z54</f>
        <v>0</v>
      </c>
      <c r="L49" s="1100">
        <f>'NDS-TJ'!AB54</f>
        <v>0</v>
      </c>
      <c r="M49" s="1100">
        <f>'NDS-GT'!Z54</f>
        <v>0</v>
      </c>
      <c r="N49" s="1100">
        <f>'NDS-GT'!AB54</f>
        <v>0</v>
      </c>
      <c r="O49" s="1100">
        <f>'NDS-TL'!Z54</f>
        <v>0</v>
      </c>
      <c r="P49" s="1100">
        <f>'NDS-TL'!AB54</f>
        <v>0</v>
      </c>
      <c r="Q49" s="1100">
        <f>'NDS-PD'!Z54</f>
        <v>0</v>
      </c>
      <c r="R49" s="1100">
        <f>'NDS-PD'!AB54</f>
        <v>0</v>
      </c>
      <c r="S49" s="1100">
        <f>'NDS-ST'!AD54</f>
        <v>0</v>
      </c>
      <c r="T49" s="1100">
        <f>'NDS-ST'!AF54</f>
        <v>0</v>
      </c>
      <c r="U49" s="1100"/>
      <c r="V49" s="1100"/>
      <c r="W49" s="1102" t="str">
        <f t="shared" si="2"/>
        <v/>
      </c>
      <c r="X49" s="1216" t="str">
        <f t="shared" si="3"/>
        <v/>
      </c>
    </row>
    <row r="50" spans="2:24" x14ac:dyDescent="0.2">
      <c r="B50" s="1012">
        <f>NSIKAP!B59</f>
        <v>40</v>
      </c>
      <c r="C50" s="1217"/>
      <c r="D50" s="1014" t="str">
        <f>NSIKAP!D59</f>
        <v/>
      </c>
      <c r="E50" s="1015">
        <f>'NDS-SP'!Z55</f>
        <v>0</v>
      </c>
      <c r="F50" s="1015">
        <f>'NDS-SP'!AB55</f>
        <v>0</v>
      </c>
      <c r="G50" s="1015">
        <f>'NDS-JR'!Z55</f>
        <v>0</v>
      </c>
      <c r="H50" s="1015">
        <f>'NDS-JR'!AB55</f>
        <v>0</v>
      </c>
      <c r="I50" s="1015">
        <f>'NDS-DS'!AK52</f>
        <v>0</v>
      </c>
      <c r="J50" s="1015">
        <f>'NDS-DS'!AL52</f>
        <v>0</v>
      </c>
      <c r="K50" s="1015">
        <f>'NDS-TJ'!Z55</f>
        <v>0</v>
      </c>
      <c r="L50" s="1015">
        <f>'NDS-TJ'!AB55</f>
        <v>0</v>
      </c>
      <c r="M50" s="1015">
        <f>'NDS-GT'!Z55</f>
        <v>0</v>
      </c>
      <c r="N50" s="1015">
        <f>'NDS-GT'!AB55</f>
        <v>0</v>
      </c>
      <c r="O50" s="1015">
        <f>'NDS-TL'!Z55</f>
        <v>0</v>
      </c>
      <c r="P50" s="1015">
        <f>'NDS-TL'!AB55</f>
        <v>0</v>
      </c>
      <c r="Q50" s="1015">
        <f>'NDS-PD'!Z55</f>
        <v>0</v>
      </c>
      <c r="R50" s="1015">
        <f>'NDS-PD'!AB55</f>
        <v>0</v>
      </c>
      <c r="S50" s="1015">
        <f>'NDS-ST'!AD55</f>
        <v>0</v>
      </c>
      <c r="T50" s="1015">
        <f>'NDS-ST'!AF55</f>
        <v>0</v>
      </c>
      <c r="U50" s="1015"/>
      <c r="V50" s="1015"/>
      <c r="W50" s="1198" t="str">
        <f t="shared" si="2"/>
        <v/>
      </c>
      <c r="X50" s="1218" t="str">
        <f t="shared" si="3"/>
        <v/>
      </c>
    </row>
  </sheetData>
  <mergeCells count="16">
    <mergeCell ref="B1:W1"/>
    <mergeCell ref="C4:D8"/>
    <mergeCell ref="B4:B8"/>
    <mergeCell ref="G6:H6"/>
    <mergeCell ref="I6:J6"/>
    <mergeCell ref="G5:V5"/>
    <mergeCell ref="K6:L6"/>
    <mergeCell ref="M6:N6"/>
    <mergeCell ref="O6:P6"/>
    <mergeCell ref="Q6:R6"/>
    <mergeCell ref="W4:X7"/>
    <mergeCell ref="B2:X2"/>
    <mergeCell ref="S6:T6"/>
    <mergeCell ref="U6:V6"/>
    <mergeCell ref="E5:F6"/>
    <mergeCell ref="E4:V4"/>
  </mergeCells>
  <conditionalFormatting sqref="E11:T50">
    <cfRule type="cellIs" dxfId="50" priority="1" operator="equal">
      <formula>0</formula>
    </cfRule>
  </conditionalFormatting>
  <hyperlinks>
    <hyperlink ref="G6:H6" location="'NDS-JR'!A1" tooltip="NILAI JUJUR" display="JUJUR"/>
    <hyperlink ref="I6:J6" location="'NDS-DS'!A1" tooltip="NILAI DISIPLIN" display="DISIPLIN"/>
    <hyperlink ref="K6:L6" location="'NDS-TJ'!A1" tooltip="NILAI TANGGUNG JAWAB" display="TANGGUNG JAWAB"/>
    <hyperlink ref="O6:P6" location="'NDS-TL'!A1" tooltip="NILAI TOLERAN" display="TOLERAN"/>
    <hyperlink ref="Q6:R6" location="'NDS-PD'!A1" tooltip="NILAI PERCAYA DIRI" display="PERCAYA DIRI"/>
    <hyperlink ref="S6:T6" location="'NDS-ST'!A1" tooltip="NILAI SANTUN" display="SANTUN"/>
    <hyperlink ref="M6:N6" location="'NDS-GT'!A1" tooltip="NILAI GOTONG-ROYONG" display="GOTONG- ROYONG"/>
    <hyperlink ref="A1" location="NSIKAP!A1" tooltip="NILAI SIKAP-SPIRITUAL" display="NSIKAP!A1"/>
    <hyperlink ref="E5:F6" location="'NDS-SP'!A1" display="Spiritual (K1)"/>
  </hyperlinks>
  <pageMargins left="0.7" right="0.7" top="0.75" bottom="0.75" header="0.3" footer="0.3"/>
  <legacy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</sheetPr>
  <dimension ref="A1:AD61"/>
  <sheetViews>
    <sheetView showGridLines="0" workbookViewId="0">
      <selection activeCell="AB42" sqref="AB42"/>
    </sheetView>
  </sheetViews>
  <sheetFormatPr defaultRowHeight="12.75" x14ac:dyDescent="0.2"/>
  <cols>
    <col min="1" max="1" width="2.85546875" style="289" customWidth="1"/>
    <col min="2" max="2" width="4.28515625" style="1132" customWidth="1"/>
    <col min="3" max="3" width="1.7109375" style="1132" customWidth="1"/>
    <col min="4" max="4" width="8" style="1132" customWidth="1"/>
    <col min="5" max="5" width="19.28515625" style="1133" customWidth="1"/>
    <col min="6" max="7" width="4.42578125" style="1132" customWidth="1"/>
    <col min="8" max="8" width="4.42578125" style="1164" customWidth="1"/>
    <col min="9" max="9" width="4.42578125" style="1132" customWidth="1"/>
    <col min="10" max="11" width="4.42578125" style="289" customWidth="1"/>
    <col min="12" max="12" width="4.42578125" style="255" customWidth="1"/>
    <col min="13" max="15" width="4.42578125" style="289" customWidth="1"/>
    <col min="16" max="16" width="4.42578125" style="255" customWidth="1"/>
    <col min="17" max="19" width="4.42578125" style="289" customWidth="1"/>
    <col min="20" max="20" width="4.42578125" style="255" customWidth="1"/>
    <col min="21" max="23" width="4.42578125" style="289" customWidth="1"/>
    <col min="24" max="24" width="4.42578125" style="255" customWidth="1"/>
    <col min="25" max="25" width="4.42578125" style="289" customWidth="1"/>
    <col min="26" max="26" width="9.140625" style="1132" customWidth="1"/>
    <col min="27" max="27" width="9.140625" style="1132" hidden="1" customWidth="1"/>
    <col min="28" max="28" width="9.140625" style="1132" customWidth="1"/>
    <col min="29" max="16384" width="9.140625" style="289"/>
  </cols>
  <sheetData>
    <row r="1" spans="1:28" ht="15" customHeight="1" x14ac:dyDescent="0.25">
      <c r="A1" s="1128" t="s">
        <v>626</v>
      </c>
      <c r="B1" s="2198" t="s">
        <v>649</v>
      </c>
      <c r="C1" s="2198"/>
      <c r="D1" s="2198"/>
      <c r="E1" s="2198"/>
      <c r="F1" s="2198"/>
      <c r="G1" s="2198"/>
      <c r="H1" s="2198"/>
      <c r="I1" s="2198"/>
      <c r="J1" s="2198"/>
      <c r="K1" s="2198"/>
      <c r="L1" s="2198"/>
      <c r="M1" s="2198"/>
      <c r="N1" s="2198"/>
      <c r="O1" s="2198"/>
      <c r="P1" s="2198"/>
      <c r="Q1" s="2198"/>
      <c r="R1" s="2198"/>
      <c r="S1" s="2198"/>
      <c r="T1" s="2198"/>
      <c r="U1" s="2198"/>
      <c r="V1" s="2198"/>
      <c r="W1" s="2198"/>
      <c r="X1" s="2198"/>
      <c r="Y1" s="2198"/>
      <c r="Z1" s="2198"/>
      <c r="AA1" s="1162"/>
      <c r="AB1" s="1162"/>
    </row>
    <row r="2" spans="1:28" x14ac:dyDescent="0.2">
      <c r="B2" s="2199" t="s">
        <v>615</v>
      </c>
      <c r="C2" s="2199"/>
      <c r="D2" s="2199"/>
      <c r="E2" s="2199"/>
      <c r="F2" s="2199"/>
      <c r="G2" s="2199"/>
      <c r="H2" s="2199"/>
      <c r="I2" s="2199"/>
      <c r="J2" s="2199"/>
      <c r="K2" s="2199"/>
      <c r="L2" s="2199"/>
      <c r="M2" s="2199"/>
      <c r="N2" s="2199"/>
      <c r="O2" s="2199"/>
      <c r="P2" s="2199"/>
      <c r="Q2" s="2199"/>
      <c r="R2" s="2199"/>
      <c r="S2" s="2199"/>
      <c r="T2" s="2199"/>
      <c r="U2" s="2199"/>
      <c r="V2" s="2199"/>
      <c r="W2" s="2199"/>
      <c r="X2" s="2199"/>
      <c r="Y2" s="2199"/>
      <c r="Z2" s="2199"/>
      <c r="AA2" s="1135"/>
      <c r="AB2" s="1135"/>
    </row>
    <row r="3" spans="1:28" ht="3.75" customHeight="1" x14ac:dyDescent="0.2">
      <c r="B3" s="1204"/>
      <c r="C3" s="1204"/>
      <c r="D3" s="1204"/>
      <c r="E3" s="1205"/>
    </row>
    <row r="4" spans="1:28" x14ac:dyDescent="0.2">
      <c r="B4" s="1207" t="s">
        <v>619</v>
      </c>
      <c r="C4" s="1207" t="s">
        <v>3</v>
      </c>
      <c r="D4" s="1203">
        <v>100</v>
      </c>
      <c r="E4" s="2223" t="s">
        <v>701</v>
      </c>
    </row>
    <row r="5" spans="1:28" ht="3" customHeight="1" x14ac:dyDescent="0.2">
      <c r="B5" s="1207"/>
      <c r="C5" s="1207"/>
      <c r="D5" s="1206"/>
      <c r="E5" s="2223"/>
    </row>
    <row r="6" spans="1:28" x14ac:dyDescent="0.2">
      <c r="B6" s="1207" t="s">
        <v>620</v>
      </c>
      <c r="C6" s="1207" t="s">
        <v>3</v>
      </c>
      <c r="D6" s="1203">
        <v>80</v>
      </c>
      <c r="E6" s="2223"/>
      <c r="F6" s="1136" t="s">
        <v>31</v>
      </c>
      <c r="H6" s="1165"/>
      <c r="I6" s="1135" t="s">
        <v>3</v>
      </c>
      <c r="J6" s="289" t="str">
        <f>NSIKAP!BB7</f>
        <v>X MIPA 1</v>
      </c>
    </row>
    <row r="7" spans="1:28" ht="3" customHeight="1" x14ac:dyDescent="0.2">
      <c r="B7" s="1207"/>
      <c r="C7" s="1207"/>
      <c r="D7" s="1206"/>
      <c r="E7" s="2223"/>
      <c r="F7" s="1136"/>
      <c r="H7" s="1165"/>
      <c r="I7" s="1135"/>
    </row>
    <row r="8" spans="1:28" x14ac:dyDescent="0.2">
      <c r="B8" s="1207" t="s">
        <v>621</v>
      </c>
      <c r="C8" s="1207" t="s">
        <v>3</v>
      </c>
      <c r="D8" s="1203">
        <v>60</v>
      </c>
      <c r="E8" s="2223"/>
      <c r="F8" s="1136" t="s">
        <v>185</v>
      </c>
      <c r="H8" s="1165"/>
      <c r="I8" s="1135" t="s">
        <v>3</v>
      </c>
      <c r="J8" s="1181" t="s">
        <v>647</v>
      </c>
      <c r="K8" s="1181"/>
      <c r="L8" s="1182"/>
      <c r="M8" s="1181"/>
      <c r="N8" s="1181" t="s">
        <v>3</v>
      </c>
      <c r="O8" s="2220"/>
      <c r="P8" s="2221"/>
      <c r="Q8" s="2221"/>
      <c r="R8" s="2222"/>
    </row>
    <row r="9" spans="1:28" ht="3" customHeight="1" x14ac:dyDescent="0.2">
      <c r="B9" s="1207"/>
      <c r="C9" s="1207"/>
      <c r="D9" s="1206"/>
      <c r="E9" s="2223"/>
      <c r="F9" s="1136"/>
      <c r="G9" s="1133"/>
      <c r="H9" s="1166"/>
      <c r="I9" s="1133"/>
      <c r="J9" s="1181"/>
      <c r="K9" s="1181"/>
      <c r="L9" s="1182"/>
      <c r="M9" s="1181"/>
      <c r="N9" s="1181"/>
    </row>
    <row r="10" spans="1:28" x14ac:dyDescent="0.2">
      <c r="B10" s="1207" t="s">
        <v>622</v>
      </c>
      <c r="C10" s="1207" t="s">
        <v>3</v>
      </c>
      <c r="D10" s="1203">
        <v>40</v>
      </c>
      <c r="E10" s="2223"/>
      <c r="J10" s="1181" t="s">
        <v>648</v>
      </c>
      <c r="K10" s="1181"/>
      <c r="L10" s="1182"/>
      <c r="M10" s="1181"/>
      <c r="N10" s="1181" t="s">
        <v>3</v>
      </c>
      <c r="O10" s="2220"/>
      <c r="P10" s="2221"/>
      <c r="Q10" s="2221"/>
      <c r="R10" s="2222"/>
    </row>
    <row r="11" spans="1:28" ht="4.5" customHeight="1" x14ac:dyDescent="0.2">
      <c r="B11" s="1213"/>
      <c r="C11" s="1213"/>
      <c r="D11" s="1204"/>
      <c r="E11" s="1205"/>
    </row>
    <row r="12" spans="1:28" ht="15" customHeight="1" x14ac:dyDescent="0.2">
      <c r="B12" s="2208" t="s">
        <v>6</v>
      </c>
      <c r="C12" s="2202" t="s">
        <v>565</v>
      </c>
      <c r="D12" s="2203"/>
      <c r="E12" s="2203"/>
      <c r="F12" s="2217" t="s">
        <v>624</v>
      </c>
      <c r="G12" s="2218"/>
      <c r="H12" s="2218"/>
      <c r="I12" s="2218"/>
      <c r="J12" s="2218"/>
      <c r="K12" s="2218"/>
      <c r="L12" s="2218"/>
      <c r="M12" s="2218"/>
      <c r="N12" s="2218"/>
      <c r="O12" s="2218"/>
      <c r="P12" s="2218"/>
      <c r="Q12" s="2218"/>
      <c r="R12" s="2218"/>
      <c r="S12" s="2218"/>
      <c r="T12" s="2218"/>
      <c r="U12" s="2218"/>
      <c r="V12" s="2218"/>
      <c r="W12" s="2218"/>
      <c r="X12" s="2218"/>
      <c r="Y12" s="2219"/>
      <c r="Z12" s="2211" t="s">
        <v>625</v>
      </c>
      <c r="AA12" s="2212"/>
      <c r="AB12" s="2213"/>
    </row>
    <row r="13" spans="1:28" ht="79.5" customHeight="1" x14ac:dyDescent="0.2">
      <c r="B13" s="2209"/>
      <c r="C13" s="2204"/>
      <c r="D13" s="2205"/>
      <c r="E13" s="2205"/>
      <c r="F13" s="2196" t="s">
        <v>667</v>
      </c>
      <c r="G13" s="2197"/>
      <c r="H13" s="2197"/>
      <c r="I13" s="2200"/>
      <c r="J13" s="2196" t="s">
        <v>668</v>
      </c>
      <c r="K13" s="2197"/>
      <c r="L13" s="2197"/>
      <c r="M13" s="2200"/>
      <c r="N13" s="2196" t="s">
        <v>669</v>
      </c>
      <c r="O13" s="2197"/>
      <c r="P13" s="2197"/>
      <c r="Q13" s="2200"/>
      <c r="R13" s="2196" t="s">
        <v>670</v>
      </c>
      <c r="S13" s="2197"/>
      <c r="T13" s="2197"/>
      <c r="U13" s="2200"/>
      <c r="V13" s="2196" t="s">
        <v>671</v>
      </c>
      <c r="W13" s="2197"/>
      <c r="X13" s="2197"/>
      <c r="Y13" s="2197"/>
      <c r="Z13" s="2214"/>
      <c r="AA13" s="2215"/>
      <c r="AB13" s="2216"/>
    </row>
    <row r="14" spans="1:28" ht="15" customHeight="1" x14ac:dyDescent="0.2">
      <c r="B14" s="2210"/>
      <c r="C14" s="2206"/>
      <c r="D14" s="2207"/>
      <c r="E14" s="2207"/>
      <c r="F14" s="2201" t="s">
        <v>645</v>
      </c>
      <c r="G14" s="2201"/>
      <c r="H14" s="2195" t="s">
        <v>646</v>
      </c>
      <c r="I14" s="2195"/>
      <c r="J14" s="2201" t="s">
        <v>645</v>
      </c>
      <c r="K14" s="2201"/>
      <c r="L14" s="2195" t="s">
        <v>646</v>
      </c>
      <c r="M14" s="2195"/>
      <c r="N14" s="2201" t="s">
        <v>645</v>
      </c>
      <c r="O14" s="2201"/>
      <c r="P14" s="2195" t="s">
        <v>646</v>
      </c>
      <c r="Q14" s="2195"/>
      <c r="R14" s="2201" t="s">
        <v>645</v>
      </c>
      <c r="S14" s="2201"/>
      <c r="T14" s="2195" t="s">
        <v>646</v>
      </c>
      <c r="U14" s="2195"/>
      <c r="V14" s="2201" t="s">
        <v>645</v>
      </c>
      <c r="W14" s="2201"/>
      <c r="X14" s="2195" t="s">
        <v>646</v>
      </c>
      <c r="Y14" s="2195"/>
      <c r="Z14" s="1169" t="s">
        <v>645</v>
      </c>
      <c r="AA14" s="1170"/>
      <c r="AB14" s="1176" t="s">
        <v>646</v>
      </c>
    </row>
    <row r="15" spans="1:28" ht="3.75" customHeight="1" thickBot="1" x14ac:dyDescent="0.25">
      <c r="B15" s="1151"/>
      <c r="C15" s="1137"/>
      <c r="D15" s="1137"/>
      <c r="E15" s="1138"/>
      <c r="F15" s="1137"/>
      <c r="G15" s="1137"/>
      <c r="H15" s="1167"/>
      <c r="I15" s="1137"/>
      <c r="J15" s="1139"/>
      <c r="K15" s="1139"/>
      <c r="L15" s="1163"/>
      <c r="M15" s="1139"/>
      <c r="N15" s="1139"/>
      <c r="O15" s="1139"/>
      <c r="P15" s="1163"/>
      <c r="Q15" s="1139"/>
      <c r="R15" s="1139"/>
      <c r="S15" s="1139"/>
      <c r="T15" s="1163"/>
      <c r="U15" s="1139"/>
      <c r="V15" s="1139"/>
      <c r="W15" s="1139"/>
      <c r="X15" s="1163"/>
      <c r="Y15" s="1139"/>
      <c r="Z15" s="1171"/>
      <c r="AA15" s="1172"/>
      <c r="AB15" s="1177"/>
    </row>
    <row r="16" spans="1:28" ht="13.5" thickTop="1" x14ac:dyDescent="0.2">
      <c r="B16" s="1152">
        <f>NSIKAP!B20</f>
        <v>1</v>
      </c>
      <c r="C16" s="1141"/>
      <c r="D16" s="1142" t="str">
        <f>NSIKAP!D20</f>
        <v/>
      </c>
      <c r="E16" s="1143"/>
      <c r="F16" s="1140" t="s">
        <v>620</v>
      </c>
      <c r="G16" s="1131">
        <f t="shared" ref="G16:G55" si="0">IF(F16=$B$4,$D$4,IF(F16=$B$6,$D$6,IF(F16=$B$8,$D$8,IF(F16=$B$10,$D$10,""))))</f>
        <v>80</v>
      </c>
      <c r="H16" s="1140"/>
      <c r="I16" s="1131" t="str">
        <f t="shared" ref="I16:I55" si="1">IF(H16=$B$4,$D$4,IF(H16=$B$6,$D$6,IF(H16=$B$8,$D$8,IF(H16=$B$10,$D$10,""))))</f>
        <v/>
      </c>
      <c r="J16" s="1140"/>
      <c r="K16" s="1131" t="str">
        <f t="shared" ref="K16:K55" si="2">IF(J16=$B$4,$D$4,IF(J16=$B$6,$D$6,IF(J16=$B$8,$D$8,IF(J16=$B$10,$D$10,""))))</f>
        <v/>
      </c>
      <c r="L16" s="1140"/>
      <c r="M16" s="1131" t="str">
        <f t="shared" ref="M16:M55" si="3">IF(L16=$B$4,$D$4,IF(L16=$B$6,$D$6,IF(L16=$B$8,$D$8,IF(L16=$B$10,$D$10,""))))</f>
        <v/>
      </c>
      <c r="N16" s="1140"/>
      <c r="O16" s="1131" t="str">
        <f t="shared" ref="O16:O55" si="4">IF(N16=$B$4,$D$4,IF(N16=$B$6,$D$6,IF(N16=$B$8,$D$8,IF(N16=$B$10,$D$10,""))))</f>
        <v/>
      </c>
      <c r="P16" s="1140"/>
      <c r="Q16" s="1131" t="str">
        <f t="shared" ref="Q16:Q55" si="5">IF(P16=$B$4,$D$4,IF(P16=$B$6,$D$6,IF(P16=$B$8,$D$8,IF(P16=$B$10,$D$10,""))))</f>
        <v/>
      </c>
      <c r="R16" s="1140"/>
      <c r="S16" s="1131" t="str">
        <f t="shared" ref="S16:S55" si="6">IF(R16=$B$4,$D$4,IF(R16=$B$6,$D$6,IF(R16=$B$8,$D$8,IF(R16=$B$10,$D$10,""))))</f>
        <v/>
      </c>
      <c r="T16" s="1140"/>
      <c r="U16" s="1131" t="str">
        <f t="shared" ref="U16:U55" si="7">IF(T16=$B$4,$D$4,IF(T16=$B$6,$D$6,IF(T16=$B$8,$D$8,IF(T16=$B$10,$D$10,""))))</f>
        <v/>
      </c>
      <c r="V16" s="1140"/>
      <c r="W16" s="1131" t="str">
        <f t="shared" ref="W16:W55" si="8">IF(V16=$B$4,$D$4,IF(V16=$B$6,$D$6,IF(V16=$B$8,$D$8,IF(V16=$B$10,$D$10,""))))</f>
        <v/>
      </c>
      <c r="X16" s="1140" t="s">
        <v>620</v>
      </c>
      <c r="Y16" s="1131"/>
      <c r="Z16" s="1173">
        <f t="shared" ref="Z16:Z55" si="9">IF(ISERROR((SUM(G16,K16,O16,S16,W16))/5),"",(SUM(G16,K16,O16,S16,W16))/5)</f>
        <v>16</v>
      </c>
      <c r="AA16" s="1173">
        <f t="shared" ref="AA16:AB31" si="10">IF(ISERROR((SUM(H16,L16,P16,T16,X16))/5),"",(SUM(H16,L16,P16,T16,X16))/5)</f>
        <v>0</v>
      </c>
      <c r="AB16" s="1173">
        <f t="shared" si="10"/>
        <v>0</v>
      </c>
    </row>
    <row r="17" spans="2:28" x14ac:dyDescent="0.2">
      <c r="B17" s="1153">
        <f>NSIKAP!B21</f>
        <v>2</v>
      </c>
      <c r="C17" s="1145"/>
      <c r="D17" s="1146" t="str">
        <f>NSIKAP!D21</f>
        <v/>
      </c>
      <c r="E17" s="1147"/>
      <c r="F17" s="1144" t="s">
        <v>620</v>
      </c>
      <c r="G17" s="1131">
        <f t="shared" si="0"/>
        <v>80</v>
      </c>
      <c r="H17" s="1144"/>
      <c r="I17" s="1131" t="str">
        <f t="shared" si="1"/>
        <v/>
      </c>
      <c r="J17" s="1144"/>
      <c r="K17" s="1131" t="str">
        <f t="shared" si="2"/>
        <v/>
      </c>
      <c r="L17" s="1144"/>
      <c r="M17" s="1131" t="str">
        <f t="shared" si="3"/>
        <v/>
      </c>
      <c r="N17" s="1144"/>
      <c r="O17" s="1131" t="str">
        <f t="shared" si="4"/>
        <v/>
      </c>
      <c r="P17" s="1144"/>
      <c r="Q17" s="1131" t="str">
        <f t="shared" si="5"/>
        <v/>
      </c>
      <c r="R17" s="1144"/>
      <c r="S17" s="1131" t="str">
        <f t="shared" si="6"/>
        <v/>
      </c>
      <c r="T17" s="1144"/>
      <c r="U17" s="1131" t="str">
        <f t="shared" si="7"/>
        <v/>
      </c>
      <c r="V17" s="1144"/>
      <c r="W17" s="1131" t="str">
        <f t="shared" si="8"/>
        <v/>
      </c>
      <c r="X17" s="1144" t="s">
        <v>620</v>
      </c>
      <c r="Y17" s="1131"/>
      <c r="Z17" s="1174">
        <f t="shared" si="9"/>
        <v>16</v>
      </c>
      <c r="AA17" s="1175"/>
      <c r="AB17" s="1173">
        <f t="shared" si="10"/>
        <v>0</v>
      </c>
    </row>
    <row r="18" spans="2:28" x14ac:dyDescent="0.2">
      <c r="B18" s="1153">
        <f>NSIKAP!B22</f>
        <v>3</v>
      </c>
      <c r="C18" s="1145"/>
      <c r="D18" s="1146" t="str">
        <f>NSIKAP!D22</f>
        <v/>
      </c>
      <c r="E18" s="1147"/>
      <c r="F18" s="1144"/>
      <c r="G18" s="1131" t="str">
        <f t="shared" si="0"/>
        <v/>
      </c>
      <c r="H18" s="1144"/>
      <c r="I18" s="1131" t="str">
        <f t="shared" si="1"/>
        <v/>
      </c>
      <c r="J18" s="1144"/>
      <c r="K18" s="1131" t="str">
        <f t="shared" si="2"/>
        <v/>
      </c>
      <c r="L18" s="1144"/>
      <c r="M18" s="1131" t="str">
        <f t="shared" si="3"/>
        <v/>
      </c>
      <c r="N18" s="1144"/>
      <c r="O18" s="1131" t="str">
        <f t="shared" si="4"/>
        <v/>
      </c>
      <c r="P18" s="1144"/>
      <c r="Q18" s="1131" t="str">
        <f t="shared" si="5"/>
        <v/>
      </c>
      <c r="R18" s="1144"/>
      <c r="S18" s="1131" t="str">
        <f t="shared" si="6"/>
        <v/>
      </c>
      <c r="T18" s="1144"/>
      <c r="U18" s="1131" t="str">
        <f t="shared" si="7"/>
        <v/>
      </c>
      <c r="V18" s="1144"/>
      <c r="W18" s="1131" t="str">
        <f t="shared" si="8"/>
        <v/>
      </c>
      <c r="X18" s="1144"/>
      <c r="Y18" s="1131" t="str">
        <f t="shared" ref="Y18:Y55" si="11">IF(X18=$B$4,$D$4,IF(X18=$B$6,$D$6,IF(X18=$B$8,$D$8,IF(X18=$B$10,$D$10,""))))</f>
        <v/>
      </c>
      <c r="Z18" s="1174">
        <f t="shared" si="9"/>
        <v>0</v>
      </c>
      <c r="AA18" s="1175"/>
      <c r="AB18" s="1173">
        <f t="shared" si="10"/>
        <v>0</v>
      </c>
    </row>
    <row r="19" spans="2:28" x14ac:dyDescent="0.2">
      <c r="B19" s="1153">
        <f>NSIKAP!B23</f>
        <v>4</v>
      </c>
      <c r="C19" s="1145"/>
      <c r="D19" s="1146" t="str">
        <f>NSIKAP!D23</f>
        <v/>
      </c>
      <c r="E19" s="1147"/>
      <c r="F19" s="1144"/>
      <c r="G19" s="1131" t="str">
        <f t="shared" si="0"/>
        <v/>
      </c>
      <c r="H19" s="1144"/>
      <c r="I19" s="1131" t="str">
        <f t="shared" si="1"/>
        <v/>
      </c>
      <c r="J19" s="1144"/>
      <c r="K19" s="1131" t="str">
        <f t="shared" si="2"/>
        <v/>
      </c>
      <c r="L19" s="1144"/>
      <c r="M19" s="1131" t="str">
        <f t="shared" si="3"/>
        <v/>
      </c>
      <c r="N19" s="1144"/>
      <c r="O19" s="1131" t="str">
        <f t="shared" si="4"/>
        <v/>
      </c>
      <c r="P19" s="1144"/>
      <c r="Q19" s="1131" t="str">
        <f t="shared" si="5"/>
        <v/>
      </c>
      <c r="R19" s="1144"/>
      <c r="S19" s="1131" t="str">
        <f t="shared" si="6"/>
        <v/>
      </c>
      <c r="T19" s="1144"/>
      <c r="U19" s="1131" t="str">
        <f t="shared" si="7"/>
        <v/>
      </c>
      <c r="V19" s="1144"/>
      <c r="W19" s="1131" t="str">
        <f t="shared" si="8"/>
        <v/>
      </c>
      <c r="X19" s="1144"/>
      <c r="Y19" s="1131" t="str">
        <f t="shared" si="11"/>
        <v/>
      </c>
      <c r="Z19" s="1174">
        <f t="shared" si="9"/>
        <v>0</v>
      </c>
      <c r="AA19" s="1175"/>
      <c r="AB19" s="1173">
        <f t="shared" si="10"/>
        <v>0</v>
      </c>
    </row>
    <row r="20" spans="2:28" x14ac:dyDescent="0.2">
      <c r="B20" s="1153">
        <f>NSIKAP!B24</f>
        <v>5</v>
      </c>
      <c r="C20" s="1145"/>
      <c r="D20" s="1146" t="str">
        <f>NSIKAP!D24</f>
        <v/>
      </c>
      <c r="E20" s="1147"/>
      <c r="F20" s="1144"/>
      <c r="G20" s="1131" t="str">
        <f t="shared" si="0"/>
        <v/>
      </c>
      <c r="H20" s="1144"/>
      <c r="I20" s="1131" t="str">
        <f t="shared" si="1"/>
        <v/>
      </c>
      <c r="J20" s="1144"/>
      <c r="K20" s="1131" t="str">
        <f t="shared" si="2"/>
        <v/>
      </c>
      <c r="L20" s="1144"/>
      <c r="M20" s="1131" t="str">
        <f t="shared" si="3"/>
        <v/>
      </c>
      <c r="N20" s="1144"/>
      <c r="O20" s="1131" t="str">
        <f t="shared" si="4"/>
        <v/>
      </c>
      <c r="P20" s="1144"/>
      <c r="Q20" s="1131" t="str">
        <f t="shared" si="5"/>
        <v/>
      </c>
      <c r="R20" s="1144"/>
      <c r="S20" s="1131" t="str">
        <f t="shared" si="6"/>
        <v/>
      </c>
      <c r="T20" s="1144"/>
      <c r="U20" s="1131" t="str">
        <f t="shared" si="7"/>
        <v/>
      </c>
      <c r="V20" s="1144"/>
      <c r="W20" s="1131" t="str">
        <f t="shared" si="8"/>
        <v/>
      </c>
      <c r="X20" s="1144"/>
      <c r="Y20" s="1131" t="str">
        <f t="shared" si="11"/>
        <v/>
      </c>
      <c r="Z20" s="1174">
        <f t="shared" si="9"/>
        <v>0</v>
      </c>
      <c r="AA20" s="1175"/>
      <c r="AB20" s="1173">
        <f t="shared" si="10"/>
        <v>0</v>
      </c>
    </row>
    <row r="21" spans="2:28" x14ac:dyDescent="0.2">
      <c r="B21" s="1153">
        <f>NSIKAP!B25</f>
        <v>6</v>
      </c>
      <c r="C21" s="1145"/>
      <c r="D21" s="1146" t="str">
        <f>NSIKAP!D25</f>
        <v/>
      </c>
      <c r="E21" s="1147"/>
      <c r="F21" s="1144"/>
      <c r="G21" s="1131" t="str">
        <f t="shared" si="0"/>
        <v/>
      </c>
      <c r="H21" s="1144"/>
      <c r="I21" s="1131" t="str">
        <f t="shared" si="1"/>
        <v/>
      </c>
      <c r="J21" s="1144"/>
      <c r="K21" s="1131" t="str">
        <f t="shared" si="2"/>
        <v/>
      </c>
      <c r="L21" s="1144"/>
      <c r="M21" s="1131" t="str">
        <f t="shared" si="3"/>
        <v/>
      </c>
      <c r="N21" s="1144"/>
      <c r="O21" s="1131" t="str">
        <f t="shared" si="4"/>
        <v/>
      </c>
      <c r="P21" s="1144"/>
      <c r="Q21" s="1131" t="str">
        <f t="shared" si="5"/>
        <v/>
      </c>
      <c r="R21" s="1144"/>
      <c r="S21" s="1131" t="str">
        <f t="shared" si="6"/>
        <v/>
      </c>
      <c r="T21" s="1144"/>
      <c r="U21" s="1131" t="str">
        <f t="shared" si="7"/>
        <v/>
      </c>
      <c r="V21" s="1144"/>
      <c r="W21" s="1131" t="str">
        <f t="shared" si="8"/>
        <v/>
      </c>
      <c r="X21" s="1144"/>
      <c r="Y21" s="1131" t="str">
        <f t="shared" si="11"/>
        <v/>
      </c>
      <c r="Z21" s="1174">
        <f t="shared" si="9"/>
        <v>0</v>
      </c>
      <c r="AA21" s="1175"/>
      <c r="AB21" s="1173">
        <f t="shared" si="10"/>
        <v>0</v>
      </c>
    </row>
    <row r="22" spans="2:28" x14ac:dyDescent="0.2">
      <c r="B22" s="1153">
        <f>NSIKAP!B26</f>
        <v>7</v>
      </c>
      <c r="C22" s="1145"/>
      <c r="D22" s="1146" t="str">
        <f>NSIKAP!D26</f>
        <v/>
      </c>
      <c r="E22" s="1147"/>
      <c r="F22" s="1144"/>
      <c r="G22" s="1131" t="str">
        <f t="shared" si="0"/>
        <v/>
      </c>
      <c r="H22" s="1144"/>
      <c r="I22" s="1131" t="str">
        <f t="shared" si="1"/>
        <v/>
      </c>
      <c r="J22" s="1144"/>
      <c r="K22" s="1131" t="str">
        <f t="shared" si="2"/>
        <v/>
      </c>
      <c r="L22" s="1144"/>
      <c r="M22" s="1131" t="str">
        <f t="shared" si="3"/>
        <v/>
      </c>
      <c r="N22" s="1144"/>
      <c r="O22" s="1131" t="str">
        <f t="shared" si="4"/>
        <v/>
      </c>
      <c r="P22" s="1144"/>
      <c r="Q22" s="1131" t="str">
        <f t="shared" si="5"/>
        <v/>
      </c>
      <c r="R22" s="1144"/>
      <c r="S22" s="1131" t="str">
        <f t="shared" si="6"/>
        <v/>
      </c>
      <c r="T22" s="1144"/>
      <c r="U22" s="1131" t="str">
        <f t="shared" si="7"/>
        <v/>
      </c>
      <c r="V22" s="1144"/>
      <c r="W22" s="1131" t="str">
        <f t="shared" si="8"/>
        <v/>
      </c>
      <c r="X22" s="1144"/>
      <c r="Y22" s="1131" t="str">
        <f t="shared" si="11"/>
        <v/>
      </c>
      <c r="Z22" s="1174">
        <f t="shared" si="9"/>
        <v>0</v>
      </c>
      <c r="AA22" s="1175"/>
      <c r="AB22" s="1173">
        <f t="shared" si="10"/>
        <v>0</v>
      </c>
    </row>
    <row r="23" spans="2:28" x14ac:dyDescent="0.2">
      <c r="B23" s="1153">
        <f>NSIKAP!B27</f>
        <v>8</v>
      </c>
      <c r="C23" s="1145"/>
      <c r="D23" s="1146" t="str">
        <f>NSIKAP!D27</f>
        <v/>
      </c>
      <c r="E23" s="1147"/>
      <c r="F23" s="1144"/>
      <c r="G23" s="1131" t="str">
        <f t="shared" si="0"/>
        <v/>
      </c>
      <c r="H23" s="1144"/>
      <c r="I23" s="1131" t="str">
        <f t="shared" si="1"/>
        <v/>
      </c>
      <c r="J23" s="1144"/>
      <c r="K23" s="1131" t="str">
        <f t="shared" si="2"/>
        <v/>
      </c>
      <c r="L23" s="1144"/>
      <c r="M23" s="1131" t="str">
        <f t="shared" si="3"/>
        <v/>
      </c>
      <c r="N23" s="1144"/>
      <c r="O23" s="1131" t="str">
        <f t="shared" si="4"/>
        <v/>
      </c>
      <c r="P23" s="1144"/>
      <c r="Q23" s="1131" t="str">
        <f t="shared" si="5"/>
        <v/>
      </c>
      <c r="R23" s="1144"/>
      <c r="S23" s="1131" t="str">
        <f t="shared" si="6"/>
        <v/>
      </c>
      <c r="T23" s="1144"/>
      <c r="U23" s="1131" t="str">
        <f t="shared" si="7"/>
        <v/>
      </c>
      <c r="V23" s="1144"/>
      <c r="W23" s="1131" t="str">
        <f t="shared" si="8"/>
        <v/>
      </c>
      <c r="X23" s="1144"/>
      <c r="Y23" s="1131" t="str">
        <f t="shared" si="11"/>
        <v/>
      </c>
      <c r="Z23" s="1174">
        <f t="shared" si="9"/>
        <v>0</v>
      </c>
      <c r="AA23" s="1175"/>
      <c r="AB23" s="1173">
        <f t="shared" si="10"/>
        <v>0</v>
      </c>
    </row>
    <row r="24" spans="2:28" x14ac:dyDescent="0.2">
      <c r="B24" s="1153">
        <f>NSIKAP!B28</f>
        <v>9</v>
      </c>
      <c r="C24" s="1145"/>
      <c r="D24" s="1146" t="str">
        <f>NSIKAP!D28</f>
        <v/>
      </c>
      <c r="E24" s="1147"/>
      <c r="F24" s="1144"/>
      <c r="G24" s="1131" t="str">
        <f t="shared" si="0"/>
        <v/>
      </c>
      <c r="H24" s="1144"/>
      <c r="I24" s="1131" t="str">
        <f t="shared" si="1"/>
        <v/>
      </c>
      <c r="J24" s="1144"/>
      <c r="K24" s="1131" t="str">
        <f t="shared" si="2"/>
        <v/>
      </c>
      <c r="L24" s="1144"/>
      <c r="M24" s="1131" t="str">
        <f t="shared" si="3"/>
        <v/>
      </c>
      <c r="N24" s="1144"/>
      <c r="O24" s="1131" t="str">
        <f t="shared" si="4"/>
        <v/>
      </c>
      <c r="P24" s="1144"/>
      <c r="Q24" s="1131" t="str">
        <f t="shared" si="5"/>
        <v/>
      </c>
      <c r="R24" s="1144"/>
      <c r="S24" s="1131" t="str">
        <f t="shared" si="6"/>
        <v/>
      </c>
      <c r="T24" s="1144"/>
      <c r="U24" s="1131" t="str">
        <f t="shared" si="7"/>
        <v/>
      </c>
      <c r="V24" s="1144"/>
      <c r="W24" s="1131" t="str">
        <f t="shared" si="8"/>
        <v/>
      </c>
      <c r="X24" s="1144"/>
      <c r="Y24" s="1131" t="str">
        <f t="shared" si="11"/>
        <v/>
      </c>
      <c r="Z24" s="1174">
        <f t="shared" si="9"/>
        <v>0</v>
      </c>
      <c r="AA24" s="1175"/>
      <c r="AB24" s="1173">
        <f t="shared" si="10"/>
        <v>0</v>
      </c>
    </row>
    <row r="25" spans="2:28" x14ac:dyDescent="0.2">
      <c r="B25" s="1153">
        <f>NSIKAP!B29</f>
        <v>10</v>
      </c>
      <c r="C25" s="1145"/>
      <c r="D25" s="1146" t="str">
        <f>NSIKAP!D29</f>
        <v/>
      </c>
      <c r="E25" s="1147"/>
      <c r="F25" s="1144"/>
      <c r="G25" s="1131" t="str">
        <f t="shared" si="0"/>
        <v/>
      </c>
      <c r="H25" s="1144"/>
      <c r="I25" s="1131" t="str">
        <f t="shared" si="1"/>
        <v/>
      </c>
      <c r="J25" s="1144"/>
      <c r="K25" s="1131" t="str">
        <f t="shared" si="2"/>
        <v/>
      </c>
      <c r="L25" s="1144"/>
      <c r="M25" s="1131" t="str">
        <f t="shared" si="3"/>
        <v/>
      </c>
      <c r="N25" s="1144"/>
      <c r="O25" s="1131" t="str">
        <f t="shared" si="4"/>
        <v/>
      </c>
      <c r="P25" s="1144"/>
      <c r="Q25" s="1131" t="str">
        <f t="shared" si="5"/>
        <v/>
      </c>
      <c r="R25" s="1144"/>
      <c r="S25" s="1131" t="str">
        <f t="shared" si="6"/>
        <v/>
      </c>
      <c r="T25" s="1144"/>
      <c r="U25" s="1131" t="str">
        <f t="shared" si="7"/>
        <v/>
      </c>
      <c r="V25" s="1144"/>
      <c r="W25" s="1131" t="str">
        <f t="shared" si="8"/>
        <v/>
      </c>
      <c r="X25" s="1144"/>
      <c r="Y25" s="1131" t="str">
        <f t="shared" si="11"/>
        <v/>
      </c>
      <c r="Z25" s="1174">
        <f t="shared" si="9"/>
        <v>0</v>
      </c>
      <c r="AA25" s="1175"/>
      <c r="AB25" s="1173">
        <f t="shared" si="10"/>
        <v>0</v>
      </c>
    </row>
    <row r="26" spans="2:28" x14ac:dyDescent="0.2">
      <c r="B26" s="1153">
        <f>NSIKAP!B30</f>
        <v>11</v>
      </c>
      <c r="C26" s="1145"/>
      <c r="D26" s="1146" t="str">
        <f>NSIKAP!D30</f>
        <v/>
      </c>
      <c r="E26" s="1147"/>
      <c r="F26" s="1144"/>
      <c r="G26" s="1131" t="str">
        <f t="shared" si="0"/>
        <v/>
      </c>
      <c r="H26" s="1144"/>
      <c r="I26" s="1131" t="str">
        <f t="shared" si="1"/>
        <v/>
      </c>
      <c r="J26" s="1144"/>
      <c r="K26" s="1131" t="str">
        <f t="shared" si="2"/>
        <v/>
      </c>
      <c r="L26" s="1144"/>
      <c r="M26" s="1131" t="str">
        <f t="shared" si="3"/>
        <v/>
      </c>
      <c r="N26" s="1144"/>
      <c r="O26" s="1131" t="str">
        <f t="shared" si="4"/>
        <v/>
      </c>
      <c r="P26" s="1144"/>
      <c r="Q26" s="1131" t="str">
        <f t="shared" si="5"/>
        <v/>
      </c>
      <c r="R26" s="1144"/>
      <c r="S26" s="1131" t="str">
        <f t="shared" si="6"/>
        <v/>
      </c>
      <c r="T26" s="1144"/>
      <c r="U26" s="1131" t="str">
        <f t="shared" si="7"/>
        <v/>
      </c>
      <c r="V26" s="1144"/>
      <c r="W26" s="1131" t="str">
        <f t="shared" si="8"/>
        <v/>
      </c>
      <c r="X26" s="1144"/>
      <c r="Y26" s="1131" t="str">
        <f t="shared" si="11"/>
        <v/>
      </c>
      <c r="Z26" s="1174">
        <f t="shared" si="9"/>
        <v>0</v>
      </c>
      <c r="AA26" s="1175"/>
      <c r="AB26" s="1173">
        <f t="shared" si="10"/>
        <v>0</v>
      </c>
    </row>
    <row r="27" spans="2:28" x14ac:dyDescent="0.2">
      <c r="B27" s="1153">
        <f>NSIKAP!B31</f>
        <v>12</v>
      </c>
      <c r="C27" s="1145"/>
      <c r="D27" s="1146" t="str">
        <f>NSIKAP!D31</f>
        <v/>
      </c>
      <c r="E27" s="1147"/>
      <c r="F27" s="1144"/>
      <c r="G27" s="1131" t="str">
        <f t="shared" si="0"/>
        <v/>
      </c>
      <c r="H27" s="1144"/>
      <c r="I27" s="1131" t="str">
        <f t="shared" si="1"/>
        <v/>
      </c>
      <c r="J27" s="1144"/>
      <c r="K27" s="1131" t="str">
        <f t="shared" si="2"/>
        <v/>
      </c>
      <c r="L27" s="1144"/>
      <c r="M27" s="1131" t="str">
        <f t="shared" si="3"/>
        <v/>
      </c>
      <c r="N27" s="1144"/>
      <c r="O27" s="1131" t="str">
        <f t="shared" si="4"/>
        <v/>
      </c>
      <c r="P27" s="1144"/>
      <c r="Q27" s="1131" t="str">
        <f t="shared" si="5"/>
        <v/>
      </c>
      <c r="R27" s="1144"/>
      <c r="S27" s="1131" t="str">
        <f t="shared" si="6"/>
        <v/>
      </c>
      <c r="T27" s="1144"/>
      <c r="U27" s="1131" t="str">
        <f t="shared" si="7"/>
        <v/>
      </c>
      <c r="V27" s="1144"/>
      <c r="W27" s="1131" t="str">
        <f t="shared" si="8"/>
        <v/>
      </c>
      <c r="X27" s="1144"/>
      <c r="Y27" s="1131" t="str">
        <f t="shared" si="11"/>
        <v/>
      </c>
      <c r="Z27" s="1174">
        <f t="shared" si="9"/>
        <v>0</v>
      </c>
      <c r="AA27" s="1175"/>
      <c r="AB27" s="1173">
        <f t="shared" si="10"/>
        <v>0</v>
      </c>
    </row>
    <row r="28" spans="2:28" x14ac:dyDescent="0.2">
      <c r="B28" s="1153">
        <f>NSIKAP!B32</f>
        <v>13</v>
      </c>
      <c r="C28" s="1145"/>
      <c r="D28" s="1146" t="str">
        <f>NSIKAP!D32</f>
        <v/>
      </c>
      <c r="E28" s="1147"/>
      <c r="F28" s="1144"/>
      <c r="G28" s="1131" t="str">
        <f t="shared" si="0"/>
        <v/>
      </c>
      <c r="H28" s="1144"/>
      <c r="I28" s="1131" t="str">
        <f t="shared" si="1"/>
        <v/>
      </c>
      <c r="J28" s="1144"/>
      <c r="K28" s="1131" t="str">
        <f t="shared" si="2"/>
        <v/>
      </c>
      <c r="L28" s="1144"/>
      <c r="M28" s="1131" t="str">
        <f t="shared" si="3"/>
        <v/>
      </c>
      <c r="N28" s="1144"/>
      <c r="O28" s="1131" t="str">
        <f t="shared" si="4"/>
        <v/>
      </c>
      <c r="P28" s="1144"/>
      <c r="Q28" s="1131" t="str">
        <f t="shared" si="5"/>
        <v/>
      </c>
      <c r="R28" s="1144"/>
      <c r="S28" s="1131" t="str">
        <f t="shared" si="6"/>
        <v/>
      </c>
      <c r="T28" s="1144"/>
      <c r="U28" s="1131" t="str">
        <f t="shared" si="7"/>
        <v/>
      </c>
      <c r="V28" s="1144"/>
      <c r="W28" s="1131" t="str">
        <f t="shared" si="8"/>
        <v/>
      </c>
      <c r="X28" s="1144"/>
      <c r="Y28" s="1131" t="str">
        <f t="shared" si="11"/>
        <v/>
      </c>
      <c r="Z28" s="1174">
        <f t="shared" si="9"/>
        <v>0</v>
      </c>
      <c r="AA28" s="1175"/>
      <c r="AB28" s="1173">
        <f t="shared" si="10"/>
        <v>0</v>
      </c>
    </row>
    <row r="29" spans="2:28" x14ac:dyDescent="0.2">
      <c r="B29" s="1153">
        <f>NSIKAP!B33</f>
        <v>14</v>
      </c>
      <c r="C29" s="1145"/>
      <c r="D29" s="1146" t="str">
        <f>NSIKAP!D33</f>
        <v/>
      </c>
      <c r="E29" s="1147"/>
      <c r="F29" s="1144"/>
      <c r="G29" s="1131" t="str">
        <f t="shared" si="0"/>
        <v/>
      </c>
      <c r="H29" s="1144"/>
      <c r="I29" s="1131" t="str">
        <f t="shared" si="1"/>
        <v/>
      </c>
      <c r="J29" s="1144"/>
      <c r="K29" s="1131" t="str">
        <f t="shared" si="2"/>
        <v/>
      </c>
      <c r="L29" s="1144"/>
      <c r="M29" s="1131" t="str">
        <f t="shared" si="3"/>
        <v/>
      </c>
      <c r="N29" s="1144"/>
      <c r="O29" s="1131" t="str">
        <f t="shared" si="4"/>
        <v/>
      </c>
      <c r="P29" s="1144"/>
      <c r="Q29" s="1131" t="str">
        <f t="shared" si="5"/>
        <v/>
      </c>
      <c r="R29" s="1144"/>
      <c r="S29" s="1131" t="str">
        <f t="shared" si="6"/>
        <v/>
      </c>
      <c r="T29" s="1144"/>
      <c r="U29" s="1131" t="str">
        <f t="shared" si="7"/>
        <v/>
      </c>
      <c r="V29" s="1144"/>
      <c r="W29" s="1131" t="str">
        <f t="shared" si="8"/>
        <v/>
      </c>
      <c r="X29" s="1144"/>
      <c r="Y29" s="1131" t="str">
        <f t="shared" si="11"/>
        <v/>
      </c>
      <c r="Z29" s="1174">
        <f t="shared" si="9"/>
        <v>0</v>
      </c>
      <c r="AA29" s="1175"/>
      <c r="AB29" s="1173">
        <f t="shared" si="10"/>
        <v>0</v>
      </c>
    </row>
    <row r="30" spans="2:28" x14ac:dyDescent="0.2">
      <c r="B30" s="1153">
        <f>NSIKAP!B34</f>
        <v>15</v>
      </c>
      <c r="C30" s="1145"/>
      <c r="D30" s="1146" t="str">
        <f>NSIKAP!D34</f>
        <v/>
      </c>
      <c r="E30" s="1147"/>
      <c r="F30" s="1144"/>
      <c r="G30" s="1131" t="str">
        <f t="shared" si="0"/>
        <v/>
      </c>
      <c r="H30" s="1144"/>
      <c r="I30" s="1131" t="str">
        <f t="shared" si="1"/>
        <v/>
      </c>
      <c r="J30" s="1144"/>
      <c r="K30" s="1131" t="str">
        <f t="shared" si="2"/>
        <v/>
      </c>
      <c r="L30" s="1144"/>
      <c r="M30" s="1131" t="str">
        <f t="shared" si="3"/>
        <v/>
      </c>
      <c r="N30" s="1144"/>
      <c r="O30" s="1131" t="str">
        <f t="shared" si="4"/>
        <v/>
      </c>
      <c r="P30" s="1144"/>
      <c r="Q30" s="1131" t="str">
        <f t="shared" si="5"/>
        <v/>
      </c>
      <c r="R30" s="1144"/>
      <c r="S30" s="1131" t="str">
        <f t="shared" si="6"/>
        <v/>
      </c>
      <c r="T30" s="1144"/>
      <c r="U30" s="1131" t="str">
        <f t="shared" si="7"/>
        <v/>
      </c>
      <c r="V30" s="1144"/>
      <c r="W30" s="1131" t="str">
        <f t="shared" si="8"/>
        <v/>
      </c>
      <c r="X30" s="1144"/>
      <c r="Y30" s="1131" t="str">
        <f t="shared" si="11"/>
        <v/>
      </c>
      <c r="Z30" s="1174">
        <f t="shared" si="9"/>
        <v>0</v>
      </c>
      <c r="AA30" s="1175"/>
      <c r="AB30" s="1173">
        <f t="shared" si="10"/>
        <v>0</v>
      </c>
    </row>
    <row r="31" spans="2:28" x14ac:dyDescent="0.2">
      <c r="B31" s="1153">
        <f>NSIKAP!B35</f>
        <v>16</v>
      </c>
      <c r="C31" s="1145"/>
      <c r="D31" s="1146" t="str">
        <f>NSIKAP!D35</f>
        <v/>
      </c>
      <c r="E31" s="1147"/>
      <c r="F31" s="1144"/>
      <c r="G31" s="1131" t="str">
        <f t="shared" si="0"/>
        <v/>
      </c>
      <c r="H31" s="1144"/>
      <c r="I31" s="1131" t="str">
        <f t="shared" si="1"/>
        <v/>
      </c>
      <c r="J31" s="1144"/>
      <c r="K31" s="1131" t="str">
        <f t="shared" si="2"/>
        <v/>
      </c>
      <c r="L31" s="1144"/>
      <c r="M31" s="1131" t="str">
        <f t="shared" si="3"/>
        <v/>
      </c>
      <c r="N31" s="1144"/>
      <c r="O31" s="1131" t="str">
        <f t="shared" si="4"/>
        <v/>
      </c>
      <c r="P31" s="1144"/>
      <c r="Q31" s="1131" t="str">
        <f t="shared" si="5"/>
        <v/>
      </c>
      <c r="R31" s="1144"/>
      <c r="S31" s="1131" t="str">
        <f t="shared" si="6"/>
        <v/>
      </c>
      <c r="T31" s="1144"/>
      <c r="U31" s="1131" t="str">
        <f t="shared" si="7"/>
        <v/>
      </c>
      <c r="V31" s="1144"/>
      <c r="W31" s="1131" t="str">
        <f t="shared" si="8"/>
        <v/>
      </c>
      <c r="X31" s="1144"/>
      <c r="Y31" s="1131" t="str">
        <f t="shared" si="11"/>
        <v/>
      </c>
      <c r="Z31" s="1174">
        <f t="shared" si="9"/>
        <v>0</v>
      </c>
      <c r="AA31" s="1175"/>
      <c r="AB31" s="1173">
        <f t="shared" si="10"/>
        <v>0</v>
      </c>
    </row>
    <row r="32" spans="2:28" x14ac:dyDescent="0.2">
      <c r="B32" s="1153">
        <f>NSIKAP!B36</f>
        <v>17</v>
      </c>
      <c r="C32" s="1145"/>
      <c r="D32" s="1146" t="str">
        <f>NSIKAP!D36</f>
        <v/>
      </c>
      <c r="E32" s="1147"/>
      <c r="F32" s="1144"/>
      <c r="G32" s="1131" t="str">
        <f t="shared" si="0"/>
        <v/>
      </c>
      <c r="H32" s="1144"/>
      <c r="I32" s="1131" t="str">
        <f t="shared" si="1"/>
        <v/>
      </c>
      <c r="J32" s="1144"/>
      <c r="K32" s="1131" t="str">
        <f t="shared" si="2"/>
        <v/>
      </c>
      <c r="L32" s="1144"/>
      <c r="M32" s="1131" t="str">
        <f t="shared" si="3"/>
        <v/>
      </c>
      <c r="N32" s="1144"/>
      <c r="O32" s="1131" t="str">
        <f t="shared" si="4"/>
        <v/>
      </c>
      <c r="P32" s="1144"/>
      <c r="Q32" s="1131" t="str">
        <f t="shared" si="5"/>
        <v/>
      </c>
      <c r="R32" s="1144"/>
      <c r="S32" s="1131" t="str">
        <f t="shared" si="6"/>
        <v/>
      </c>
      <c r="T32" s="1144"/>
      <c r="U32" s="1131" t="str">
        <f t="shared" si="7"/>
        <v/>
      </c>
      <c r="V32" s="1144"/>
      <c r="W32" s="1131" t="str">
        <f t="shared" si="8"/>
        <v/>
      </c>
      <c r="X32" s="1144"/>
      <c r="Y32" s="1131" t="str">
        <f t="shared" si="11"/>
        <v/>
      </c>
      <c r="Z32" s="1174">
        <f t="shared" si="9"/>
        <v>0</v>
      </c>
      <c r="AA32" s="1175"/>
      <c r="AB32" s="1173">
        <f t="shared" ref="AB32:AB55" si="12">IF(ISERROR((SUM(I32,M32,Q32,U32,Y32))/5),"",(SUM(I32,M32,Q32,U32,Y32))/5)</f>
        <v>0</v>
      </c>
    </row>
    <row r="33" spans="2:30" x14ac:dyDescent="0.2">
      <c r="B33" s="1153">
        <f>NSIKAP!B37</f>
        <v>18</v>
      </c>
      <c r="C33" s="1145"/>
      <c r="D33" s="1146" t="str">
        <f>NSIKAP!D37</f>
        <v/>
      </c>
      <c r="E33" s="1147"/>
      <c r="F33" s="1144"/>
      <c r="G33" s="1131" t="str">
        <f t="shared" si="0"/>
        <v/>
      </c>
      <c r="H33" s="1144"/>
      <c r="I33" s="1131" t="str">
        <f t="shared" si="1"/>
        <v/>
      </c>
      <c r="J33" s="1144"/>
      <c r="K33" s="1131" t="str">
        <f t="shared" si="2"/>
        <v/>
      </c>
      <c r="L33" s="1144"/>
      <c r="M33" s="1131" t="str">
        <f t="shared" si="3"/>
        <v/>
      </c>
      <c r="N33" s="1144"/>
      <c r="O33" s="1131" t="str">
        <f t="shared" si="4"/>
        <v/>
      </c>
      <c r="P33" s="1144"/>
      <c r="Q33" s="1131" t="str">
        <f t="shared" si="5"/>
        <v/>
      </c>
      <c r="R33" s="1144"/>
      <c r="S33" s="1131" t="str">
        <f t="shared" si="6"/>
        <v/>
      </c>
      <c r="T33" s="1144"/>
      <c r="U33" s="1131" t="str">
        <f t="shared" si="7"/>
        <v/>
      </c>
      <c r="V33" s="1144"/>
      <c r="W33" s="1131" t="str">
        <f t="shared" si="8"/>
        <v/>
      </c>
      <c r="X33" s="1144"/>
      <c r="Y33" s="1131" t="str">
        <f t="shared" si="11"/>
        <v/>
      </c>
      <c r="Z33" s="1174">
        <f t="shared" si="9"/>
        <v>0</v>
      </c>
      <c r="AA33" s="1175"/>
      <c r="AB33" s="1173">
        <f t="shared" si="12"/>
        <v>0</v>
      </c>
    </row>
    <row r="34" spans="2:30" x14ac:dyDescent="0.2">
      <c r="B34" s="1153">
        <f>NSIKAP!B38</f>
        <v>19</v>
      </c>
      <c r="C34" s="1145"/>
      <c r="D34" s="1146" t="str">
        <f>NSIKAP!D38</f>
        <v/>
      </c>
      <c r="E34" s="1147"/>
      <c r="F34" s="1144"/>
      <c r="G34" s="1131" t="str">
        <f t="shared" si="0"/>
        <v/>
      </c>
      <c r="H34" s="1144"/>
      <c r="I34" s="1131" t="str">
        <f t="shared" si="1"/>
        <v/>
      </c>
      <c r="J34" s="1144"/>
      <c r="K34" s="1131" t="str">
        <f t="shared" si="2"/>
        <v/>
      </c>
      <c r="L34" s="1144"/>
      <c r="M34" s="1131" t="str">
        <f t="shared" si="3"/>
        <v/>
      </c>
      <c r="N34" s="1144"/>
      <c r="O34" s="1131" t="str">
        <f t="shared" si="4"/>
        <v/>
      </c>
      <c r="P34" s="1144"/>
      <c r="Q34" s="1131" t="str">
        <f t="shared" si="5"/>
        <v/>
      </c>
      <c r="R34" s="1144"/>
      <c r="S34" s="1131" t="str">
        <f t="shared" si="6"/>
        <v/>
      </c>
      <c r="T34" s="1144"/>
      <c r="U34" s="1131" t="str">
        <f t="shared" si="7"/>
        <v/>
      </c>
      <c r="V34" s="1144"/>
      <c r="W34" s="1131" t="str">
        <f t="shared" si="8"/>
        <v/>
      </c>
      <c r="X34" s="1144"/>
      <c r="Y34" s="1131" t="str">
        <f t="shared" si="11"/>
        <v/>
      </c>
      <c r="Z34" s="1174">
        <f t="shared" si="9"/>
        <v>0</v>
      </c>
      <c r="AA34" s="1175"/>
      <c r="AB34" s="1173">
        <f t="shared" si="12"/>
        <v>0</v>
      </c>
    </row>
    <row r="35" spans="2:30" x14ac:dyDescent="0.2">
      <c r="B35" s="1153">
        <f>NSIKAP!B39</f>
        <v>20</v>
      </c>
      <c r="C35" s="1145"/>
      <c r="D35" s="1146" t="str">
        <f>NSIKAP!D39</f>
        <v/>
      </c>
      <c r="E35" s="1147"/>
      <c r="F35" s="1144"/>
      <c r="G35" s="1131" t="str">
        <f t="shared" si="0"/>
        <v/>
      </c>
      <c r="H35" s="1144"/>
      <c r="I35" s="1131" t="str">
        <f t="shared" si="1"/>
        <v/>
      </c>
      <c r="J35" s="1144"/>
      <c r="K35" s="1131" t="str">
        <f t="shared" si="2"/>
        <v/>
      </c>
      <c r="L35" s="1144"/>
      <c r="M35" s="1131" t="str">
        <f t="shared" si="3"/>
        <v/>
      </c>
      <c r="N35" s="1144"/>
      <c r="O35" s="1131" t="str">
        <f t="shared" si="4"/>
        <v/>
      </c>
      <c r="P35" s="1144"/>
      <c r="Q35" s="1131" t="str">
        <f t="shared" si="5"/>
        <v/>
      </c>
      <c r="R35" s="1144"/>
      <c r="S35" s="1131" t="str">
        <f t="shared" si="6"/>
        <v/>
      </c>
      <c r="T35" s="1144"/>
      <c r="U35" s="1131" t="str">
        <f t="shared" si="7"/>
        <v/>
      </c>
      <c r="V35" s="1144"/>
      <c r="W35" s="1131" t="str">
        <f t="shared" si="8"/>
        <v/>
      </c>
      <c r="X35" s="1144"/>
      <c r="Y35" s="1131" t="str">
        <f t="shared" si="11"/>
        <v/>
      </c>
      <c r="Z35" s="1174">
        <f t="shared" si="9"/>
        <v>0</v>
      </c>
      <c r="AA35" s="1175"/>
      <c r="AB35" s="1173">
        <f t="shared" si="12"/>
        <v>0</v>
      </c>
    </row>
    <row r="36" spans="2:30" x14ac:dyDescent="0.2">
      <c r="B36" s="1153">
        <f>NSIKAP!B40</f>
        <v>21</v>
      </c>
      <c r="C36" s="1145"/>
      <c r="D36" s="1146" t="str">
        <f>NSIKAP!D40</f>
        <v/>
      </c>
      <c r="E36" s="1147"/>
      <c r="F36" s="1144"/>
      <c r="G36" s="1131" t="str">
        <f t="shared" si="0"/>
        <v/>
      </c>
      <c r="H36" s="1144"/>
      <c r="I36" s="1131" t="str">
        <f t="shared" si="1"/>
        <v/>
      </c>
      <c r="J36" s="1144"/>
      <c r="K36" s="1131" t="str">
        <f t="shared" si="2"/>
        <v/>
      </c>
      <c r="L36" s="1144"/>
      <c r="M36" s="1131" t="str">
        <f t="shared" si="3"/>
        <v/>
      </c>
      <c r="N36" s="1144"/>
      <c r="O36" s="1131" t="str">
        <f t="shared" si="4"/>
        <v/>
      </c>
      <c r="P36" s="1144"/>
      <c r="Q36" s="1131" t="str">
        <f t="shared" si="5"/>
        <v/>
      </c>
      <c r="R36" s="1144"/>
      <c r="S36" s="1131" t="str">
        <f t="shared" si="6"/>
        <v/>
      </c>
      <c r="T36" s="1144"/>
      <c r="U36" s="1131" t="str">
        <f t="shared" si="7"/>
        <v/>
      </c>
      <c r="V36" s="1144"/>
      <c r="W36" s="1131" t="str">
        <f t="shared" si="8"/>
        <v/>
      </c>
      <c r="X36" s="1144"/>
      <c r="Y36" s="1131" t="str">
        <f t="shared" si="11"/>
        <v/>
      </c>
      <c r="Z36" s="1174">
        <f t="shared" si="9"/>
        <v>0</v>
      </c>
      <c r="AA36" s="1175"/>
      <c r="AB36" s="1173">
        <f t="shared" si="12"/>
        <v>0</v>
      </c>
    </row>
    <row r="37" spans="2:30" x14ac:dyDescent="0.2">
      <c r="B37" s="1153">
        <f>NSIKAP!B41</f>
        <v>22</v>
      </c>
      <c r="C37" s="1145"/>
      <c r="D37" s="1146" t="str">
        <f>NSIKAP!D41</f>
        <v/>
      </c>
      <c r="E37" s="1147"/>
      <c r="F37" s="1144"/>
      <c r="G37" s="1131" t="str">
        <f t="shared" si="0"/>
        <v/>
      </c>
      <c r="H37" s="1144"/>
      <c r="I37" s="1131" t="str">
        <f t="shared" si="1"/>
        <v/>
      </c>
      <c r="J37" s="1144"/>
      <c r="K37" s="1131" t="str">
        <f t="shared" si="2"/>
        <v/>
      </c>
      <c r="L37" s="1144"/>
      <c r="M37" s="1131" t="str">
        <f t="shared" si="3"/>
        <v/>
      </c>
      <c r="N37" s="1144"/>
      <c r="O37" s="1131" t="str">
        <f t="shared" si="4"/>
        <v/>
      </c>
      <c r="P37" s="1144"/>
      <c r="Q37" s="1131" t="str">
        <f t="shared" si="5"/>
        <v/>
      </c>
      <c r="R37" s="1144"/>
      <c r="S37" s="1131" t="str">
        <f t="shared" si="6"/>
        <v/>
      </c>
      <c r="T37" s="1144"/>
      <c r="U37" s="1131" t="str">
        <f t="shared" si="7"/>
        <v/>
      </c>
      <c r="V37" s="1144"/>
      <c r="W37" s="1131" t="str">
        <f t="shared" si="8"/>
        <v/>
      </c>
      <c r="X37" s="1144"/>
      <c r="Y37" s="1131" t="str">
        <f t="shared" si="11"/>
        <v/>
      </c>
      <c r="Z37" s="1174">
        <f t="shared" si="9"/>
        <v>0</v>
      </c>
      <c r="AA37" s="1175"/>
      <c r="AB37" s="1173">
        <f t="shared" si="12"/>
        <v>0</v>
      </c>
    </row>
    <row r="38" spans="2:30" x14ac:dyDescent="0.2">
      <c r="B38" s="1153">
        <f>NSIKAP!B42</f>
        <v>23</v>
      </c>
      <c r="C38" s="1145"/>
      <c r="D38" s="1146" t="str">
        <f>NSIKAP!D42</f>
        <v/>
      </c>
      <c r="E38" s="1147"/>
      <c r="F38" s="1144"/>
      <c r="G38" s="1131" t="str">
        <f t="shared" si="0"/>
        <v/>
      </c>
      <c r="H38" s="1144"/>
      <c r="I38" s="1131" t="str">
        <f t="shared" si="1"/>
        <v/>
      </c>
      <c r="J38" s="1144"/>
      <c r="K38" s="1131" t="str">
        <f t="shared" si="2"/>
        <v/>
      </c>
      <c r="L38" s="1144"/>
      <c r="M38" s="1131" t="str">
        <f t="shared" si="3"/>
        <v/>
      </c>
      <c r="N38" s="1144"/>
      <c r="O38" s="1131" t="str">
        <f t="shared" si="4"/>
        <v/>
      </c>
      <c r="P38" s="1144"/>
      <c r="Q38" s="1131" t="str">
        <f t="shared" si="5"/>
        <v/>
      </c>
      <c r="R38" s="1144"/>
      <c r="S38" s="1131" t="str">
        <f t="shared" si="6"/>
        <v/>
      </c>
      <c r="T38" s="1144"/>
      <c r="U38" s="1131" t="str">
        <f t="shared" si="7"/>
        <v/>
      </c>
      <c r="V38" s="1144"/>
      <c r="W38" s="1131" t="str">
        <f t="shared" si="8"/>
        <v/>
      </c>
      <c r="X38" s="1144"/>
      <c r="Y38" s="1131" t="str">
        <f t="shared" si="11"/>
        <v/>
      </c>
      <c r="Z38" s="1174">
        <f t="shared" si="9"/>
        <v>0</v>
      </c>
      <c r="AA38" s="1175"/>
      <c r="AB38" s="1173">
        <f t="shared" si="12"/>
        <v>0</v>
      </c>
    </row>
    <row r="39" spans="2:30" x14ac:dyDescent="0.2">
      <c r="B39" s="1153">
        <f>NSIKAP!B43</f>
        <v>24</v>
      </c>
      <c r="C39" s="1145"/>
      <c r="D39" s="1146" t="str">
        <f>NSIKAP!D43</f>
        <v/>
      </c>
      <c r="E39" s="1147"/>
      <c r="F39" s="1144"/>
      <c r="G39" s="1131" t="str">
        <f t="shared" si="0"/>
        <v/>
      </c>
      <c r="H39" s="1144"/>
      <c r="I39" s="1131" t="str">
        <f t="shared" si="1"/>
        <v/>
      </c>
      <c r="J39" s="1144"/>
      <c r="K39" s="1131" t="str">
        <f t="shared" si="2"/>
        <v/>
      </c>
      <c r="L39" s="1144"/>
      <c r="M39" s="1131" t="str">
        <f t="shared" si="3"/>
        <v/>
      </c>
      <c r="N39" s="1144"/>
      <c r="O39" s="1131" t="str">
        <f t="shared" si="4"/>
        <v/>
      </c>
      <c r="P39" s="1144"/>
      <c r="Q39" s="1131" t="str">
        <f t="shared" si="5"/>
        <v/>
      </c>
      <c r="R39" s="1144"/>
      <c r="S39" s="1131" t="str">
        <f t="shared" si="6"/>
        <v/>
      </c>
      <c r="T39" s="1144"/>
      <c r="U39" s="1131" t="str">
        <f t="shared" si="7"/>
        <v/>
      </c>
      <c r="V39" s="1144"/>
      <c r="W39" s="1131" t="str">
        <f t="shared" si="8"/>
        <v/>
      </c>
      <c r="X39" s="1144"/>
      <c r="Y39" s="1131" t="str">
        <f t="shared" si="11"/>
        <v/>
      </c>
      <c r="Z39" s="1174">
        <f t="shared" si="9"/>
        <v>0</v>
      </c>
      <c r="AA39" s="1175"/>
      <c r="AB39" s="1173">
        <f t="shared" si="12"/>
        <v>0</v>
      </c>
    </row>
    <row r="40" spans="2:30" x14ac:dyDescent="0.2">
      <c r="B40" s="1153">
        <f>NSIKAP!B44</f>
        <v>25</v>
      </c>
      <c r="C40" s="1145"/>
      <c r="D40" s="1146" t="str">
        <f>NSIKAP!D44</f>
        <v/>
      </c>
      <c r="E40" s="1147"/>
      <c r="F40" s="1144"/>
      <c r="G40" s="1131" t="str">
        <f t="shared" si="0"/>
        <v/>
      </c>
      <c r="H40" s="1144"/>
      <c r="I40" s="1131" t="str">
        <f t="shared" si="1"/>
        <v/>
      </c>
      <c r="J40" s="1144"/>
      <c r="K40" s="1131" t="str">
        <f t="shared" si="2"/>
        <v/>
      </c>
      <c r="L40" s="1144"/>
      <c r="M40" s="1131" t="str">
        <f t="shared" si="3"/>
        <v/>
      </c>
      <c r="N40" s="1144"/>
      <c r="O40" s="1131" t="str">
        <f t="shared" si="4"/>
        <v/>
      </c>
      <c r="P40" s="1144"/>
      <c r="Q40" s="1131" t="str">
        <f t="shared" si="5"/>
        <v/>
      </c>
      <c r="R40" s="1144"/>
      <c r="S40" s="1131" t="str">
        <f t="shared" si="6"/>
        <v/>
      </c>
      <c r="T40" s="1144"/>
      <c r="U40" s="1131" t="str">
        <f t="shared" si="7"/>
        <v/>
      </c>
      <c r="V40" s="1144"/>
      <c r="W40" s="1131" t="str">
        <f t="shared" si="8"/>
        <v/>
      </c>
      <c r="X40" s="1144"/>
      <c r="Y40" s="1131" t="str">
        <f t="shared" si="11"/>
        <v/>
      </c>
      <c r="Z40" s="1174">
        <f t="shared" si="9"/>
        <v>0</v>
      </c>
      <c r="AA40" s="1175"/>
      <c r="AB40" s="1173">
        <f t="shared" si="12"/>
        <v>0</v>
      </c>
    </row>
    <row r="41" spans="2:30" x14ac:dyDescent="0.2">
      <c r="B41" s="1153">
        <f>NSIKAP!B45</f>
        <v>26</v>
      </c>
      <c r="C41" s="1145"/>
      <c r="D41" s="1146" t="str">
        <f>NSIKAP!D45</f>
        <v/>
      </c>
      <c r="E41" s="1147"/>
      <c r="F41" s="1144"/>
      <c r="G41" s="1131" t="str">
        <f t="shared" si="0"/>
        <v/>
      </c>
      <c r="H41" s="1144"/>
      <c r="I41" s="1131" t="str">
        <f t="shared" si="1"/>
        <v/>
      </c>
      <c r="J41" s="1144"/>
      <c r="K41" s="1131" t="str">
        <f t="shared" si="2"/>
        <v/>
      </c>
      <c r="L41" s="1144"/>
      <c r="M41" s="1131" t="str">
        <f t="shared" si="3"/>
        <v/>
      </c>
      <c r="N41" s="1144"/>
      <c r="O41" s="1131" t="str">
        <f t="shared" si="4"/>
        <v/>
      </c>
      <c r="P41" s="1144"/>
      <c r="Q41" s="1131" t="str">
        <f t="shared" si="5"/>
        <v/>
      </c>
      <c r="R41" s="1144"/>
      <c r="S41" s="1131" t="str">
        <f t="shared" si="6"/>
        <v/>
      </c>
      <c r="T41" s="1144"/>
      <c r="U41" s="1131" t="str">
        <f t="shared" si="7"/>
        <v/>
      </c>
      <c r="V41" s="1144"/>
      <c r="W41" s="1131" t="str">
        <f t="shared" si="8"/>
        <v/>
      </c>
      <c r="X41" s="1144"/>
      <c r="Y41" s="1131" t="str">
        <f t="shared" si="11"/>
        <v/>
      </c>
      <c r="Z41" s="1174">
        <f t="shared" si="9"/>
        <v>0</v>
      </c>
      <c r="AA41" s="1175"/>
      <c r="AB41" s="1173">
        <f t="shared" si="12"/>
        <v>0</v>
      </c>
    </row>
    <row r="42" spans="2:30" x14ac:dyDescent="0.2">
      <c r="B42" s="1153">
        <f>NSIKAP!B46</f>
        <v>27</v>
      </c>
      <c r="C42" s="1145"/>
      <c r="D42" s="1146" t="str">
        <f>NSIKAP!D46</f>
        <v/>
      </c>
      <c r="E42" s="1147"/>
      <c r="F42" s="1144"/>
      <c r="G42" s="1131" t="str">
        <f t="shared" si="0"/>
        <v/>
      </c>
      <c r="H42" s="1144"/>
      <c r="I42" s="1131" t="str">
        <f t="shared" si="1"/>
        <v/>
      </c>
      <c r="J42" s="1144"/>
      <c r="K42" s="1131" t="str">
        <f t="shared" si="2"/>
        <v/>
      </c>
      <c r="L42" s="1144"/>
      <c r="M42" s="1131" t="str">
        <f t="shared" si="3"/>
        <v/>
      </c>
      <c r="N42" s="1144"/>
      <c r="O42" s="1131" t="str">
        <f t="shared" si="4"/>
        <v/>
      </c>
      <c r="P42" s="1144"/>
      <c r="Q42" s="1131" t="str">
        <f t="shared" si="5"/>
        <v/>
      </c>
      <c r="R42" s="1144"/>
      <c r="S42" s="1131" t="str">
        <f t="shared" si="6"/>
        <v/>
      </c>
      <c r="T42" s="1144"/>
      <c r="U42" s="1131" t="str">
        <f t="shared" si="7"/>
        <v/>
      </c>
      <c r="V42" s="1144"/>
      <c r="W42" s="1131" t="str">
        <f t="shared" si="8"/>
        <v/>
      </c>
      <c r="X42" s="1144"/>
      <c r="Y42" s="1131" t="str">
        <f t="shared" si="11"/>
        <v/>
      </c>
      <c r="Z42" s="1174">
        <f t="shared" si="9"/>
        <v>0</v>
      </c>
      <c r="AA42" s="1175"/>
      <c r="AB42" s="1173">
        <f t="shared" si="12"/>
        <v>0</v>
      </c>
    </row>
    <row r="43" spans="2:30" x14ac:dyDescent="0.2">
      <c r="B43" s="1153">
        <f>NSIKAP!B47</f>
        <v>28</v>
      </c>
      <c r="C43" s="1145"/>
      <c r="D43" s="1146" t="str">
        <f>NSIKAP!D47</f>
        <v/>
      </c>
      <c r="E43" s="1147"/>
      <c r="F43" s="1144"/>
      <c r="G43" s="1131" t="str">
        <f t="shared" si="0"/>
        <v/>
      </c>
      <c r="H43" s="1144"/>
      <c r="I43" s="1131" t="str">
        <f t="shared" si="1"/>
        <v/>
      </c>
      <c r="J43" s="1144"/>
      <c r="K43" s="1131" t="str">
        <f t="shared" si="2"/>
        <v/>
      </c>
      <c r="L43" s="1144"/>
      <c r="M43" s="1131" t="str">
        <f t="shared" si="3"/>
        <v/>
      </c>
      <c r="N43" s="1144"/>
      <c r="O43" s="1131" t="str">
        <f t="shared" si="4"/>
        <v/>
      </c>
      <c r="P43" s="1144"/>
      <c r="Q43" s="1131" t="str">
        <f t="shared" si="5"/>
        <v/>
      </c>
      <c r="R43" s="1144"/>
      <c r="S43" s="1131" t="str">
        <f t="shared" si="6"/>
        <v/>
      </c>
      <c r="T43" s="1144"/>
      <c r="U43" s="1131" t="str">
        <f t="shared" si="7"/>
        <v/>
      </c>
      <c r="V43" s="1144"/>
      <c r="W43" s="1131" t="str">
        <f t="shared" si="8"/>
        <v/>
      </c>
      <c r="X43" s="1144"/>
      <c r="Y43" s="1131" t="str">
        <f t="shared" si="11"/>
        <v/>
      </c>
      <c r="Z43" s="1174">
        <f t="shared" si="9"/>
        <v>0</v>
      </c>
      <c r="AA43" s="1175"/>
      <c r="AB43" s="1173">
        <f t="shared" si="12"/>
        <v>0</v>
      </c>
    </row>
    <row r="44" spans="2:30" x14ac:dyDescent="0.2">
      <c r="B44" s="1153">
        <f>NSIKAP!B48</f>
        <v>29</v>
      </c>
      <c r="C44" s="1145"/>
      <c r="D44" s="1146" t="str">
        <f>NSIKAP!D48</f>
        <v/>
      </c>
      <c r="E44" s="1147"/>
      <c r="F44" s="1144"/>
      <c r="G44" s="1131" t="str">
        <f t="shared" si="0"/>
        <v/>
      </c>
      <c r="H44" s="1144"/>
      <c r="I44" s="1131" t="str">
        <f t="shared" si="1"/>
        <v/>
      </c>
      <c r="J44" s="1144"/>
      <c r="K44" s="1131" t="str">
        <f t="shared" si="2"/>
        <v/>
      </c>
      <c r="L44" s="1144"/>
      <c r="M44" s="1131" t="str">
        <f t="shared" si="3"/>
        <v/>
      </c>
      <c r="N44" s="1144"/>
      <c r="O44" s="1131" t="str">
        <f t="shared" si="4"/>
        <v/>
      </c>
      <c r="P44" s="1144"/>
      <c r="Q44" s="1131" t="str">
        <f t="shared" si="5"/>
        <v/>
      </c>
      <c r="R44" s="1144"/>
      <c r="S44" s="1131" t="str">
        <f t="shared" si="6"/>
        <v/>
      </c>
      <c r="T44" s="1144"/>
      <c r="U44" s="1131" t="str">
        <f t="shared" si="7"/>
        <v/>
      </c>
      <c r="V44" s="1144"/>
      <c r="W44" s="1131" t="str">
        <f t="shared" si="8"/>
        <v/>
      </c>
      <c r="X44" s="1144"/>
      <c r="Y44" s="1131" t="str">
        <f t="shared" si="11"/>
        <v/>
      </c>
      <c r="Z44" s="1174">
        <f t="shared" si="9"/>
        <v>0</v>
      </c>
      <c r="AA44" s="1175"/>
      <c r="AB44" s="1173">
        <f t="shared" si="12"/>
        <v>0</v>
      </c>
    </row>
    <row r="45" spans="2:30" x14ac:dyDescent="0.2">
      <c r="B45" s="1153">
        <f>NSIKAP!B49</f>
        <v>30</v>
      </c>
      <c r="C45" s="1145"/>
      <c r="D45" s="1146" t="str">
        <f>NSIKAP!D49</f>
        <v/>
      </c>
      <c r="E45" s="1147"/>
      <c r="F45" s="1144"/>
      <c r="G45" s="1131" t="str">
        <f t="shared" si="0"/>
        <v/>
      </c>
      <c r="H45" s="1144"/>
      <c r="I45" s="1131" t="str">
        <f t="shared" si="1"/>
        <v/>
      </c>
      <c r="J45" s="1144"/>
      <c r="K45" s="1131" t="str">
        <f t="shared" si="2"/>
        <v/>
      </c>
      <c r="L45" s="1144"/>
      <c r="M45" s="1131" t="str">
        <f t="shared" si="3"/>
        <v/>
      </c>
      <c r="N45" s="1144"/>
      <c r="O45" s="1131" t="str">
        <f t="shared" si="4"/>
        <v/>
      </c>
      <c r="P45" s="1144"/>
      <c r="Q45" s="1131" t="str">
        <f t="shared" si="5"/>
        <v/>
      </c>
      <c r="R45" s="1144"/>
      <c r="S45" s="1131" t="str">
        <f t="shared" si="6"/>
        <v/>
      </c>
      <c r="T45" s="1144"/>
      <c r="U45" s="1131" t="str">
        <f t="shared" si="7"/>
        <v/>
      </c>
      <c r="V45" s="1144"/>
      <c r="W45" s="1131" t="str">
        <f t="shared" si="8"/>
        <v/>
      </c>
      <c r="X45" s="1144"/>
      <c r="Y45" s="1131" t="str">
        <f t="shared" si="11"/>
        <v/>
      </c>
      <c r="Z45" s="1174">
        <f t="shared" si="9"/>
        <v>0</v>
      </c>
      <c r="AA45" s="1175"/>
      <c r="AB45" s="1173">
        <f t="shared" si="12"/>
        <v>0</v>
      </c>
    </row>
    <row r="46" spans="2:30" ht="14.25" x14ac:dyDescent="0.2">
      <c r="B46" s="1153">
        <f>NSIKAP!B50</f>
        <v>31</v>
      </c>
      <c r="C46" s="1145"/>
      <c r="D46" s="1146" t="str">
        <f>NSIKAP!D50</f>
        <v/>
      </c>
      <c r="E46" s="1147"/>
      <c r="F46" s="1144"/>
      <c r="G46" s="1131" t="str">
        <f t="shared" si="0"/>
        <v/>
      </c>
      <c r="H46" s="1144"/>
      <c r="I46" s="1131" t="str">
        <f t="shared" si="1"/>
        <v/>
      </c>
      <c r="J46" s="1144"/>
      <c r="K46" s="1131" t="str">
        <f t="shared" si="2"/>
        <v/>
      </c>
      <c r="L46" s="1144"/>
      <c r="M46" s="1131" t="str">
        <f t="shared" si="3"/>
        <v/>
      </c>
      <c r="N46" s="1144"/>
      <c r="O46" s="1131" t="str">
        <f t="shared" si="4"/>
        <v/>
      </c>
      <c r="P46" s="1144"/>
      <c r="Q46" s="1131" t="str">
        <f t="shared" si="5"/>
        <v/>
      </c>
      <c r="R46" s="1144"/>
      <c r="S46" s="1131" t="str">
        <f t="shared" si="6"/>
        <v/>
      </c>
      <c r="T46" s="1144"/>
      <c r="U46" s="1131" t="str">
        <f t="shared" si="7"/>
        <v/>
      </c>
      <c r="V46" s="1144"/>
      <c r="W46" s="1131" t="str">
        <f t="shared" si="8"/>
        <v/>
      </c>
      <c r="X46" s="1144"/>
      <c r="Y46" s="1131" t="str">
        <f t="shared" si="11"/>
        <v/>
      </c>
      <c r="Z46" s="1174">
        <f t="shared" si="9"/>
        <v>0</v>
      </c>
      <c r="AA46" s="1175"/>
      <c r="AB46" s="1173">
        <f t="shared" si="12"/>
        <v>0</v>
      </c>
      <c r="AD46" s="2" t="s">
        <v>554</v>
      </c>
    </row>
    <row r="47" spans="2:30" x14ac:dyDescent="0.2">
      <c r="B47" s="1153">
        <f>NSIKAP!B51</f>
        <v>32</v>
      </c>
      <c r="C47" s="1145"/>
      <c r="D47" s="1146" t="str">
        <f>NSIKAP!D51</f>
        <v/>
      </c>
      <c r="E47" s="1147"/>
      <c r="F47" s="1144"/>
      <c r="G47" s="1131" t="str">
        <f t="shared" si="0"/>
        <v/>
      </c>
      <c r="H47" s="1144"/>
      <c r="I47" s="1131" t="str">
        <f t="shared" si="1"/>
        <v/>
      </c>
      <c r="J47" s="1144"/>
      <c r="K47" s="1131" t="str">
        <f t="shared" si="2"/>
        <v/>
      </c>
      <c r="L47" s="1144"/>
      <c r="M47" s="1131" t="str">
        <f t="shared" si="3"/>
        <v/>
      </c>
      <c r="N47" s="1144"/>
      <c r="O47" s="1131" t="str">
        <f t="shared" si="4"/>
        <v/>
      </c>
      <c r="P47" s="1144"/>
      <c r="Q47" s="1131" t="str">
        <f t="shared" si="5"/>
        <v/>
      </c>
      <c r="R47" s="1144"/>
      <c r="S47" s="1131" t="str">
        <f t="shared" si="6"/>
        <v/>
      </c>
      <c r="T47" s="1144"/>
      <c r="U47" s="1131" t="str">
        <f t="shared" si="7"/>
        <v/>
      </c>
      <c r="V47" s="1144"/>
      <c r="W47" s="1131" t="str">
        <f t="shared" si="8"/>
        <v/>
      </c>
      <c r="X47" s="1144"/>
      <c r="Y47" s="1131" t="str">
        <f t="shared" si="11"/>
        <v/>
      </c>
      <c r="Z47" s="1174">
        <f t="shared" si="9"/>
        <v>0</v>
      </c>
      <c r="AA47" s="1175"/>
      <c r="AB47" s="1173">
        <f t="shared" si="12"/>
        <v>0</v>
      </c>
    </row>
    <row r="48" spans="2:30" x14ac:dyDescent="0.2">
      <c r="B48" s="1153">
        <f>NSIKAP!B52</f>
        <v>33</v>
      </c>
      <c r="C48" s="1145"/>
      <c r="D48" s="1146" t="str">
        <f>NSIKAP!D52</f>
        <v/>
      </c>
      <c r="E48" s="1147"/>
      <c r="F48" s="1144"/>
      <c r="G48" s="1131" t="str">
        <f t="shared" si="0"/>
        <v/>
      </c>
      <c r="H48" s="1144"/>
      <c r="I48" s="1131" t="str">
        <f t="shared" si="1"/>
        <v/>
      </c>
      <c r="J48" s="1144"/>
      <c r="K48" s="1131" t="str">
        <f t="shared" si="2"/>
        <v/>
      </c>
      <c r="L48" s="1144"/>
      <c r="M48" s="1131" t="str">
        <f t="shared" si="3"/>
        <v/>
      </c>
      <c r="N48" s="1144"/>
      <c r="O48" s="1131" t="str">
        <f t="shared" si="4"/>
        <v/>
      </c>
      <c r="P48" s="1144"/>
      <c r="Q48" s="1131" t="str">
        <f t="shared" si="5"/>
        <v/>
      </c>
      <c r="R48" s="1144"/>
      <c r="S48" s="1131" t="str">
        <f t="shared" si="6"/>
        <v/>
      </c>
      <c r="T48" s="1144"/>
      <c r="U48" s="1131" t="str">
        <f t="shared" si="7"/>
        <v/>
      </c>
      <c r="V48" s="1144"/>
      <c r="W48" s="1131" t="str">
        <f t="shared" si="8"/>
        <v/>
      </c>
      <c r="X48" s="1144"/>
      <c r="Y48" s="1131" t="str">
        <f t="shared" si="11"/>
        <v/>
      </c>
      <c r="Z48" s="1174">
        <f t="shared" si="9"/>
        <v>0</v>
      </c>
      <c r="AA48" s="1175"/>
      <c r="AB48" s="1173">
        <f t="shared" si="12"/>
        <v>0</v>
      </c>
    </row>
    <row r="49" spans="2:28" x14ac:dyDescent="0.2">
      <c r="B49" s="1153">
        <f>NSIKAP!B53</f>
        <v>34</v>
      </c>
      <c r="C49" s="1145"/>
      <c r="D49" s="1146" t="str">
        <f>NSIKAP!D53</f>
        <v/>
      </c>
      <c r="E49" s="1147"/>
      <c r="F49" s="1144"/>
      <c r="G49" s="1131" t="str">
        <f t="shared" si="0"/>
        <v/>
      </c>
      <c r="H49" s="1144"/>
      <c r="I49" s="1131" t="str">
        <f t="shared" si="1"/>
        <v/>
      </c>
      <c r="J49" s="1144"/>
      <c r="K49" s="1131" t="str">
        <f t="shared" si="2"/>
        <v/>
      </c>
      <c r="L49" s="1144"/>
      <c r="M49" s="1131" t="str">
        <f t="shared" si="3"/>
        <v/>
      </c>
      <c r="N49" s="1144"/>
      <c r="O49" s="1131" t="str">
        <f t="shared" si="4"/>
        <v/>
      </c>
      <c r="P49" s="1144"/>
      <c r="Q49" s="1131" t="str">
        <f t="shared" si="5"/>
        <v/>
      </c>
      <c r="R49" s="1144"/>
      <c r="S49" s="1131" t="str">
        <f t="shared" si="6"/>
        <v/>
      </c>
      <c r="T49" s="1144"/>
      <c r="U49" s="1131" t="str">
        <f t="shared" si="7"/>
        <v/>
      </c>
      <c r="V49" s="1144"/>
      <c r="W49" s="1131" t="str">
        <f t="shared" si="8"/>
        <v/>
      </c>
      <c r="X49" s="1144"/>
      <c r="Y49" s="1131" t="str">
        <f t="shared" si="11"/>
        <v/>
      </c>
      <c r="Z49" s="1174">
        <f t="shared" si="9"/>
        <v>0</v>
      </c>
      <c r="AA49" s="1175"/>
      <c r="AB49" s="1173">
        <f t="shared" si="12"/>
        <v>0</v>
      </c>
    </row>
    <row r="50" spans="2:28" x14ac:dyDescent="0.2">
      <c r="B50" s="1153">
        <f>NSIKAP!B54</f>
        <v>35</v>
      </c>
      <c r="C50" s="1145"/>
      <c r="D50" s="1146" t="str">
        <f>NSIKAP!D54</f>
        <v/>
      </c>
      <c r="E50" s="1147"/>
      <c r="F50" s="1144"/>
      <c r="G50" s="1131" t="str">
        <f t="shared" si="0"/>
        <v/>
      </c>
      <c r="H50" s="1144"/>
      <c r="I50" s="1131" t="str">
        <f t="shared" si="1"/>
        <v/>
      </c>
      <c r="J50" s="1144"/>
      <c r="K50" s="1131" t="str">
        <f t="shared" si="2"/>
        <v/>
      </c>
      <c r="L50" s="1144"/>
      <c r="M50" s="1131" t="str">
        <f t="shared" si="3"/>
        <v/>
      </c>
      <c r="N50" s="1144"/>
      <c r="O50" s="1131" t="str">
        <f t="shared" si="4"/>
        <v/>
      </c>
      <c r="P50" s="1144"/>
      <c r="Q50" s="1131" t="str">
        <f t="shared" si="5"/>
        <v/>
      </c>
      <c r="R50" s="1144"/>
      <c r="S50" s="1131" t="str">
        <f t="shared" si="6"/>
        <v/>
      </c>
      <c r="T50" s="1144"/>
      <c r="U50" s="1131" t="str">
        <f t="shared" si="7"/>
        <v/>
      </c>
      <c r="V50" s="1144"/>
      <c r="W50" s="1131" t="str">
        <f t="shared" si="8"/>
        <v/>
      </c>
      <c r="X50" s="1144"/>
      <c r="Y50" s="1131" t="str">
        <f t="shared" si="11"/>
        <v/>
      </c>
      <c r="Z50" s="1174">
        <f t="shared" si="9"/>
        <v>0</v>
      </c>
      <c r="AA50" s="1175"/>
      <c r="AB50" s="1173">
        <f t="shared" si="12"/>
        <v>0</v>
      </c>
    </row>
    <row r="51" spans="2:28" x14ac:dyDescent="0.2">
      <c r="B51" s="1153">
        <f>NSIKAP!B55</f>
        <v>36</v>
      </c>
      <c r="C51" s="1145"/>
      <c r="D51" s="1146" t="str">
        <f>NSIKAP!D55</f>
        <v/>
      </c>
      <c r="E51" s="1147"/>
      <c r="F51" s="1144"/>
      <c r="G51" s="1131" t="str">
        <f t="shared" si="0"/>
        <v/>
      </c>
      <c r="H51" s="1144"/>
      <c r="I51" s="1131" t="str">
        <f t="shared" si="1"/>
        <v/>
      </c>
      <c r="J51" s="1144"/>
      <c r="K51" s="1131" t="str">
        <f t="shared" si="2"/>
        <v/>
      </c>
      <c r="L51" s="1144"/>
      <c r="M51" s="1131" t="str">
        <f t="shared" si="3"/>
        <v/>
      </c>
      <c r="N51" s="1144"/>
      <c r="O51" s="1131" t="str">
        <f t="shared" si="4"/>
        <v/>
      </c>
      <c r="P51" s="1144"/>
      <c r="Q51" s="1131" t="str">
        <f t="shared" si="5"/>
        <v/>
      </c>
      <c r="R51" s="1144"/>
      <c r="S51" s="1131" t="str">
        <f t="shared" si="6"/>
        <v/>
      </c>
      <c r="T51" s="1144"/>
      <c r="U51" s="1131" t="str">
        <f t="shared" si="7"/>
        <v/>
      </c>
      <c r="V51" s="1144"/>
      <c r="W51" s="1131" t="str">
        <f t="shared" si="8"/>
        <v/>
      </c>
      <c r="X51" s="1144"/>
      <c r="Y51" s="1131" t="str">
        <f t="shared" si="11"/>
        <v/>
      </c>
      <c r="Z51" s="1174">
        <f t="shared" si="9"/>
        <v>0</v>
      </c>
      <c r="AA51" s="1175"/>
      <c r="AB51" s="1173">
        <f t="shared" si="12"/>
        <v>0</v>
      </c>
    </row>
    <row r="52" spans="2:28" x14ac:dyDescent="0.2">
      <c r="B52" s="1153">
        <f>NSIKAP!B56</f>
        <v>37</v>
      </c>
      <c r="C52" s="1145"/>
      <c r="D52" s="1146" t="str">
        <f>NSIKAP!D56</f>
        <v/>
      </c>
      <c r="E52" s="1147"/>
      <c r="F52" s="1144"/>
      <c r="G52" s="1131" t="str">
        <f t="shared" si="0"/>
        <v/>
      </c>
      <c r="H52" s="1144"/>
      <c r="I52" s="1131" t="str">
        <f t="shared" si="1"/>
        <v/>
      </c>
      <c r="J52" s="1144"/>
      <c r="K52" s="1131" t="str">
        <f t="shared" si="2"/>
        <v/>
      </c>
      <c r="L52" s="1144"/>
      <c r="M52" s="1131" t="str">
        <f t="shared" si="3"/>
        <v/>
      </c>
      <c r="N52" s="1144"/>
      <c r="O52" s="1131" t="str">
        <f t="shared" si="4"/>
        <v/>
      </c>
      <c r="P52" s="1144"/>
      <c r="Q52" s="1131" t="str">
        <f t="shared" si="5"/>
        <v/>
      </c>
      <c r="R52" s="1144"/>
      <c r="S52" s="1131" t="str">
        <f t="shared" si="6"/>
        <v/>
      </c>
      <c r="T52" s="1144"/>
      <c r="U52" s="1131" t="str">
        <f t="shared" si="7"/>
        <v/>
      </c>
      <c r="V52" s="1144"/>
      <c r="W52" s="1131" t="str">
        <f t="shared" si="8"/>
        <v/>
      </c>
      <c r="X52" s="1144"/>
      <c r="Y52" s="1131" t="str">
        <f t="shared" si="11"/>
        <v/>
      </c>
      <c r="Z52" s="1174">
        <f t="shared" si="9"/>
        <v>0</v>
      </c>
      <c r="AA52" s="1175"/>
      <c r="AB52" s="1173">
        <f t="shared" si="12"/>
        <v>0</v>
      </c>
    </row>
    <row r="53" spans="2:28" x14ac:dyDescent="0.2">
      <c r="B53" s="1153">
        <f>NSIKAP!B57</f>
        <v>38</v>
      </c>
      <c r="C53" s="1145"/>
      <c r="D53" s="1146" t="str">
        <f>NSIKAP!D57</f>
        <v/>
      </c>
      <c r="E53" s="1147"/>
      <c r="F53" s="1144"/>
      <c r="G53" s="1131" t="str">
        <f t="shared" si="0"/>
        <v/>
      </c>
      <c r="H53" s="1144"/>
      <c r="I53" s="1131" t="str">
        <f t="shared" si="1"/>
        <v/>
      </c>
      <c r="J53" s="1144"/>
      <c r="K53" s="1131" t="str">
        <f t="shared" si="2"/>
        <v/>
      </c>
      <c r="L53" s="1144"/>
      <c r="M53" s="1131" t="str">
        <f t="shared" si="3"/>
        <v/>
      </c>
      <c r="N53" s="1144"/>
      <c r="O53" s="1131" t="str">
        <f t="shared" si="4"/>
        <v/>
      </c>
      <c r="P53" s="1144"/>
      <c r="Q53" s="1131" t="str">
        <f t="shared" si="5"/>
        <v/>
      </c>
      <c r="R53" s="1144"/>
      <c r="S53" s="1131" t="str">
        <f t="shared" si="6"/>
        <v/>
      </c>
      <c r="T53" s="1144"/>
      <c r="U53" s="1131" t="str">
        <f t="shared" si="7"/>
        <v/>
      </c>
      <c r="V53" s="1144"/>
      <c r="W53" s="1131" t="str">
        <f t="shared" si="8"/>
        <v/>
      </c>
      <c r="X53" s="1144"/>
      <c r="Y53" s="1131" t="str">
        <f t="shared" si="11"/>
        <v/>
      </c>
      <c r="Z53" s="1174">
        <f t="shared" si="9"/>
        <v>0</v>
      </c>
      <c r="AA53" s="1175"/>
      <c r="AB53" s="1173">
        <f t="shared" si="12"/>
        <v>0</v>
      </c>
    </row>
    <row r="54" spans="2:28" x14ac:dyDescent="0.2">
      <c r="B54" s="1153">
        <f>NSIKAP!B58</f>
        <v>39</v>
      </c>
      <c r="C54" s="1145"/>
      <c r="D54" s="1146" t="str">
        <f>NSIKAP!D58</f>
        <v/>
      </c>
      <c r="E54" s="1147"/>
      <c r="F54" s="1144"/>
      <c r="G54" s="1131" t="str">
        <f t="shared" si="0"/>
        <v/>
      </c>
      <c r="H54" s="1144"/>
      <c r="I54" s="1131" t="str">
        <f t="shared" si="1"/>
        <v/>
      </c>
      <c r="J54" s="1144"/>
      <c r="K54" s="1131" t="str">
        <f t="shared" si="2"/>
        <v/>
      </c>
      <c r="L54" s="1144"/>
      <c r="M54" s="1131" t="str">
        <f t="shared" si="3"/>
        <v/>
      </c>
      <c r="N54" s="1144"/>
      <c r="O54" s="1131" t="str">
        <f t="shared" si="4"/>
        <v/>
      </c>
      <c r="P54" s="1144"/>
      <c r="Q54" s="1131" t="str">
        <f t="shared" si="5"/>
        <v/>
      </c>
      <c r="R54" s="1144"/>
      <c r="S54" s="1131" t="str">
        <f t="shared" si="6"/>
        <v/>
      </c>
      <c r="T54" s="1144"/>
      <c r="U54" s="1131" t="str">
        <f t="shared" si="7"/>
        <v/>
      </c>
      <c r="V54" s="1144"/>
      <c r="W54" s="1131" t="str">
        <f t="shared" si="8"/>
        <v/>
      </c>
      <c r="X54" s="1144"/>
      <c r="Y54" s="1131" t="str">
        <f t="shared" si="11"/>
        <v/>
      </c>
      <c r="Z54" s="1174">
        <f t="shared" si="9"/>
        <v>0</v>
      </c>
      <c r="AA54" s="1175"/>
      <c r="AB54" s="1173">
        <f t="shared" si="12"/>
        <v>0</v>
      </c>
    </row>
    <row r="55" spans="2:28" x14ac:dyDescent="0.2">
      <c r="B55" s="1154">
        <f>NSIKAP!B59</f>
        <v>40</v>
      </c>
      <c r="C55" s="1155"/>
      <c r="D55" s="1156" t="str">
        <f>NSIKAP!D59</f>
        <v/>
      </c>
      <c r="E55" s="1157"/>
      <c r="F55" s="1158"/>
      <c r="G55" s="1159" t="str">
        <f t="shared" si="0"/>
        <v/>
      </c>
      <c r="H55" s="1158"/>
      <c r="I55" s="1159" t="str">
        <f t="shared" si="1"/>
        <v/>
      </c>
      <c r="J55" s="1158"/>
      <c r="K55" s="1159" t="str">
        <f t="shared" si="2"/>
        <v/>
      </c>
      <c r="L55" s="1158"/>
      <c r="M55" s="1159" t="str">
        <f t="shared" si="3"/>
        <v/>
      </c>
      <c r="N55" s="1158"/>
      <c r="O55" s="1159" t="str">
        <f t="shared" si="4"/>
        <v/>
      </c>
      <c r="P55" s="1158"/>
      <c r="Q55" s="1159" t="str">
        <f t="shared" si="5"/>
        <v/>
      </c>
      <c r="R55" s="1158"/>
      <c r="S55" s="1159" t="str">
        <f t="shared" si="6"/>
        <v/>
      </c>
      <c r="T55" s="1158"/>
      <c r="U55" s="1159" t="str">
        <f t="shared" si="7"/>
        <v/>
      </c>
      <c r="V55" s="1158"/>
      <c r="W55" s="1159" t="str">
        <f t="shared" si="8"/>
        <v/>
      </c>
      <c r="X55" s="1158"/>
      <c r="Y55" s="1159" t="str">
        <f t="shared" si="11"/>
        <v/>
      </c>
      <c r="Z55" s="1178">
        <f t="shared" si="9"/>
        <v>0</v>
      </c>
      <c r="AA55" s="1179"/>
      <c r="AB55" s="1180">
        <f t="shared" si="12"/>
        <v>0</v>
      </c>
    </row>
    <row r="57" spans="2:28" x14ac:dyDescent="0.2">
      <c r="B57" s="1148" t="s">
        <v>202</v>
      </c>
    </row>
    <row r="58" spans="2:28" ht="15" x14ac:dyDescent="0.2">
      <c r="B58" s="1134" t="str">
        <f>B4</f>
        <v xml:space="preserve">SL  </v>
      </c>
      <c r="C58" s="1132" t="s">
        <v>3</v>
      </c>
      <c r="E58" s="1149" t="s">
        <v>616</v>
      </c>
      <c r="F58" s="1150"/>
      <c r="G58" s="1150"/>
      <c r="H58" s="1168"/>
      <c r="I58" s="1150"/>
    </row>
    <row r="59" spans="2:28" ht="15" x14ac:dyDescent="0.2">
      <c r="B59" s="1134" t="str">
        <f>B6</f>
        <v xml:space="preserve">SR  </v>
      </c>
      <c r="C59" s="1132" t="s">
        <v>3</v>
      </c>
      <c r="E59" s="1149" t="s">
        <v>617</v>
      </c>
      <c r="F59" s="1150"/>
      <c r="G59" s="1150"/>
      <c r="H59" s="1168"/>
      <c r="I59" s="1150"/>
    </row>
    <row r="60" spans="2:28" ht="15" x14ac:dyDescent="0.2">
      <c r="B60" s="1134" t="str">
        <f>B8</f>
        <v xml:space="preserve">KD </v>
      </c>
      <c r="C60" s="1132" t="s">
        <v>3</v>
      </c>
      <c r="E60" s="1149" t="s">
        <v>623</v>
      </c>
      <c r="F60" s="1150"/>
      <c r="G60" s="1150"/>
      <c r="H60" s="1168"/>
      <c r="I60" s="1150"/>
    </row>
    <row r="61" spans="2:28" ht="15" x14ac:dyDescent="0.2">
      <c r="B61" s="1134" t="str">
        <f>B10</f>
        <v xml:space="preserve">TP  </v>
      </c>
      <c r="C61" s="1132" t="s">
        <v>3</v>
      </c>
      <c r="E61" s="1149" t="s">
        <v>618</v>
      </c>
      <c r="F61" s="1150"/>
      <c r="G61" s="1150"/>
      <c r="H61" s="1168"/>
      <c r="I61" s="1150"/>
    </row>
  </sheetData>
  <mergeCells count="24">
    <mergeCell ref="O10:R10"/>
    <mergeCell ref="E4:E10"/>
    <mergeCell ref="N14:O14"/>
    <mergeCell ref="T14:U14"/>
    <mergeCell ref="V14:W14"/>
    <mergeCell ref="N13:Q13"/>
    <mergeCell ref="P14:Q14"/>
    <mergeCell ref="R14:S14"/>
    <mergeCell ref="X14:Y14"/>
    <mergeCell ref="V13:Y13"/>
    <mergeCell ref="B1:Z1"/>
    <mergeCell ref="B2:Z2"/>
    <mergeCell ref="R13:U13"/>
    <mergeCell ref="F14:G14"/>
    <mergeCell ref="H14:I14"/>
    <mergeCell ref="J14:K14"/>
    <mergeCell ref="L14:M14"/>
    <mergeCell ref="C12:E14"/>
    <mergeCell ref="B12:B14"/>
    <mergeCell ref="Z12:AB13"/>
    <mergeCell ref="F12:Y12"/>
    <mergeCell ref="O8:R8"/>
    <mergeCell ref="F13:I13"/>
    <mergeCell ref="J13:M13"/>
  </mergeCells>
  <conditionalFormatting sqref="AB1:AB11 Z1:AA12 Z14:AB1048576">
    <cfRule type="cellIs" dxfId="49" priority="5" operator="equal">
      <formula>0</formula>
    </cfRule>
  </conditionalFormatting>
  <conditionalFormatting sqref="P1">
    <cfRule type="cellIs" dxfId="48" priority="4" operator="equal">
      <formula>0</formula>
    </cfRule>
  </conditionalFormatting>
  <conditionalFormatting sqref="Z1">
    <cfRule type="cellIs" dxfId="47" priority="3" operator="equal">
      <formula>0</formula>
    </cfRule>
  </conditionalFormatting>
  <conditionalFormatting sqref="P9">
    <cfRule type="cellIs" dxfId="46" priority="2" operator="equal">
      <formula>0</formula>
    </cfRule>
  </conditionalFormatting>
  <conditionalFormatting sqref="P9">
    <cfRule type="cellIs" dxfId="45" priority="1" operator="equal">
      <formula>0</formula>
    </cfRule>
  </conditionalFormatting>
  <dataValidations count="1">
    <dataValidation type="list" allowBlank="1" showInputMessage="1" showErrorMessage="1" sqref="F16:F55 X16:X55 V16:V55 R16:R55 N16:N55 J16:J55 H16:H55 L16:L55 P16:P55 T16:T55">
      <formula1>$B$58:$B$61</formula1>
    </dataValidation>
  </dataValidations>
  <hyperlinks>
    <hyperlink ref="A1" location="NSIKAP!A1" tooltip="REKAP NILAI SIKAP" display="NSIKAP!A1"/>
  </hyperlinks>
  <pageMargins left="0.7" right="0.7" top="0.75" bottom="0.75" header="0.3" footer="0.3"/>
  <pageSetup paperSize="9" orientation="portrait" horizontalDpi="4294967293" verticalDpi="4294967293" r:id="rId1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</sheetPr>
  <dimension ref="A1:AD61"/>
  <sheetViews>
    <sheetView showGridLines="0" workbookViewId="0">
      <selection activeCell="C12" sqref="C12:E14"/>
    </sheetView>
  </sheetViews>
  <sheetFormatPr defaultRowHeight="12.75" x14ac:dyDescent="0.2"/>
  <cols>
    <col min="1" max="1" width="2.85546875" style="289" customWidth="1"/>
    <col min="2" max="2" width="4.28515625" style="1132" customWidth="1"/>
    <col min="3" max="3" width="1.7109375" style="1132" customWidth="1"/>
    <col min="4" max="4" width="8" style="1132" customWidth="1"/>
    <col min="5" max="5" width="19.28515625" style="1133" customWidth="1"/>
    <col min="6" max="7" width="4.42578125" style="1132" customWidth="1"/>
    <col min="8" max="8" width="4.42578125" style="1164" customWidth="1"/>
    <col min="9" max="9" width="4.42578125" style="1132" customWidth="1"/>
    <col min="10" max="11" width="4.42578125" style="289" customWidth="1"/>
    <col min="12" max="12" width="4.42578125" style="255" customWidth="1"/>
    <col min="13" max="15" width="4.42578125" style="289" customWidth="1"/>
    <col min="16" max="16" width="4.42578125" style="255" customWidth="1"/>
    <col min="17" max="19" width="4.42578125" style="289" customWidth="1"/>
    <col min="20" max="20" width="4.42578125" style="255" customWidth="1"/>
    <col min="21" max="23" width="4.42578125" style="289" customWidth="1"/>
    <col min="24" max="24" width="4.42578125" style="255" customWidth="1"/>
    <col min="25" max="25" width="4.42578125" style="289" customWidth="1"/>
    <col min="26" max="26" width="9.140625" style="1132" customWidth="1"/>
    <col min="27" max="27" width="9.140625" style="1132" hidden="1" customWidth="1"/>
    <col min="28" max="28" width="9.140625" style="1132" customWidth="1"/>
    <col min="29" max="16384" width="9.140625" style="289"/>
  </cols>
  <sheetData>
    <row r="1" spans="1:28" ht="15" customHeight="1" x14ac:dyDescent="0.25">
      <c r="A1" s="1128" t="s">
        <v>702</v>
      </c>
      <c r="B1" s="2198" t="s">
        <v>649</v>
      </c>
      <c r="C1" s="2198"/>
      <c r="D1" s="2198"/>
      <c r="E1" s="2198"/>
      <c r="F1" s="2198"/>
      <c r="G1" s="2198"/>
      <c r="H1" s="2198"/>
      <c r="I1" s="2198"/>
      <c r="J1" s="2198"/>
      <c r="K1" s="2198"/>
      <c r="L1" s="2198"/>
      <c r="M1" s="2198"/>
      <c r="N1" s="2198"/>
      <c r="O1" s="2198"/>
      <c r="P1" s="2198"/>
      <c r="Q1" s="2198"/>
      <c r="R1" s="2198"/>
      <c r="S1" s="2198"/>
      <c r="T1" s="2198"/>
      <c r="U1" s="2198"/>
      <c r="V1" s="2198"/>
      <c r="W1" s="2198"/>
      <c r="X1" s="2198"/>
      <c r="Y1" s="2198"/>
      <c r="Z1" s="2198"/>
      <c r="AA1" s="1162"/>
      <c r="AB1" s="1162"/>
    </row>
    <row r="2" spans="1:28" x14ac:dyDescent="0.2">
      <c r="B2" s="2199" t="s">
        <v>640</v>
      </c>
      <c r="C2" s="2199"/>
      <c r="D2" s="2199"/>
      <c r="E2" s="2199"/>
      <c r="F2" s="2199"/>
      <c r="G2" s="2199"/>
      <c r="H2" s="2199"/>
      <c r="I2" s="2199"/>
      <c r="J2" s="2199"/>
      <c r="K2" s="2199"/>
      <c r="L2" s="2199"/>
      <c r="M2" s="2199"/>
      <c r="N2" s="2199"/>
      <c r="O2" s="2199"/>
      <c r="P2" s="2199"/>
      <c r="Q2" s="2199"/>
      <c r="R2" s="2199"/>
      <c r="S2" s="2199"/>
      <c r="T2" s="2199"/>
      <c r="U2" s="2199"/>
      <c r="V2" s="2199"/>
      <c r="W2" s="2199"/>
      <c r="X2" s="2199"/>
      <c r="Y2" s="2199"/>
      <c r="Z2" s="2199"/>
      <c r="AA2" s="1135"/>
      <c r="AB2" s="1135"/>
    </row>
    <row r="3" spans="1:28" ht="3.75" customHeight="1" x14ac:dyDescent="0.2">
      <c r="B3" s="1204"/>
      <c r="C3" s="1204"/>
      <c r="D3" s="1204"/>
      <c r="E3" s="1205"/>
    </row>
    <row r="4" spans="1:28" x14ac:dyDescent="0.2">
      <c r="B4" s="1208" t="s">
        <v>619</v>
      </c>
      <c r="C4" s="1206" t="s">
        <v>3</v>
      </c>
      <c r="D4" s="1203">
        <v>100</v>
      </c>
      <c r="E4" s="2223" t="s">
        <v>701</v>
      </c>
    </row>
    <row r="5" spans="1:28" ht="3" customHeight="1" x14ac:dyDescent="0.2">
      <c r="B5" s="1208"/>
      <c r="C5" s="1206"/>
      <c r="D5" s="1206"/>
      <c r="E5" s="2223"/>
    </row>
    <row r="6" spans="1:28" x14ac:dyDescent="0.2">
      <c r="B6" s="1208" t="s">
        <v>620</v>
      </c>
      <c r="C6" s="1206" t="s">
        <v>3</v>
      </c>
      <c r="D6" s="1203">
        <v>80</v>
      </c>
      <c r="E6" s="2223"/>
      <c r="F6" s="1136" t="s">
        <v>31</v>
      </c>
      <c r="H6" s="1165"/>
      <c r="I6" s="1135" t="s">
        <v>3</v>
      </c>
      <c r="J6" s="289" t="str">
        <f>NSIKAP!BB7</f>
        <v>X MIPA 1</v>
      </c>
    </row>
    <row r="7" spans="1:28" ht="3" customHeight="1" x14ac:dyDescent="0.2">
      <c r="B7" s="1208"/>
      <c r="C7" s="1206"/>
      <c r="D7" s="1206"/>
      <c r="E7" s="2223"/>
      <c r="F7" s="1136"/>
      <c r="H7" s="1165"/>
      <c r="I7" s="1135"/>
    </row>
    <row r="8" spans="1:28" x14ac:dyDescent="0.2">
      <c r="B8" s="1208" t="s">
        <v>621</v>
      </c>
      <c r="C8" s="1206" t="s">
        <v>3</v>
      </c>
      <c r="D8" s="1203">
        <v>60</v>
      </c>
      <c r="E8" s="2223"/>
      <c r="F8" s="1136" t="s">
        <v>185</v>
      </c>
      <c r="H8" s="1165"/>
      <c r="I8" s="1135" t="s">
        <v>3</v>
      </c>
      <c r="J8" s="1181" t="s">
        <v>647</v>
      </c>
      <c r="K8" s="1181"/>
      <c r="L8" s="1182"/>
      <c r="M8" s="1181"/>
      <c r="N8" s="1181" t="s">
        <v>3</v>
      </c>
      <c r="O8" s="2220"/>
      <c r="P8" s="2221"/>
      <c r="Q8" s="2221"/>
      <c r="R8" s="2222"/>
    </row>
    <row r="9" spans="1:28" ht="3" customHeight="1" x14ac:dyDescent="0.2">
      <c r="B9" s="1208"/>
      <c r="C9" s="1206"/>
      <c r="D9" s="1206"/>
      <c r="E9" s="2223"/>
      <c r="F9" s="1136"/>
      <c r="G9" s="1133"/>
      <c r="H9" s="1166"/>
      <c r="I9" s="1133"/>
      <c r="J9" s="1181"/>
      <c r="K9" s="1181"/>
      <c r="L9" s="1182"/>
      <c r="M9" s="1181"/>
      <c r="N9" s="1181"/>
    </row>
    <row r="10" spans="1:28" x14ac:dyDescent="0.2">
      <c r="B10" s="1208" t="s">
        <v>622</v>
      </c>
      <c r="C10" s="1206" t="s">
        <v>3</v>
      </c>
      <c r="D10" s="1203">
        <v>40</v>
      </c>
      <c r="E10" s="2223"/>
      <c r="J10" s="1181" t="s">
        <v>648</v>
      </c>
      <c r="K10" s="1181"/>
      <c r="L10" s="1182"/>
      <c r="M10" s="1181"/>
      <c r="N10" s="1181" t="s">
        <v>3</v>
      </c>
      <c r="O10" s="2220"/>
      <c r="P10" s="2221"/>
      <c r="Q10" s="2221"/>
      <c r="R10" s="2222"/>
    </row>
    <row r="11" spans="1:28" ht="4.5" customHeight="1" x14ac:dyDescent="0.2">
      <c r="B11" s="1204"/>
      <c r="C11" s="1204"/>
      <c r="D11" s="1204"/>
      <c r="E11" s="1205"/>
    </row>
    <row r="12" spans="1:28" ht="15" customHeight="1" x14ac:dyDescent="0.2">
      <c r="B12" s="2208" t="s">
        <v>6</v>
      </c>
      <c r="C12" s="2202" t="s">
        <v>565</v>
      </c>
      <c r="D12" s="2203"/>
      <c r="E12" s="2203"/>
      <c r="F12" s="2217" t="s">
        <v>624</v>
      </c>
      <c r="G12" s="2218"/>
      <c r="H12" s="2218"/>
      <c r="I12" s="2218"/>
      <c r="J12" s="2218"/>
      <c r="K12" s="2218"/>
      <c r="L12" s="2218"/>
      <c r="M12" s="2218"/>
      <c r="N12" s="2218"/>
      <c r="O12" s="2218"/>
      <c r="P12" s="2218"/>
      <c r="Q12" s="2218"/>
      <c r="R12" s="2218"/>
      <c r="S12" s="2218"/>
      <c r="T12" s="2218"/>
      <c r="U12" s="2218"/>
      <c r="V12" s="2218"/>
      <c r="W12" s="2218"/>
      <c r="X12" s="2218"/>
      <c r="Y12" s="2219"/>
      <c r="Z12" s="2211" t="s">
        <v>625</v>
      </c>
      <c r="AA12" s="2212"/>
      <c r="AB12" s="2213"/>
    </row>
    <row r="13" spans="1:28" ht="92.25" customHeight="1" x14ac:dyDescent="0.2">
      <c r="B13" s="2209"/>
      <c r="C13" s="2204"/>
      <c r="D13" s="2205"/>
      <c r="E13" s="2205"/>
      <c r="F13" s="2196" t="s">
        <v>723</v>
      </c>
      <c r="G13" s="2197"/>
      <c r="H13" s="2197"/>
      <c r="I13" s="2200"/>
      <c r="J13" s="2196" t="s">
        <v>724</v>
      </c>
      <c r="K13" s="2197"/>
      <c r="L13" s="2197"/>
      <c r="M13" s="2200"/>
      <c r="N13" s="2196" t="s">
        <v>664</v>
      </c>
      <c r="O13" s="2197"/>
      <c r="P13" s="2197"/>
      <c r="Q13" s="2200"/>
      <c r="R13" s="2196" t="s">
        <v>665</v>
      </c>
      <c r="S13" s="2197"/>
      <c r="T13" s="2197"/>
      <c r="U13" s="2200"/>
      <c r="V13" s="2196" t="s">
        <v>666</v>
      </c>
      <c r="W13" s="2197"/>
      <c r="X13" s="2197"/>
      <c r="Y13" s="2197"/>
      <c r="Z13" s="2214"/>
      <c r="AA13" s="2215"/>
      <c r="AB13" s="2216"/>
    </row>
    <row r="14" spans="1:28" ht="15" customHeight="1" x14ac:dyDescent="0.2">
      <c r="B14" s="2210"/>
      <c r="C14" s="2206"/>
      <c r="D14" s="2207"/>
      <c r="E14" s="2207"/>
      <c r="F14" s="2201" t="s">
        <v>645</v>
      </c>
      <c r="G14" s="2201"/>
      <c r="H14" s="2195" t="s">
        <v>646</v>
      </c>
      <c r="I14" s="2195"/>
      <c r="J14" s="2201" t="s">
        <v>645</v>
      </c>
      <c r="K14" s="2201"/>
      <c r="L14" s="2195" t="s">
        <v>646</v>
      </c>
      <c r="M14" s="2195"/>
      <c r="N14" s="2201" t="s">
        <v>645</v>
      </c>
      <c r="O14" s="2201"/>
      <c r="P14" s="2195" t="s">
        <v>646</v>
      </c>
      <c r="Q14" s="2195"/>
      <c r="R14" s="2201" t="s">
        <v>645</v>
      </c>
      <c r="S14" s="2201"/>
      <c r="T14" s="2195" t="s">
        <v>646</v>
      </c>
      <c r="U14" s="2195"/>
      <c r="V14" s="2201" t="s">
        <v>645</v>
      </c>
      <c r="W14" s="2201"/>
      <c r="X14" s="2195" t="s">
        <v>646</v>
      </c>
      <c r="Y14" s="2195"/>
      <c r="Z14" s="1169" t="s">
        <v>645</v>
      </c>
      <c r="AA14" s="1170"/>
      <c r="AB14" s="1176" t="s">
        <v>646</v>
      </c>
    </row>
    <row r="15" spans="1:28" ht="3.75" customHeight="1" thickBot="1" x14ac:dyDescent="0.25">
      <c r="B15" s="1151"/>
      <c r="C15" s="1137"/>
      <c r="D15" s="1137"/>
      <c r="E15" s="1138"/>
      <c r="F15" s="1137"/>
      <c r="G15" s="1137"/>
      <c r="H15" s="1167"/>
      <c r="I15" s="1137"/>
      <c r="J15" s="1139"/>
      <c r="K15" s="1139"/>
      <c r="L15" s="1163"/>
      <c r="M15" s="1139"/>
      <c r="N15" s="1139"/>
      <c r="O15" s="1139"/>
      <c r="P15" s="1163"/>
      <c r="Q15" s="1139"/>
      <c r="R15" s="1139"/>
      <c r="S15" s="1139"/>
      <c r="T15" s="1163"/>
      <c r="U15" s="1139"/>
      <c r="V15" s="1139"/>
      <c r="W15" s="1139"/>
      <c r="X15" s="1163"/>
      <c r="Y15" s="1139"/>
      <c r="Z15" s="1171"/>
      <c r="AA15" s="1172"/>
      <c r="AB15" s="1177"/>
    </row>
    <row r="16" spans="1:28" ht="13.5" thickTop="1" x14ac:dyDescent="0.2">
      <c r="B16" s="1152">
        <f>NSIKAP!B20</f>
        <v>1</v>
      </c>
      <c r="C16" s="1141"/>
      <c r="D16" s="1142" t="str">
        <f>NSIKAP!D20</f>
        <v/>
      </c>
      <c r="E16" s="1143"/>
      <c r="F16" s="1140" t="s">
        <v>620</v>
      </c>
      <c r="G16" s="1131">
        <f t="shared" ref="G16:G55" si="0">IF(F16=$B$4,$D$4,IF(F16=$B$6,$D$6,IF(F16=$B$8,$D$8,IF(F16=$B$10,$D$10,""))))</f>
        <v>80</v>
      </c>
      <c r="H16" s="1140"/>
      <c r="I16" s="1131" t="str">
        <f t="shared" ref="I16:I55" si="1">IF(H16=$B$4,$D$4,IF(H16=$B$6,$D$6,IF(H16=$B$8,$D$8,IF(H16=$B$10,$D$10,""))))</f>
        <v/>
      </c>
      <c r="J16" s="1140"/>
      <c r="K16" s="1131" t="str">
        <f t="shared" ref="K16:K55" si="2">IF(J16=$B$4,$D$4,IF(J16=$B$6,$D$6,IF(J16=$B$8,$D$8,IF(J16=$B$10,$D$10,""))))</f>
        <v/>
      </c>
      <c r="L16" s="1140"/>
      <c r="M16" s="1131" t="str">
        <f t="shared" ref="M16:M55" si="3">IF(L16=$B$4,$D$4,IF(L16=$B$6,$D$6,IF(L16=$B$8,$D$8,IF(L16=$B$10,$D$10,""))))</f>
        <v/>
      </c>
      <c r="N16" s="1140"/>
      <c r="O16" s="1131" t="str">
        <f t="shared" ref="O16:O55" si="4">IF(N16=$B$4,$D$4,IF(N16=$B$6,$D$6,IF(N16=$B$8,$D$8,IF(N16=$B$10,$D$10,""))))</f>
        <v/>
      </c>
      <c r="P16" s="1140"/>
      <c r="Q16" s="1131" t="str">
        <f t="shared" ref="Q16:Q55" si="5">IF(P16=$B$4,$D$4,IF(P16=$B$6,$D$6,IF(P16=$B$8,$D$8,IF(P16=$B$10,$D$10,""))))</f>
        <v/>
      </c>
      <c r="R16" s="1140"/>
      <c r="S16" s="1131" t="str">
        <f t="shared" ref="S16:S55" si="6">IF(R16=$B$4,$D$4,IF(R16=$B$6,$D$6,IF(R16=$B$8,$D$8,IF(R16=$B$10,$D$10,""))))</f>
        <v/>
      </c>
      <c r="T16" s="1140"/>
      <c r="U16" s="1131" t="str">
        <f t="shared" ref="U16:U55" si="7">IF(T16=$B$4,$D$4,IF(T16=$B$6,$D$6,IF(T16=$B$8,$D$8,IF(T16=$B$10,$D$10,""))))</f>
        <v/>
      </c>
      <c r="V16" s="1140"/>
      <c r="W16" s="1131" t="str">
        <f t="shared" ref="W16:W55" si="8">IF(V16=$B$4,$D$4,IF(V16=$B$6,$D$6,IF(V16=$B$8,$D$8,IF(V16=$B$10,$D$10,""))))</f>
        <v/>
      </c>
      <c r="X16" s="1140" t="s">
        <v>620</v>
      </c>
      <c r="Y16" s="1131"/>
      <c r="Z16" s="1173">
        <f t="shared" ref="Z16:Z55" si="9">IF(ISERROR((SUM(G16,K16,O16,S16,W16))/5),"",(SUM(G16,K16,O16,S16,W16))/5)</f>
        <v>16</v>
      </c>
      <c r="AA16" s="1173">
        <f t="shared" ref="AA16:AB31" si="10">IF(ISERROR((SUM(H16,L16,P16,T16,X16))/5),"",(SUM(H16,L16,P16,T16,X16))/5)</f>
        <v>0</v>
      </c>
      <c r="AB16" s="1173">
        <f t="shared" si="10"/>
        <v>0</v>
      </c>
    </row>
    <row r="17" spans="2:28" x14ac:dyDescent="0.2">
      <c r="B17" s="1153">
        <f>NSIKAP!B21</f>
        <v>2</v>
      </c>
      <c r="C17" s="1145"/>
      <c r="D17" s="1146" t="str">
        <f>NSIKAP!D21</f>
        <v/>
      </c>
      <c r="E17" s="1147"/>
      <c r="F17" s="1144" t="s">
        <v>620</v>
      </c>
      <c r="G17" s="1131">
        <f t="shared" si="0"/>
        <v>80</v>
      </c>
      <c r="H17" s="1144"/>
      <c r="I17" s="1131" t="str">
        <f t="shared" si="1"/>
        <v/>
      </c>
      <c r="J17" s="1144"/>
      <c r="K17" s="1131" t="str">
        <f t="shared" si="2"/>
        <v/>
      </c>
      <c r="L17" s="1144"/>
      <c r="M17" s="1131" t="str">
        <f t="shared" si="3"/>
        <v/>
      </c>
      <c r="N17" s="1144"/>
      <c r="O17" s="1131" t="str">
        <f t="shared" si="4"/>
        <v/>
      </c>
      <c r="P17" s="1144"/>
      <c r="Q17" s="1131" t="str">
        <f t="shared" si="5"/>
        <v/>
      </c>
      <c r="R17" s="1144"/>
      <c r="S17" s="1131" t="str">
        <f t="shared" si="6"/>
        <v/>
      </c>
      <c r="T17" s="1144"/>
      <c r="U17" s="1131" t="str">
        <f t="shared" si="7"/>
        <v/>
      </c>
      <c r="V17" s="1144"/>
      <c r="W17" s="1131" t="str">
        <f t="shared" si="8"/>
        <v/>
      </c>
      <c r="X17" s="1144" t="s">
        <v>620</v>
      </c>
      <c r="Y17" s="1131"/>
      <c r="Z17" s="1174">
        <f t="shared" si="9"/>
        <v>16</v>
      </c>
      <c r="AA17" s="1175"/>
      <c r="AB17" s="1173">
        <f t="shared" si="10"/>
        <v>0</v>
      </c>
    </row>
    <row r="18" spans="2:28" x14ac:dyDescent="0.2">
      <c r="B18" s="1153">
        <f>NSIKAP!B22</f>
        <v>3</v>
      </c>
      <c r="C18" s="1145"/>
      <c r="D18" s="1146" t="str">
        <f>NSIKAP!D22</f>
        <v/>
      </c>
      <c r="E18" s="1147"/>
      <c r="F18" s="1144"/>
      <c r="G18" s="1131" t="str">
        <f t="shared" si="0"/>
        <v/>
      </c>
      <c r="H18" s="1144"/>
      <c r="I18" s="1131" t="str">
        <f t="shared" si="1"/>
        <v/>
      </c>
      <c r="J18" s="1144"/>
      <c r="K18" s="1131" t="str">
        <f t="shared" si="2"/>
        <v/>
      </c>
      <c r="L18" s="1144"/>
      <c r="M18" s="1131" t="str">
        <f t="shared" si="3"/>
        <v/>
      </c>
      <c r="N18" s="1144"/>
      <c r="O18" s="1131" t="str">
        <f t="shared" si="4"/>
        <v/>
      </c>
      <c r="P18" s="1144"/>
      <c r="Q18" s="1131" t="str">
        <f t="shared" si="5"/>
        <v/>
      </c>
      <c r="R18" s="1144"/>
      <c r="S18" s="1131" t="str">
        <f t="shared" si="6"/>
        <v/>
      </c>
      <c r="T18" s="1144"/>
      <c r="U18" s="1131" t="str">
        <f t="shared" si="7"/>
        <v/>
      </c>
      <c r="V18" s="1144"/>
      <c r="W18" s="1131" t="str">
        <f t="shared" si="8"/>
        <v/>
      </c>
      <c r="X18" s="1144"/>
      <c r="Y18" s="1131" t="str">
        <f t="shared" ref="Y18:Y55" si="11">IF(X18=$B$4,$D$4,IF(X18=$B$6,$D$6,IF(X18=$B$8,$D$8,IF(X18=$B$10,$D$10,""))))</f>
        <v/>
      </c>
      <c r="Z18" s="1174">
        <f t="shared" si="9"/>
        <v>0</v>
      </c>
      <c r="AA18" s="1175"/>
      <c r="AB18" s="1173">
        <f t="shared" si="10"/>
        <v>0</v>
      </c>
    </row>
    <row r="19" spans="2:28" x14ac:dyDescent="0.2">
      <c r="B19" s="1153">
        <f>NSIKAP!B23</f>
        <v>4</v>
      </c>
      <c r="C19" s="1145"/>
      <c r="D19" s="1146" t="str">
        <f>NSIKAP!D23</f>
        <v/>
      </c>
      <c r="E19" s="1147"/>
      <c r="F19" s="1144"/>
      <c r="G19" s="1131" t="str">
        <f t="shared" si="0"/>
        <v/>
      </c>
      <c r="H19" s="1144"/>
      <c r="I19" s="1131" t="str">
        <f t="shared" si="1"/>
        <v/>
      </c>
      <c r="J19" s="1144"/>
      <c r="K19" s="1131" t="str">
        <f t="shared" si="2"/>
        <v/>
      </c>
      <c r="L19" s="1144"/>
      <c r="M19" s="1131" t="str">
        <f t="shared" si="3"/>
        <v/>
      </c>
      <c r="N19" s="1144"/>
      <c r="O19" s="1131" t="str">
        <f t="shared" si="4"/>
        <v/>
      </c>
      <c r="P19" s="1144"/>
      <c r="Q19" s="1131" t="str">
        <f t="shared" si="5"/>
        <v/>
      </c>
      <c r="R19" s="1144"/>
      <c r="S19" s="1131" t="str">
        <f t="shared" si="6"/>
        <v/>
      </c>
      <c r="T19" s="1144"/>
      <c r="U19" s="1131" t="str">
        <f t="shared" si="7"/>
        <v/>
      </c>
      <c r="V19" s="1144"/>
      <c r="W19" s="1131" t="str">
        <f t="shared" si="8"/>
        <v/>
      </c>
      <c r="X19" s="1144"/>
      <c r="Y19" s="1131" t="str">
        <f t="shared" si="11"/>
        <v/>
      </c>
      <c r="Z19" s="1174">
        <f t="shared" si="9"/>
        <v>0</v>
      </c>
      <c r="AA19" s="1175"/>
      <c r="AB19" s="1173">
        <f t="shared" si="10"/>
        <v>0</v>
      </c>
    </row>
    <row r="20" spans="2:28" x14ac:dyDescent="0.2">
      <c r="B20" s="1153">
        <f>NSIKAP!B24</f>
        <v>5</v>
      </c>
      <c r="C20" s="1145"/>
      <c r="D20" s="1146" t="str">
        <f>NSIKAP!D24</f>
        <v/>
      </c>
      <c r="E20" s="1147"/>
      <c r="F20" s="1144"/>
      <c r="G20" s="1131" t="str">
        <f t="shared" si="0"/>
        <v/>
      </c>
      <c r="H20" s="1144"/>
      <c r="I20" s="1131" t="str">
        <f t="shared" si="1"/>
        <v/>
      </c>
      <c r="J20" s="1144"/>
      <c r="K20" s="1131" t="str">
        <f t="shared" si="2"/>
        <v/>
      </c>
      <c r="L20" s="1144"/>
      <c r="M20" s="1131" t="str">
        <f t="shared" si="3"/>
        <v/>
      </c>
      <c r="N20" s="1144"/>
      <c r="O20" s="1131" t="str">
        <f t="shared" si="4"/>
        <v/>
      </c>
      <c r="P20" s="1144"/>
      <c r="Q20" s="1131" t="str">
        <f t="shared" si="5"/>
        <v/>
      </c>
      <c r="R20" s="1144"/>
      <c r="S20" s="1131" t="str">
        <f t="shared" si="6"/>
        <v/>
      </c>
      <c r="T20" s="1144"/>
      <c r="U20" s="1131" t="str">
        <f t="shared" si="7"/>
        <v/>
      </c>
      <c r="V20" s="1144"/>
      <c r="W20" s="1131" t="str">
        <f t="shared" si="8"/>
        <v/>
      </c>
      <c r="X20" s="1144"/>
      <c r="Y20" s="1131" t="str">
        <f t="shared" si="11"/>
        <v/>
      </c>
      <c r="Z20" s="1174">
        <f t="shared" si="9"/>
        <v>0</v>
      </c>
      <c r="AA20" s="1175"/>
      <c r="AB20" s="1173">
        <f t="shared" si="10"/>
        <v>0</v>
      </c>
    </row>
    <row r="21" spans="2:28" x14ac:dyDescent="0.2">
      <c r="B21" s="1153">
        <f>NSIKAP!B25</f>
        <v>6</v>
      </c>
      <c r="C21" s="1145"/>
      <c r="D21" s="1146" t="str">
        <f>NSIKAP!D25</f>
        <v/>
      </c>
      <c r="E21" s="1147"/>
      <c r="F21" s="1144"/>
      <c r="G21" s="1131" t="str">
        <f t="shared" si="0"/>
        <v/>
      </c>
      <c r="H21" s="1144"/>
      <c r="I21" s="1131" t="str">
        <f t="shared" si="1"/>
        <v/>
      </c>
      <c r="J21" s="1144"/>
      <c r="K21" s="1131" t="str">
        <f t="shared" si="2"/>
        <v/>
      </c>
      <c r="L21" s="1144"/>
      <c r="M21" s="1131" t="str">
        <f t="shared" si="3"/>
        <v/>
      </c>
      <c r="N21" s="1144"/>
      <c r="O21" s="1131" t="str">
        <f t="shared" si="4"/>
        <v/>
      </c>
      <c r="P21" s="1144"/>
      <c r="Q21" s="1131" t="str">
        <f t="shared" si="5"/>
        <v/>
      </c>
      <c r="R21" s="1144"/>
      <c r="S21" s="1131" t="str">
        <f t="shared" si="6"/>
        <v/>
      </c>
      <c r="T21" s="1144"/>
      <c r="U21" s="1131" t="str">
        <f t="shared" si="7"/>
        <v/>
      </c>
      <c r="V21" s="1144"/>
      <c r="W21" s="1131" t="str">
        <f t="shared" si="8"/>
        <v/>
      </c>
      <c r="X21" s="1144"/>
      <c r="Y21" s="1131" t="str">
        <f t="shared" si="11"/>
        <v/>
      </c>
      <c r="Z21" s="1174">
        <f t="shared" si="9"/>
        <v>0</v>
      </c>
      <c r="AA21" s="1175"/>
      <c r="AB21" s="1173">
        <f t="shared" si="10"/>
        <v>0</v>
      </c>
    </row>
    <row r="22" spans="2:28" x14ac:dyDescent="0.2">
      <c r="B22" s="1153">
        <f>NSIKAP!B26</f>
        <v>7</v>
      </c>
      <c r="C22" s="1145"/>
      <c r="D22" s="1146" t="str">
        <f>NSIKAP!D26</f>
        <v/>
      </c>
      <c r="E22" s="1147"/>
      <c r="F22" s="1144"/>
      <c r="G22" s="1131" t="str">
        <f t="shared" si="0"/>
        <v/>
      </c>
      <c r="H22" s="1144"/>
      <c r="I22" s="1131" t="str">
        <f t="shared" si="1"/>
        <v/>
      </c>
      <c r="J22" s="1144"/>
      <c r="K22" s="1131" t="str">
        <f t="shared" si="2"/>
        <v/>
      </c>
      <c r="L22" s="1144"/>
      <c r="M22" s="1131" t="str">
        <f t="shared" si="3"/>
        <v/>
      </c>
      <c r="N22" s="1144"/>
      <c r="O22" s="1131" t="str">
        <f t="shared" si="4"/>
        <v/>
      </c>
      <c r="P22" s="1144"/>
      <c r="Q22" s="1131" t="str">
        <f t="shared" si="5"/>
        <v/>
      </c>
      <c r="R22" s="1144"/>
      <c r="S22" s="1131" t="str">
        <f t="shared" si="6"/>
        <v/>
      </c>
      <c r="T22" s="1144"/>
      <c r="U22" s="1131" t="str">
        <f t="shared" si="7"/>
        <v/>
      </c>
      <c r="V22" s="1144"/>
      <c r="W22" s="1131" t="str">
        <f t="shared" si="8"/>
        <v/>
      </c>
      <c r="X22" s="1144"/>
      <c r="Y22" s="1131" t="str">
        <f t="shared" si="11"/>
        <v/>
      </c>
      <c r="Z22" s="1174">
        <f t="shared" si="9"/>
        <v>0</v>
      </c>
      <c r="AA22" s="1175"/>
      <c r="AB22" s="1173">
        <f t="shared" si="10"/>
        <v>0</v>
      </c>
    </row>
    <row r="23" spans="2:28" x14ac:dyDescent="0.2">
      <c r="B23" s="1153">
        <f>NSIKAP!B27</f>
        <v>8</v>
      </c>
      <c r="C23" s="1145"/>
      <c r="D23" s="1146" t="str">
        <f>NSIKAP!D27</f>
        <v/>
      </c>
      <c r="E23" s="1147"/>
      <c r="F23" s="1144"/>
      <c r="G23" s="1131" t="str">
        <f t="shared" si="0"/>
        <v/>
      </c>
      <c r="H23" s="1144"/>
      <c r="I23" s="1131" t="str">
        <f t="shared" si="1"/>
        <v/>
      </c>
      <c r="J23" s="1144"/>
      <c r="K23" s="1131" t="str">
        <f t="shared" si="2"/>
        <v/>
      </c>
      <c r="L23" s="1144"/>
      <c r="M23" s="1131" t="str">
        <f t="shared" si="3"/>
        <v/>
      </c>
      <c r="N23" s="1144"/>
      <c r="O23" s="1131" t="str">
        <f t="shared" si="4"/>
        <v/>
      </c>
      <c r="P23" s="1144"/>
      <c r="Q23" s="1131" t="str">
        <f t="shared" si="5"/>
        <v/>
      </c>
      <c r="R23" s="1144"/>
      <c r="S23" s="1131" t="str">
        <f t="shared" si="6"/>
        <v/>
      </c>
      <c r="T23" s="1144"/>
      <c r="U23" s="1131" t="str">
        <f t="shared" si="7"/>
        <v/>
      </c>
      <c r="V23" s="1144"/>
      <c r="W23" s="1131" t="str">
        <f t="shared" si="8"/>
        <v/>
      </c>
      <c r="X23" s="1144"/>
      <c r="Y23" s="1131" t="str">
        <f t="shared" si="11"/>
        <v/>
      </c>
      <c r="Z23" s="1174">
        <f t="shared" si="9"/>
        <v>0</v>
      </c>
      <c r="AA23" s="1175"/>
      <c r="AB23" s="1173">
        <f t="shared" si="10"/>
        <v>0</v>
      </c>
    </row>
    <row r="24" spans="2:28" x14ac:dyDescent="0.2">
      <c r="B24" s="1153">
        <f>NSIKAP!B28</f>
        <v>9</v>
      </c>
      <c r="C24" s="1145"/>
      <c r="D24" s="1146" t="str">
        <f>NSIKAP!D28</f>
        <v/>
      </c>
      <c r="E24" s="1147"/>
      <c r="F24" s="1144"/>
      <c r="G24" s="1131" t="str">
        <f t="shared" si="0"/>
        <v/>
      </c>
      <c r="H24" s="1144"/>
      <c r="I24" s="1131" t="str">
        <f t="shared" si="1"/>
        <v/>
      </c>
      <c r="J24" s="1144"/>
      <c r="K24" s="1131" t="str">
        <f t="shared" si="2"/>
        <v/>
      </c>
      <c r="L24" s="1144"/>
      <c r="M24" s="1131" t="str">
        <f t="shared" si="3"/>
        <v/>
      </c>
      <c r="N24" s="1144"/>
      <c r="O24" s="1131" t="str">
        <f t="shared" si="4"/>
        <v/>
      </c>
      <c r="P24" s="1144"/>
      <c r="Q24" s="1131" t="str">
        <f t="shared" si="5"/>
        <v/>
      </c>
      <c r="R24" s="1144"/>
      <c r="S24" s="1131" t="str">
        <f t="shared" si="6"/>
        <v/>
      </c>
      <c r="T24" s="1144"/>
      <c r="U24" s="1131" t="str">
        <f t="shared" si="7"/>
        <v/>
      </c>
      <c r="V24" s="1144"/>
      <c r="W24" s="1131" t="str">
        <f t="shared" si="8"/>
        <v/>
      </c>
      <c r="X24" s="1144"/>
      <c r="Y24" s="1131" t="str">
        <f t="shared" si="11"/>
        <v/>
      </c>
      <c r="Z24" s="1174">
        <f t="shared" si="9"/>
        <v>0</v>
      </c>
      <c r="AA24" s="1175"/>
      <c r="AB24" s="1173">
        <f t="shared" si="10"/>
        <v>0</v>
      </c>
    </row>
    <row r="25" spans="2:28" x14ac:dyDescent="0.2">
      <c r="B25" s="1153">
        <f>NSIKAP!B29</f>
        <v>10</v>
      </c>
      <c r="C25" s="1145"/>
      <c r="D25" s="1146" t="str">
        <f>NSIKAP!D29</f>
        <v/>
      </c>
      <c r="E25" s="1147"/>
      <c r="F25" s="1144"/>
      <c r="G25" s="1131" t="str">
        <f t="shared" si="0"/>
        <v/>
      </c>
      <c r="H25" s="1144"/>
      <c r="I25" s="1131" t="str">
        <f t="shared" si="1"/>
        <v/>
      </c>
      <c r="J25" s="1144"/>
      <c r="K25" s="1131" t="str">
        <f t="shared" si="2"/>
        <v/>
      </c>
      <c r="L25" s="1144"/>
      <c r="M25" s="1131" t="str">
        <f t="shared" si="3"/>
        <v/>
      </c>
      <c r="N25" s="1144"/>
      <c r="O25" s="1131" t="str">
        <f t="shared" si="4"/>
        <v/>
      </c>
      <c r="P25" s="1144"/>
      <c r="Q25" s="1131" t="str">
        <f t="shared" si="5"/>
        <v/>
      </c>
      <c r="R25" s="1144"/>
      <c r="S25" s="1131" t="str">
        <f t="shared" si="6"/>
        <v/>
      </c>
      <c r="T25" s="1144"/>
      <c r="U25" s="1131" t="str">
        <f t="shared" si="7"/>
        <v/>
      </c>
      <c r="V25" s="1144"/>
      <c r="W25" s="1131" t="str">
        <f t="shared" si="8"/>
        <v/>
      </c>
      <c r="X25" s="1144"/>
      <c r="Y25" s="1131" t="str">
        <f t="shared" si="11"/>
        <v/>
      </c>
      <c r="Z25" s="1174">
        <f t="shared" si="9"/>
        <v>0</v>
      </c>
      <c r="AA25" s="1175"/>
      <c r="AB25" s="1173">
        <f t="shared" si="10"/>
        <v>0</v>
      </c>
    </row>
    <row r="26" spans="2:28" x14ac:dyDescent="0.2">
      <c r="B26" s="1153">
        <f>NSIKAP!B30</f>
        <v>11</v>
      </c>
      <c r="C26" s="1145"/>
      <c r="D26" s="1146" t="str">
        <f>NSIKAP!D30</f>
        <v/>
      </c>
      <c r="E26" s="1147"/>
      <c r="F26" s="1144"/>
      <c r="G26" s="1131" t="str">
        <f t="shared" si="0"/>
        <v/>
      </c>
      <c r="H26" s="1144"/>
      <c r="I26" s="1131" t="str">
        <f t="shared" si="1"/>
        <v/>
      </c>
      <c r="J26" s="1144"/>
      <c r="K26" s="1131" t="str">
        <f t="shared" si="2"/>
        <v/>
      </c>
      <c r="L26" s="1144"/>
      <c r="M26" s="1131" t="str">
        <f t="shared" si="3"/>
        <v/>
      </c>
      <c r="N26" s="1144"/>
      <c r="O26" s="1131" t="str">
        <f t="shared" si="4"/>
        <v/>
      </c>
      <c r="P26" s="1144"/>
      <c r="Q26" s="1131" t="str">
        <f t="shared" si="5"/>
        <v/>
      </c>
      <c r="R26" s="1144"/>
      <c r="S26" s="1131" t="str">
        <f t="shared" si="6"/>
        <v/>
      </c>
      <c r="T26" s="1144"/>
      <c r="U26" s="1131" t="str">
        <f t="shared" si="7"/>
        <v/>
      </c>
      <c r="V26" s="1144"/>
      <c r="W26" s="1131" t="str">
        <f t="shared" si="8"/>
        <v/>
      </c>
      <c r="X26" s="1144"/>
      <c r="Y26" s="1131" t="str">
        <f t="shared" si="11"/>
        <v/>
      </c>
      <c r="Z26" s="1174">
        <f t="shared" si="9"/>
        <v>0</v>
      </c>
      <c r="AA26" s="1175"/>
      <c r="AB26" s="1173">
        <f t="shared" si="10"/>
        <v>0</v>
      </c>
    </row>
    <row r="27" spans="2:28" x14ac:dyDescent="0.2">
      <c r="B27" s="1153">
        <f>NSIKAP!B31</f>
        <v>12</v>
      </c>
      <c r="C27" s="1145"/>
      <c r="D27" s="1146" t="str">
        <f>NSIKAP!D31</f>
        <v/>
      </c>
      <c r="E27" s="1147"/>
      <c r="F27" s="1144"/>
      <c r="G27" s="1131" t="str">
        <f t="shared" si="0"/>
        <v/>
      </c>
      <c r="H27" s="1144"/>
      <c r="I27" s="1131" t="str">
        <f t="shared" si="1"/>
        <v/>
      </c>
      <c r="J27" s="1144"/>
      <c r="K27" s="1131" t="str">
        <f t="shared" si="2"/>
        <v/>
      </c>
      <c r="L27" s="1144"/>
      <c r="M27" s="1131" t="str">
        <f t="shared" si="3"/>
        <v/>
      </c>
      <c r="N27" s="1144"/>
      <c r="O27" s="1131" t="str">
        <f t="shared" si="4"/>
        <v/>
      </c>
      <c r="P27" s="1144"/>
      <c r="Q27" s="1131" t="str">
        <f t="shared" si="5"/>
        <v/>
      </c>
      <c r="R27" s="1144"/>
      <c r="S27" s="1131" t="str">
        <f t="shared" si="6"/>
        <v/>
      </c>
      <c r="T27" s="1144"/>
      <c r="U27" s="1131" t="str">
        <f t="shared" si="7"/>
        <v/>
      </c>
      <c r="V27" s="1144"/>
      <c r="W27" s="1131" t="str">
        <f t="shared" si="8"/>
        <v/>
      </c>
      <c r="X27" s="1144"/>
      <c r="Y27" s="1131" t="str">
        <f t="shared" si="11"/>
        <v/>
      </c>
      <c r="Z27" s="1174">
        <f t="shared" si="9"/>
        <v>0</v>
      </c>
      <c r="AA27" s="1175"/>
      <c r="AB27" s="1173">
        <f t="shared" si="10"/>
        <v>0</v>
      </c>
    </row>
    <row r="28" spans="2:28" x14ac:dyDescent="0.2">
      <c r="B28" s="1153">
        <f>NSIKAP!B32</f>
        <v>13</v>
      </c>
      <c r="C28" s="1145"/>
      <c r="D28" s="1146" t="str">
        <f>NSIKAP!D32</f>
        <v/>
      </c>
      <c r="E28" s="1147"/>
      <c r="F28" s="1144"/>
      <c r="G28" s="1131" t="str">
        <f t="shared" si="0"/>
        <v/>
      </c>
      <c r="H28" s="1144"/>
      <c r="I28" s="1131" t="str">
        <f t="shared" si="1"/>
        <v/>
      </c>
      <c r="J28" s="1144"/>
      <c r="K28" s="1131" t="str">
        <f t="shared" si="2"/>
        <v/>
      </c>
      <c r="L28" s="1144"/>
      <c r="M28" s="1131" t="str">
        <f t="shared" si="3"/>
        <v/>
      </c>
      <c r="N28" s="1144"/>
      <c r="O28" s="1131" t="str">
        <f t="shared" si="4"/>
        <v/>
      </c>
      <c r="P28" s="1144"/>
      <c r="Q28" s="1131" t="str">
        <f t="shared" si="5"/>
        <v/>
      </c>
      <c r="R28" s="1144"/>
      <c r="S28" s="1131" t="str">
        <f t="shared" si="6"/>
        <v/>
      </c>
      <c r="T28" s="1144"/>
      <c r="U28" s="1131" t="str">
        <f t="shared" si="7"/>
        <v/>
      </c>
      <c r="V28" s="1144"/>
      <c r="W28" s="1131" t="str">
        <f t="shared" si="8"/>
        <v/>
      </c>
      <c r="X28" s="1144"/>
      <c r="Y28" s="1131" t="str">
        <f t="shared" si="11"/>
        <v/>
      </c>
      <c r="Z28" s="1174">
        <f t="shared" si="9"/>
        <v>0</v>
      </c>
      <c r="AA28" s="1175"/>
      <c r="AB28" s="1173">
        <f t="shared" si="10"/>
        <v>0</v>
      </c>
    </row>
    <row r="29" spans="2:28" x14ac:dyDescent="0.2">
      <c r="B29" s="1153">
        <f>NSIKAP!B33</f>
        <v>14</v>
      </c>
      <c r="C29" s="1145"/>
      <c r="D29" s="1146" t="str">
        <f>NSIKAP!D33</f>
        <v/>
      </c>
      <c r="E29" s="1147"/>
      <c r="F29" s="1144"/>
      <c r="G29" s="1131" t="str">
        <f t="shared" si="0"/>
        <v/>
      </c>
      <c r="H29" s="1144"/>
      <c r="I29" s="1131" t="str">
        <f t="shared" si="1"/>
        <v/>
      </c>
      <c r="J29" s="1144"/>
      <c r="K29" s="1131" t="str">
        <f t="shared" si="2"/>
        <v/>
      </c>
      <c r="L29" s="1144"/>
      <c r="M29" s="1131" t="str">
        <f t="shared" si="3"/>
        <v/>
      </c>
      <c r="N29" s="1144"/>
      <c r="O29" s="1131" t="str">
        <f t="shared" si="4"/>
        <v/>
      </c>
      <c r="P29" s="1144"/>
      <c r="Q29" s="1131" t="str">
        <f t="shared" si="5"/>
        <v/>
      </c>
      <c r="R29" s="1144"/>
      <c r="S29" s="1131" t="str">
        <f t="shared" si="6"/>
        <v/>
      </c>
      <c r="T29" s="1144"/>
      <c r="U29" s="1131" t="str">
        <f t="shared" si="7"/>
        <v/>
      </c>
      <c r="V29" s="1144"/>
      <c r="W29" s="1131" t="str">
        <f t="shared" si="8"/>
        <v/>
      </c>
      <c r="X29" s="1144"/>
      <c r="Y29" s="1131" t="str">
        <f t="shared" si="11"/>
        <v/>
      </c>
      <c r="Z29" s="1174">
        <f t="shared" si="9"/>
        <v>0</v>
      </c>
      <c r="AA29" s="1175"/>
      <c r="AB29" s="1173">
        <f t="shared" si="10"/>
        <v>0</v>
      </c>
    </row>
    <row r="30" spans="2:28" x14ac:dyDescent="0.2">
      <c r="B30" s="1153">
        <f>NSIKAP!B34</f>
        <v>15</v>
      </c>
      <c r="C30" s="1145"/>
      <c r="D30" s="1146" t="str">
        <f>NSIKAP!D34</f>
        <v/>
      </c>
      <c r="E30" s="1147"/>
      <c r="F30" s="1144"/>
      <c r="G30" s="1131" t="str">
        <f t="shared" si="0"/>
        <v/>
      </c>
      <c r="H30" s="1144"/>
      <c r="I30" s="1131" t="str">
        <f t="shared" si="1"/>
        <v/>
      </c>
      <c r="J30" s="1144"/>
      <c r="K30" s="1131" t="str">
        <f t="shared" si="2"/>
        <v/>
      </c>
      <c r="L30" s="1144"/>
      <c r="M30" s="1131" t="str">
        <f t="shared" si="3"/>
        <v/>
      </c>
      <c r="N30" s="1144"/>
      <c r="O30" s="1131" t="str">
        <f t="shared" si="4"/>
        <v/>
      </c>
      <c r="P30" s="1144"/>
      <c r="Q30" s="1131" t="str">
        <f t="shared" si="5"/>
        <v/>
      </c>
      <c r="R30" s="1144"/>
      <c r="S30" s="1131" t="str">
        <f t="shared" si="6"/>
        <v/>
      </c>
      <c r="T30" s="1144"/>
      <c r="U30" s="1131" t="str">
        <f t="shared" si="7"/>
        <v/>
      </c>
      <c r="V30" s="1144"/>
      <c r="W30" s="1131" t="str">
        <f t="shared" si="8"/>
        <v/>
      </c>
      <c r="X30" s="1144"/>
      <c r="Y30" s="1131" t="str">
        <f t="shared" si="11"/>
        <v/>
      </c>
      <c r="Z30" s="1174">
        <f t="shared" si="9"/>
        <v>0</v>
      </c>
      <c r="AA30" s="1175"/>
      <c r="AB30" s="1173">
        <f t="shared" si="10"/>
        <v>0</v>
      </c>
    </row>
    <row r="31" spans="2:28" x14ac:dyDescent="0.2">
      <c r="B31" s="1153">
        <f>NSIKAP!B35</f>
        <v>16</v>
      </c>
      <c r="C31" s="1145"/>
      <c r="D31" s="1146" t="str">
        <f>NSIKAP!D35</f>
        <v/>
      </c>
      <c r="E31" s="1147"/>
      <c r="F31" s="1144"/>
      <c r="G31" s="1131" t="str">
        <f t="shared" si="0"/>
        <v/>
      </c>
      <c r="H31" s="1144"/>
      <c r="I31" s="1131" t="str">
        <f t="shared" si="1"/>
        <v/>
      </c>
      <c r="J31" s="1144"/>
      <c r="K31" s="1131" t="str">
        <f t="shared" si="2"/>
        <v/>
      </c>
      <c r="L31" s="1144"/>
      <c r="M31" s="1131" t="str">
        <f t="shared" si="3"/>
        <v/>
      </c>
      <c r="N31" s="1144"/>
      <c r="O31" s="1131" t="str">
        <f t="shared" si="4"/>
        <v/>
      </c>
      <c r="P31" s="1144"/>
      <c r="Q31" s="1131" t="str">
        <f t="shared" si="5"/>
        <v/>
      </c>
      <c r="R31" s="1144"/>
      <c r="S31" s="1131" t="str">
        <f t="shared" si="6"/>
        <v/>
      </c>
      <c r="T31" s="1144"/>
      <c r="U31" s="1131" t="str">
        <f t="shared" si="7"/>
        <v/>
      </c>
      <c r="V31" s="1144"/>
      <c r="W31" s="1131" t="str">
        <f t="shared" si="8"/>
        <v/>
      </c>
      <c r="X31" s="1144"/>
      <c r="Y31" s="1131" t="str">
        <f t="shared" si="11"/>
        <v/>
      </c>
      <c r="Z31" s="1174">
        <f t="shared" si="9"/>
        <v>0</v>
      </c>
      <c r="AA31" s="1175"/>
      <c r="AB31" s="1173">
        <f t="shared" si="10"/>
        <v>0</v>
      </c>
    </row>
    <row r="32" spans="2:28" x14ac:dyDescent="0.2">
      <c r="B32" s="1153">
        <f>NSIKAP!B36</f>
        <v>17</v>
      </c>
      <c r="C32" s="1145"/>
      <c r="D32" s="1146" t="str">
        <f>NSIKAP!D36</f>
        <v/>
      </c>
      <c r="E32" s="1147"/>
      <c r="F32" s="1144"/>
      <c r="G32" s="1131" t="str">
        <f t="shared" si="0"/>
        <v/>
      </c>
      <c r="H32" s="1144"/>
      <c r="I32" s="1131" t="str">
        <f t="shared" si="1"/>
        <v/>
      </c>
      <c r="J32" s="1144"/>
      <c r="K32" s="1131" t="str">
        <f t="shared" si="2"/>
        <v/>
      </c>
      <c r="L32" s="1144"/>
      <c r="M32" s="1131" t="str">
        <f t="shared" si="3"/>
        <v/>
      </c>
      <c r="N32" s="1144"/>
      <c r="O32" s="1131" t="str">
        <f t="shared" si="4"/>
        <v/>
      </c>
      <c r="P32" s="1144"/>
      <c r="Q32" s="1131" t="str">
        <f t="shared" si="5"/>
        <v/>
      </c>
      <c r="R32" s="1144"/>
      <c r="S32" s="1131" t="str">
        <f t="shared" si="6"/>
        <v/>
      </c>
      <c r="T32" s="1144"/>
      <c r="U32" s="1131" t="str">
        <f t="shared" si="7"/>
        <v/>
      </c>
      <c r="V32" s="1144"/>
      <c r="W32" s="1131" t="str">
        <f t="shared" si="8"/>
        <v/>
      </c>
      <c r="X32" s="1144"/>
      <c r="Y32" s="1131" t="str">
        <f t="shared" si="11"/>
        <v/>
      </c>
      <c r="Z32" s="1174">
        <f t="shared" si="9"/>
        <v>0</v>
      </c>
      <c r="AA32" s="1175"/>
      <c r="AB32" s="1173">
        <f t="shared" ref="AB32:AB55" si="12">IF(ISERROR((SUM(I32,M32,Q32,U32,Y32))/5),"",(SUM(I32,M32,Q32,U32,Y32))/5)</f>
        <v>0</v>
      </c>
    </row>
    <row r="33" spans="2:30" x14ac:dyDescent="0.2">
      <c r="B33" s="1153">
        <f>NSIKAP!B37</f>
        <v>18</v>
      </c>
      <c r="C33" s="1145"/>
      <c r="D33" s="1146" t="str">
        <f>NSIKAP!D37</f>
        <v/>
      </c>
      <c r="E33" s="1147"/>
      <c r="F33" s="1144"/>
      <c r="G33" s="1131" t="str">
        <f t="shared" si="0"/>
        <v/>
      </c>
      <c r="H33" s="1144"/>
      <c r="I33" s="1131" t="str">
        <f t="shared" si="1"/>
        <v/>
      </c>
      <c r="J33" s="1144"/>
      <c r="K33" s="1131" t="str">
        <f t="shared" si="2"/>
        <v/>
      </c>
      <c r="L33" s="1144"/>
      <c r="M33" s="1131" t="str">
        <f t="shared" si="3"/>
        <v/>
      </c>
      <c r="N33" s="1144"/>
      <c r="O33" s="1131" t="str">
        <f t="shared" si="4"/>
        <v/>
      </c>
      <c r="P33" s="1144"/>
      <c r="Q33" s="1131" t="str">
        <f t="shared" si="5"/>
        <v/>
      </c>
      <c r="R33" s="1144"/>
      <c r="S33" s="1131" t="str">
        <f t="shared" si="6"/>
        <v/>
      </c>
      <c r="T33" s="1144"/>
      <c r="U33" s="1131" t="str">
        <f t="shared" si="7"/>
        <v/>
      </c>
      <c r="V33" s="1144"/>
      <c r="W33" s="1131" t="str">
        <f t="shared" si="8"/>
        <v/>
      </c>
      <c r="X33" s="1144"/>
      <c r="Y33" s="1131" t="str">
        <f t="shared" si="11"/>
        <v/>
      </c>
      <c r="Z33" s="1174">
        <f t="shared" si="9"/>
        <v>0</v>
      </c>
      <c r="AA33" s="1175"/>
      <c r="AB33" s="1173">
        <f t="shared" si="12"/>
        <v>0</v>
      </c>
    </row>
    <row r="34" spans="2:30" x14ac:dyDescent="0.2">
      <c r="B34" s="1153">
        <f>NSIKAP!B38</f>
        <v>19</v>
      </c>
      <c r="C34" s="1145"/>
      <c r="D34" s="1146" t="str">
        <f>NSIKAP!D38</f>
        <v/>
      </c>
      <c r="E34" s="1147"/>
      <c r="F34" s="1144"/>
      <c r="G34" s="1131" t="str">
        <f t="shared" si="0"/>
        <v/>
      </c>
      <c r="H34" s="1144"/>
      <c r="I34" s="1131" t="str">
        <f t="shared" si="1"/>
        <v/>
      </c>
      <c r="J34" s="1144"/>
      <c r="K34" s="1131" t="str">
        <f t="shared" si="2"/>
        <v/>
      </c>
      <c r="L34" s="1144"/>
      <c r="M34" s="1131" t="str">
        <f t="shared" si="3"/>
        <v/>
      </c>
      <c r="N34" s="1144"/>
      <c r="O34" s="1131" t="str">
        <f t="shared" si="4"/>
        <v/>
      </c>
      <c r="P34" s="1144"/>
      <c r="Q34" s="1131" t="str">
        <f t="shared" si="5"/>
        <v/>
      </c>
      <c r="R34" s="1144"/>
      <c r="S34" s="1131" t="str">
        <f t="shared" si="6"/>
        <v/>
      </c>
      <c r="T34" s="1144"/>
      <c r="U34" s="1131" t="str">
        <f t="shared" si="7"/>
        <v/>
      </c>
      <c r="V34" s="1144"/>
      <c r="W34" s="1131" t="str">
        <f t="shared" si="8"/>
        <v/>
      </c>
      <c r="X34" s="1144"/>
      <c r="Y34" s="1131" t="str">
        <f t="shared" si="11"/>
        <v/>
      </c>
      <c r="Z34" s="1174">
        <f t="shared" si="9"/>
        <v>0</v>
      </c>
      <c r="AA34" s="1175"/>
      <c r="AB34" s="1173">
        <f t="shared" si="12"/>
        <v>0</v>
      </c>
    </row>
    <row r="35" spans="2:30" x14ac:dyDescent="0.2">
      <c r="B35" s="1153">
        <f>NSIKAP!B39</f>
        <v>20</v>
      </c>
      <c r="C35" s="1145"/>
      <c r="D35" s="1146" t="str">
        <f>NSIKAP!D39</f>
        <v/>
      </c>
      <c r="E35" s="1147"/>
      <c r="F35" s="1144"/>
      <c r="G35" s="1131" t="str">
        <f t="shared" si="0"/>
        <v/>
      </c>
      <c r="H35" s="1144"/>
      <c r="I35" s="1131" t="str">
        <f t="shared" si="1"/>
        <v/>
      </c>
      <c r="J35" s="1144"/>
      <c r="K35" s="1131" t="str">
        <f t="shared" si="2"/>
        <v/>
      </c>
      <c r="L35" s="1144"/>
      <c r="M35" s="1131" t="str">
        <f t="shared" si="3"/>
        <v/>
      </c>
      <c r="N35" s="1144"/>
      <c r="O35" s="1131" t="str">
        <f t="shared" si="4"/>
        <v/>
      </c>
      <c r="P35" s="1144"/>
      <c r="Q35" s="1131" t="str">
        <f t="shared" si="5"/>
        <v/>
      </c>
      <c r="R35" s="1144"/>
      <c r="S35" s="1131" t="str">
        <f t="shared" si="6"/>
        <v/>
      </c>
      <c r="T35" s="1144"/>
      <c r="U35" s="1131" t="str">
        <f t="shared" si="7"/>
        <v/>
      </c>
      <c r="V35" s="1144"/>
      <c r="W35" s="1131" t="str">
        <f t="shared" si="8"/>
        <v/>
      </c>
      <c r="X35" s="1144"/>
      <c r="Y35" s="1131" t="str">
        <f t="shared" si="11"/>
        <v/>
      </c>
      <c r="Z35" s="1174">
        <f t="shared" si="9"/>
        <v>0</v>
      </c>
      <c r="AA35" s="1175"/>
      <c r="AB35" s="1173">
        <f t="shared" si="12"/>
        <v>0</v>
      </c>
    </row>
    <row r="36" spans="2:30" x14ac:dyDescent="0.2">
      <c r="B36" s="1153">
        <f>NSIKAP!B40</f>
        <v>21</v>
      </c>
      <c r="C36" s="1145"/>
      <c r="D36" s="1146" t="str">
        <f>NSIKAP!D40</f>
        <v/>
      </c>
      <c r="E36" s="1147"/>
      <c r="F36" s="1144"/>
      <c r="G36" s="1131" t="str">
        <f t="shared" si="0"/>
        <v/>
      </c>
      <c r="H36" s="1144"/>
      <c r="I36" s="1131" t="str">
        <f t="shared" si="1"/>
        <v/>
      </c>
      <c r="J36" s="1144"/>
      <c r="K36" s="1131" t="str">
        <f t="shared" si="2"/>
        <v/>
      </c>
      <c r="L36" s="1144"/>
      <c r="M36" s="1131" t="str">
        <f t="shared" si="3"/>
        <v/>
      </c>
      <c r="N36" s="1144"/>
      <c r="O36" s="1131" t="str">
        <f t="shared" si="4"/>
        <v/>
      </c>
      <c r="P36" s="1144"/>
      <c r="Q36" s="1131" t="str">
        <f t="shared" si="5"/>
        <v/>
      </c>
      <c r="R36" s="1144"/>
      <c r="S36" s="1131" t="str">
        <f t="shared" si="6"/>
        <v/>
      </c>
      <c r="T36" s="1144"/>
      <c r="U36" s="1131" t="str">
        <f t="shared" si="7"/>
        <v/>
      </c>
      <c r="V36" s="1144"/>
      <c r="W36" s="1131" t="str">
        <f t="shared" si="8"/>
        <v/>
      </c>
      <c r="X36" s="1144"/>
      <c r="Y36" s="1131" t="str">
        <f t="shared" si="11"/>
        <v/>
      </c>
      <c r="Z36" s="1174">
        <f t="shared" si="9"/>
        <v>0</v>
      </c>
      <c r="AA36" s="1175"/>
      <c r="AB36" s="1173">
        <f t="shared" si="12"/>
        <v>0</v>
      </c>
    </row>
    <row r="37" spans="2:30" x14ac:dyDescent="0.2">
      <c r="B37" s="1153">
        <f>NSIKAP!B41</f>
        <v>22</v>
      </c>
      <c r="C37" s="1145"/>
      <c r="D37" s="1146" t="str">
        <f>NSIKAP!D41</f>
        <v/>
      </c>
      <c r="E37" s="1147"/>
      <c r="F37" s="1144"/>
      <c r="G37" s="1131" t="str">
        <f t="shared" si="0"/>
        <v/>
      </c>
      <c r="H37" s="1144"/>
      <c r="I37" s="1131" t="str">
        <f t="shared" si="1"/>
        <v/>
      </c>
      <c r="J37" s="1144"/>
      <c r="K37" s="1131" t="str">
        <f t="shared" si="2"/>
        <v/>
      </c>
      <c r="L37" s="1144"/>
      <c r="M37" s="1131" t="str">
        <f t="shared" si="3"/>
        <v/>
      </c>
      <c r="N37" s="1144"/>
      <c r="O37" s="1131" t="str">
        <f t="shared" si="4"/>
        <v/>
      </c>
      <c r="P37" s="1144"/>
      <c r="Q37" s="1131" t="str">
        <f t="shared" si="5"/>
        <v/>
      </c>
      <c r="R37" s="1144"/>
      <c r="S37" s="1131" t="str">
        <f t="shared" si="6"/>
        <v/>
      </c>
      <c r="T37" s="1144"/>
      <c r="U37" s="1131" t="str">
        <f t="shared" si="7"/>
        <v/>
      </c>
      <c r="V37" s="1144"/>
      <c r="W37" s="1131" t="str">
        <f t="shared" si="8"/>
        <v/>
      </c>
      <c r="X37" s="1144"/>
      <c r="Y37" s="1131" t="str">
        <f t="shared" si="11"/>
        <v/>
      </c>
      <c r="Z37" s="1174">
        <f t="shared" si="9"/>
        <v>0</v>
      </c>
      <c r="AA37" s="1175"/>
      <c r="AB37" s="1173">
        <f t="shared" si="12"/>
        <v>0</v>
      </c>
    </row>
    <row r="38" spans="2:30" x14ac:dyDescent="0.2">
      <c r="B38" s="1153">
        <f>NSIKAP!B42</f>
        <v>23</v>
      </c>
      <c r="C38" s="1145"/>
      <c r="D38" s="1146" t="str">
        <f>NSIKAP!D42</f>
        <v/>
      </c>
      <c r="E38" s="1147"/>
      <c r="F38" s="1144"/>
      <c r="G38" s="1131" t="str">
        <f t="shared" si="0"/>
        <v/>
      </c>
      <c r="H38" s="1144"/>
      <c r="I38" s="1131" t="str">
        <f t="shared" si="1"/>
        <v/>
      </c>
      <c r="J38" s="1144"/>
      <c r="K38" s="1131" t="str">
        <f t="shared" si="2"/>
        <v/>
      </c>
      <c r="L38" s="1144"/>
      <c r="M38" s="1131" t="str">
        <f t="shared" si="3"/>
        <v/>
      </c>
      <c r="N38" s="1144"/>
      <c r="O38" s="1131" t="str">
        <f t="shared" si="4"/>
        <v/>
      </c>
      <c r="P38" s="1144"/>
      <c r="Q38" s="1131" t="str">
        <f t="shared" si="5"/>
        <v/>
      </c>
      <c r="R38" s="1144"/>
      <c r="S38" s="1131" t="str">
        <f t="shared" si="6"/>
        <v/>
      </c>
      <c r="T38" s="1144"/>
      <c r="U38" s="1131" t="str">
        <f t="shared" si="7"/>
        <v/>
      </c>
      <c r="V38" s="1144"/>
      <c r="W38" s="1131" t="str">
        <f t="shared" si="8"/>
        <v/>
      </c>
      <c r="X38" s="1144"/>
      <c r="Y38" s="1131" t="str">
        <f t="shared" si="11"/>
        <v/>
      </c>
      <c r="Z38" s="1174">
        <f t="shared" si="9"/>
        <v>0</v>
      </c>
      <c r="AA38" s="1175"/>
      <c r="AB38" s="1173">
        <f t="shared" si="12"/>
        <v>0</v>
      </c>
    </row>
    <row r="39" spans="2:30" x14ac:dyDescent="0.2">
      <c r="B39" s="1153">
        <f>NSIKAP!B43</f>
        <v>24</v>
      </c>
      <c r="C39" s="1145"/>
      <c r="D39" s="1146" t="str">
        <f>NSIKAP!D43</f>
        <v/>
      </c>
      <c r="E39" s="1147"/>
      <c r="F39" s="1144"/>
      <c r="G39" s="1131" t="str">
        <f t="shared" si="0"/>
        <v/>
      </c>
      <c r="H39" s="1144"/>
      <c r="I39" s="1131" t="str">
        <f t="shared" si="1"/>
        <v/>
      </c>
      <c r="J39" s="1144"/>
      <c r="K39" s="1131" t="str">
        <f t="shared" si="2"/>
        <v/>
      </c>
      <c r="L39" s="1144"/>
      <c r="M39" s="1131" t="str">
        <f t="shared" si="3"/>
        <v/>
      </c>
      <c r="N39" s="1144"/>
      <c r="O39" s="1131" t="str">
        <f t="shared" si="4"/>
        <v/>
      </c>
      <c r="P39" s="1144"/>
      <c r="Q39" s="1131" t="str">
        <f t="shared" si="5"/>
        <v/>
      </c>
      <c r="R39" s="1144"/>
      <c r="S39" s="1131" t="str">
        <f t="shared" si="6"/>
        <v/>
      </c>
      <c r="T39" s="1144"/>
      <c r="U39" s="1131" t="str">
        <f t="shared" si="7"/>
        <v/>
      </c>
      <c r="V39" s="1144"/>
      <c r="W39" s="1131" t="str">
        <f t="shared" si="8"/>
        <v/>
      </c>
      <c r="X39" s="1144"/>
      <c r="Y39" s="1131" t="str">
        <f t="shared" si="11"/>
        <v/>
      </c>
      <c r="Z39" s="1174">
        <f t="shared" si="9"/>
        <v>0</v>
      </c>
      <c r="AA39" s="1175"/>
      <c r="AB39" s="1173">
        <f t="shared" si="12"/>
        <v>0</v>
      </c>
    </row>
    <row r="40" spans="2:30" x14ac:dyDescent="0.2">
      <c r="B40" s="1153">
        <f>NSIKAP!B44</f>
        <v>25</v>
      </c>
      <c r="C40" s="1145"/>
      <c r="D40" s="1146" t="str">
        <f>NSIKAP!D44</f>
        <v/>
      </c>
      <c r="E40" s="1147"/>
      <c r="F40" s="1144"/>
      <c r="G40" s="1131" t="str">
        <f t="shared" si="0"/>
        <v/>
      </c>
      <c r="H40" s="1144"/>
      <c r="I40" s="1131" t="str">
        <f t="shared" si="1"/>
        <v/>
      </c>
      <c r="J40" s="1144"/>
      <c r="K40" s="1131" t="str">
        <f t="shared" si="2"/>
        <v/>
      </c>
      <c r="L40" s="1144"/>
      <c r="M40" s="1131" t="str">
        <f t="shared" si="3"/>
        <v/>
      </c>
      <c r="N40" s="1144"/>
      <c r="O40" s="1131" t="str">
        <f t="shared" si="4"/>
        <v/>
      </c>
      <c r="P40" s="1144"/>
      <c r="Q40" s="1131" t="str">
        <f t="shared" si="5"/>
        <v/>
      </c>
      <c r="R40" s="1144"/>
      <c r="S40" s="1131" t="str">
        <f t="shared" si="6"/>
        <v/>
      </c>
      <c r="T40" s="1144"/>
      <c r="U40" s="1131" t="str">
        <f t="shared" si="7"/>
        <v/>
      </c>
      <c r="V40" s="1144"/>
      <c r="W40" s="1131" t="str">
        <f t="shared" si="8"/>
        <v/>
      </c>
      <c r="X40" s="1144"/>
      <c r="Y40" s="1131" t="str">
        <f t="shared" si="11"/>
        <v/>
      </c>
      <c r="Z40" s="1174">
        <f t="shared" si="9"/>
        <v>0</v>
      </c>
      <c r="AA40" s="1175"/>
      <c r="AB40" s="1173">
        <f t="shared" si="12"/>
        <v>0</v>
      </c>
    </row>
    <row r="41" spans="2:30" x14ac:dyDescent="0.2">
      <c r="B41" s="1153">
        <f>NSIKAP!B45</f>
        <v>26</v>
      </c>
      <c r="C41" s="1145"/>
      <c r="D41" s="1146" t="str">
        <f>NSIKAP!D45</f>
        <v/>
      </c>
      <c r="E41" s="1147"/>
      <c r="F41" s="1144"/>
      <c r="G41" s="1131" t="str">
        <f t="shared" si="0"/>
        <v/>
      </c>
      <c r="H41" s="1144"/>
      <c r="I41" s="1131" t="str">
        <f t="shared" si="1"/>
        <v/>
      </c>
      <c r="J41" s="1144"/>
      <c r="K41" s="1131" t="str">
        <f t="shared" si="2"/>
        <v/>
      </c>
      <c r="L41" s="1144"/>
      <c r="M41" s="1131" t="str">
        <f t="shared" si="3"/>
        <v/>
      </c>
      <c r="N41" s="1144"/>
      <c r="O41" s="1131" t="str">
        <f t="shared" si="4"/>
        <v/>
      </c>
      <c r="P41" s="1144"/>
      <c r="Q41" s="1131" t="str">
        <f t="shared" si="5"/>
        <v/>
      </c>
      <c r="R41" s="1144"/>
      <c r="S41" s="1131" t="str">
        <f t="shared" si="6"/>
        <v/>
      </c>
      <c r="T41" s="1144"/>
      <c r="U41" s="1131" t="str">
        <f t="shared" si="7"/>
        <v/>
      </c>
      <c r="V41" s="1144"/>
      <c r="W41" s="1131" t="str">
        <f t="shared" si="8"/>
        <v/>
      </c>
      <c r="X41" s="1144"/>
      <c r="Y41" s="1131" t="str">
        <f t="shared" si="11"/>
        <v/>
      </c>
      <c r="Z41" s="1174">
        <f t="shared" si="9"/>
        <v>0</v>
      </c>
      <c r="AA41" s="1175"/>
      <c r="AB41" s="1173">
        <f t="shared" si="12"/>
        <v>0</v>
      </c>
    </row>
    <row r="42" spans="2:30" x14ac:dyDescent="0.2">
      <c r="B42" s="1153">
        <f>NSIKAP!B46</f>
        <v>27</v>
      </c>
      <c r="C42" s="1145"/>
      <c r="D42" s="1146" t="str">
        <f>NSIKAP!D46</f>
        <v/>
      </c>
      <c r="E42" s="1147"/>
      <c r="F42" s="1144"/>
      <c r="G42" s="1131" t="str">
        <f t="shared" si="0"/>
        <v/>
      </c>
      <c r="H42" s="1144"/>
      <c r="I42" s="1131" t="str">
        <f t="shared" si="1"/>
        <v/>
      </c>
      <c r="J42" s="1144"/>
      <c r="K42" s="1131" t="str">
        <f t="shared" si="2"/>
        <v/>
      </c>
      <c r="L42" s="1144"/>
      <c r="M42" s="1131" t="str">
        <f t="shared" si="3"/>
        <v/>
      </c>
      <c r="N42" s="1144"/>
      <c r="O42" s="1131" t="str">
        <f t="shared" si="4"/>
        <v/>
      </c>
      <c r="P42" s="1144"/>
      <c r="Q42" s="1131" t="str">
        <f t="shared" si="5"/>
        <v/>
      </c>
      <c r="R42" s="1144"/>
      <c r="S42" s="1131" t="str">
        <f t="shared" si="6"/>
        <v/>
      </c>
      <c r="T42" s="1144"/>
      <c r="U42" s="1131" t="str">
        <f t="shared" si="7"/>
        <v/>
      </c>
      <c r="V42" s="1144"/>
      <c r="W42" s="1131" t="str">
        <f t="shared" si="8"/>
        <v/>
      </c>
      <c r="X42" s="1144"/>
      <c r="Y42" s="1131" t="str">
        <f t="shared" si="11"/>
        <v/>
      </c>
      <c r="Z42" s="1174">
        <f t="shared" si="9"/>
        <v>0</v>
      </c>
      <c r="AA42" s="1175"/>
      <c r="AB42" s="1173">
        <f t="shared" si="12"/>
        <v>0</v>
      </c>
    </row>
    <row r="43" spans="2:30" x14ac:dyDescent="0.2">
      <c r="B43" s="1153">
        <f>NSIKAP!B47</f>
        <v>28</v>
      </c>
      <c r="C43" s="1145"/>
      <c r="D43" s="1146" t="str">
        <f>NSIKAP!D47</f>
        <v/>
      </c>
      <c r="E43" s="1147"/>
      <c r="F43" s="1144"/>
      <c r="G43" s="1131" t="str">
        <f t="shared" si="0"/>
        <v/>
      </c>
      <c r="H43" s="1144"/>
      <c r="I43" s="1131" t="str">
        <f t="shared" si="1"/>
        <v/>
      </c>
      <c r="J43" s="1144"/>
      <c r="K43" s="1131" t="str">
        <f t="shared" si="2"/>
        <v/>
      </c>
      <c r="L43" s="1144"/>
      <c r="M43" s="1131" t="str">
        <f t="shared" si="3"/>
        <v/>
      </c>
      <c r="N43" s="1144"/>
      <c r="O43" s="1131" t="str">
        <f t="shared" si="4"/>
        <v/>
      </c>
      <c r="P43" s="1144"/>
      <c r="Q43" s="1131" t="str">
        <f t="shared" si="5"/>
        <v/>
      </c>
      <c r="R43" s="1144"/>
      <c r="S43" s="1131" t="str">
        <f t="shared" si="6"/>
        <v/>
      </c>
      <c r="T43" s="1144"/>
      <c r="U43" s="1131" t="str">
        <f t="shared" si="7"/>
        <v/>
      </c>
      <c r="V43" s="1144"/>
      <c r="W43" s="1131" t="str">
        <f t="shared" si="8"/>
        <v/>
      </c>
      <c r="X43" s="1144"/>
      <c r="Y43" s="1131" t="str">
        <f t="shared" si="11"/>
        <v/>
      </c>
      <c r="Z43" s="1174">
        <f t="shared" si="9"/>
        <v>0</v>
      </c>
      <c r="AA43" s="1175"/>
      <c r="AB43" s="1173">
        <f t="shared" si="12"/>
        <v>0</v>
      </c>
    </row>
    <row r="44" spans="2:30" x14ac:dyDescent="0.2">
      <c r="B44" s="1153">
        <f>NSIKAP!B48</f>
        <v>29</v>
      </c>
      <c r="C44" s="1145"/>
      <c r="D44" s="1146" t="str">
        <f>NSIKAP!D48</f>
        <v/>
      </c>
      <c r="E44" s="1147"/>
      <c r="F44" s="1144"/>
      <c r="G44" s="1131" t="str">
        <f t="shared" si="0"/>
        <v/>
      </c>
      <c r="H44" s="1144"/>
      <c r="I44" s="1131" t="str">
        <f t="shared" si="1"/>
        <v/>
      </c>
      <c r="J44" s="1144"/>
      <c r="K44" s="1131" t="str">
        <f t="shared" si="2"/>
        <v/>
      </c>
      <c r="L44" s="1144"/>
      <c r="M44" s="1131" t="str">
        <f t="shared" si="3"/>
        <v/>
      </c>
      <c r="N44" s="1144"/>
      <c r="O44" s="1131" t="str">
        <f t="shared" si="4"/>
        <v/>
      </c>
      <c r="P44" s="1144"/>
      <c r="Q44" s="1131" t="str">
        <f t="shared" si="5"/>
        <v/>
      </c>
      <c r="R44" s="1144"/>
      <c r="S44" s="1131" t="str">
        <f t="shared" si="6"/>
        <v/>
      </c>
      <c r="T44" s="1144"/>
      <c r="U44" s="1131" t="str">
        <f t="shared" si="7"/>
        <v/>
      </c>
      <c r="V44" s="1144"/>
      <c r="W44" s="1131" t="str">
        <f t="shared" si="8"/>
        <v/>
      </c>
      <c r="X44" s="1144"/>
      <c r="Y44" s="1131" t="str">
        <f t="shared" si="11"/>
        <v/>
      </c>
      <c r="Z44" s="1174">
        <f t="shared" si="9"/>
        <v>0</v>
      </c>
      <c r="AA44" s="1175"/>
      <c r="AB44" s="1173">
        <f t="shared" si="12"/>
        <v>0</v>
      </c>
    </row>
    <row r="45" spans="2:30" x14ac:dyDescent="0.2">
      <c r="B45" s="1153">
        <f>NSIKAP!B49</f>
        <v>30</v>
      </c>
      <c r="C45" s="1145"/>
      <c r="D45" s="1146" t="str">
        <f>NSIKAP!D49</f>
        <v/>
      </c>
      <c r="E45" s="1147"/>
      <c r="F45" s="1144"/>
      <c r="G45" s="1131" t="str">
        <f t="shared" si="0"/>
        <v/>
      </c>
      <c r="H45" s="1144"/>
      <c r="I45" s="1131" t="str">
        <f t="shared" si="1"/>
        <v/>
      </c>
      <c r="J45" s="1144"/>
      <c r="K45" s="1131" t="str">
        <f t="shared" si="2"/>
        <v/>
      </c>
      <c r="L45" s="1144"/>
      <c r="M45" s="1131" t="str">
        <f t="shared" si="3"/>
        <v/>
      </c>
      <c r="N45" s="1144"/>
      <c r="O45" s="1131" t="str">
        <f t="shared" si="4"/>
        <v/>
      </c>
      <c r="P45" s="1144"/>
      <c r="Q45" s="1131" t="str">
        <f t="shared" si="5"/>
        <v/>
      </c>
      <c r="R45" s="1144"/>
      <c r="S45" s="1131" t="str">
        <f t="shared" si="6"/>
        <v/>
      </c>
      <c r="T45" s="1144"/>
      <c r="U45" s="1131" t="str">
        <f t="shared" si="7"/>
        <v/>
      </c>
      <c r="V45" s="1144"/>
      <c r="W45" s="1131" t="str">
        <f t="shared" si="8"/>
        <v/>
      </c>
      <c r="X45" s="1144"/>
      <c r="Y45" s="1131" t="str">
        <f t="shared" si="11"/>
        <v/>
      </c>
      <c r="Z45" s="1174">
        <f t="shared" si="9"/>
        <v>0</v>
      </c>
      <c r="AA45" s="1175"/>
      <c r="AB45" s="1173">
        <f t="shared" si="12"/>
        <v>0</v>
      </c>
    </row>
    <row r="46" spans="2:30" ht="14.25" x14ac:dyDescent="0.2">
      <c r="B46" s="1153">
        <f>NSIKAP!B50</f>
        <v>31</v>
      </c>
      <c r="C46" s="1145"/>
      <c r="D46" s="1146" t="str">
        <f>NSIKAP!D50</f>
        <v/>
      </c>
      <c r="E46" s="1147"/>
      <c r="F46" s="1144"/>
      <c r="G46" s="1131" t="str">
        <f t="shared" si="0"/>
        <v/>
      </c>
      <c r="H46" s="1144"/>
      <c r="I46" s="1131" t="str">
        <f t="shared" si="1"/>
        <v/>
      </c>
      <c r="J46" s="1144"/>
      <c r="K46" s="1131" t="str">
        <f t="shared" si="2"/>
        <v/>
      </c>
      <c r="L46" s="1144"/>
      <c r="M46" s="1131" t="str">
        <f t="shared" si="3"/>
        <v/>
      </c>
      <c r="N46" s="1144"/>
      <c r="O46" s="1131" t="str">
        <f t="shared" si="4"/>
        <v/>
      </c>
      <c r="P46" s="1144"/>
      <c r="Q46" s="1131" t="str">
        <f t="shared" si="5"/>
        <v/>
      </c>
      <c r="R46" s="1144"/>
      <c r="S46" s="1131" t="str">
        <f t="shared" si="6"/>
        <v/>
      </c>
      <c r="T46" s="1144"/>
      <c r="U46" s="1131" t="str">
        <f t="shared" si="7"/>
        <v/>
      </c>
      <c r="V46" s="1144"/>
      <c r="W46" s="1131" t="str">
        <f t="shared" si="8"/>
        <v/>
      </c>
      <c r="X46" s="1144"/>
      <c r="Y46" s="1131" t="str">
        <f t="shared" si="11"/>
        <v/>
      </c>
      <c r="Z46" s="1174">
        <f t="shared" si="9"/>
        <v>0</v>
      </c>
      <c r="AA46" s="1175"/>
      <c r="AB46" s="1173">
        <f t="shared" si="12"/>
        <v>0</v>
      </c>
      <c r="AD46" s="2" t="s">
        <v>554</v>
      </c>
    </row>
    <row r="47" spans="2:30" x14ac:dyDescent="0.2">
      <c r="B47" s="1153">
        <f>NSIKAP!B51</f>
        <v>32</v>
      </c>
      <c r="C47" s="1145"/>
      <c r="D47" s="1146" t="str">
        <f>NSIKAP!D51</f>
        <v/>
      </c>
      <c r="E47" s="1147"/>
      <c r="F47" s="1144"/>
      <c r="G47" s="1131" t="str">
        <f t="shared" si="0"/>
        <v/>
      </c>
      <c r="H47" s="1144"/>
      <c r="I47" s="1131" t="str">
        <f t="shared" si="1"/>
        <v/>
      </c>
      <c r="J47" s="1144"/>
      <c r="K47" s="1131" t="str">
        <f t="shared" si="2"/>
        <v/>
      </c>
      <c r="L47" s="1144"/>
      <c r="M47" s="1131" t="str">
        <f t="shared" si="3"/>
        <v/>
      </c>
      <c r="N47" s="1144"/>
      <c r="O47" s="1131" t="str">
        <f t="shared" si="4"/>
        <v/>
      </c>
      <c r="P47" s="1144"/>
      <c r="Q47" s="1131" t="str">
        <f t="shared" si="5"/>
        <v/>
      </c>
      <c r="R47" s="1144"/>
      <c r="S47" s="1131" t="str">
        <f t="shared" si="6"/>
        <v/>
      </c>
      <c r="T47" s="1144"/>
      <c r="U47" s="1131" t="str">
        <f t="shared" si="7"/>
        <v/>
      </c>
      <c r="V47" s="1144"/>
      <c r="W47" s="1131" t="str">
        <f t="shared" si="8"/>
        <v/>
      </c>
      <c r="X47" s="1144"/>
      <c r="Y47" s="1131" t="str">
        <f t="shared" si="11"/>
        <v/>
      </c>
      <c r="Z47" s="1174">
        <f t="shared" si="9"/>
        <v>0</v>
      </c>
      <c r="AA47" s="1175"/>
      <c r="AB47" s="1173">
        <f t="shared" si="12"/>
        <v>0</v>
      </c>
    </row>
    <row r="48" spans="2:30" x14ac:dyDescent="0.2">
      <c r="B48" s="1153">
        <f>NSIKAP!B52</f>
        <v>33</v>
      </c>
      <c r="C48" s="1145"/>
      <c r="D48" s="1146" t="str">
        <f>NSIKAP!D52</f>
        <v/>
      </c>
      <c r="E48" s="1147"/>
      <c r="F48" s="1144"/>
      <c r="G48" s="1131" t="str">
        <f t="shared" si="0"/>
        <v/>
      </c>
      <c r="H48" s="1144"/>
      <c r="I48" s="1131" t="str">
        <f t="shared" si="1"/>
        <v/>
      </c>
      <c r="J48" s="1144"/>
      <c r="K48" s="1131" t="str">
        <f t="shared" si="2"/>
        <v/>
      </c>
      <c r="L48" s="1144"/>
      <c r="M48" s="1131" t="str">
        <f t="shared" si="3"/>
        <v/>
      </c>
      <c r="N48" s="1144"/>
      <c r="O48" s="1131" t="str">
        <f t="shared" si="4"/>
        <v/>
      </c>
      <c r="P48" s="1144"/>
      <c r="Q48" s="1131" t="str">
        <f t="shared" si="5"/>
        <v/>
      </c>
      <c r="R48" s="1144"/>
      <c r="S48" s="1131" t="str">
        <f t="shared" si="6"/>
        <v/>
      </c>
      <c r="T48" s="1144"/>
      <c r="U48" s="1131" t="str">
        <f t="shared" si="7"/>
        <v/>
      </c>
      <c r="V48" s="1144"/>
      <c r="W48" s="1131" t="str">
        <f t="shared" si="8"/>
        <v/>
      </c>
      <c r="X48" s="1144"/>
      <c r="Y48" s="1131" t="str">
        <f t="shared" si="11"/>
        <v/>
      </c>
      <c r="Z48" s="1174">
        <f t="shared" si="9"/>
        <v>0</v>
      </c>
      <c r="AA48" s="1175"/>
      <c r="AB48" s="1173">
        <f t="shared" si="12"/>
        <v>0</v>
      </c>
    </row>
    <row r="49" spans="2:28" x14ac:dyDescent="0.2">
      <c r="B49" s="1153">
        <f>NSIKAP!B53</f>
        <v>34</v>
      </c>
      <c r="C49" s="1145"/>
      <c r="D49" s="1146" t="str">
        <f>NSIKAP!D53</f>
        <v/>
      </c>
      <c r="E49" s="1147"/>
      <c r="F49" s="1144"/>
      <c r="G49" s="1131" t="str">
        <f t="shared" si="0"/>
        <v/>
      </c>
      <c r="H49" s="1144"/>
      <c r="I49" s="1131" t="str">
        <f t="shared" si="1"/>
        <v/>
      </c>
      <c r="J49" s="1144"/>
      <c r="K49" s="1131" t="str">
        <f t="shared" si="2"/>
        <v/>
      </c>
      <c r="L49" s="1144"/>
      <c r="M49" s="1131" t="str">
        <f t="shared" si="3"/>
        <v/>
      </c>
      <c r="N49" s="1144"/>
      <c r="O49" s="1131" t="str">
        <f t="shared" si="4"/>
        <v/>
      </c>
      <c r="P49" s="1144"/>
      <c r="Q49" s="1131" t="str">
        <f t="shared" si="5"/>
        <v/>
      </c>
      <c r="R49" s="1144"/>
      <c r="S49" s="1131" t="str">
        <f t="shared" si="6"/>
        <v/>
      </c>
      <c r="T49" s="1144"/>
      <c r="U49" s="1131" t="str">
        <f t="shared" si="7"/>
        <v/>
      </c>
      <c r="V49" s="1144"/>
      <c r="W49" s="1131" t="str">
        <f t="shared" si="8"/>
        <v/>
      </c>
      <c r="X49" s="1144"/>
      <c r="Y49" s="1131" t="str">
        <f t="shared" si="11"/>
        <v/>
      </c>
      <c r="Z49" s="1174">
        <f t="shared" si="9"/>
        <v>0</v>
      </c>
      <c r="AA49" s="1175"/>
      <c r="AB49" s="1173">
        <f t="shared" si="12"/>
        <v>0</v>
      </c>
    </row>
    <row r="50" spans="2:28" x14ac:dyDescent="0.2">
      <c r="B50" s="1153">
        <f>NSIKAP!B54</f>
        <v>35</v>
      </c>
      <c r="C50" s="1145"/>
      <c r="D50" s="1146" t="str">
        <f>NSIKAP!D54</f>
        <v/>
      </c>
      <c r="E50" s="1147"/>
      <c r="F50" s="1144"/>
      <c r="G50" s="1131" t="str">
        <f t="shared" si="0"/>
        <v/>
      </c>
      <c r="H50" s="1144"/>
      <c r="I50" s="1131" t="str">
        <f t="shared" si="1"/>
        <v/>
      </c>
      <c r="J50" s="1144"/>
      <c r="K50" s="1131" t="str">
        <f t="shared" si="2"/>
        <v/>
      </c>
      <c r="L50" s="1144"/>
      <c r="M50" s="1131" t="str">
        <f t="shared" si="3"/>
        <v/>
      </c>
      <c r="N50" s="1144"/>
      <c r="O50" s="1131" t="str">
        <f t="shared" si="4"/>
        <v/>
      </c>
      <c r="P50" s="1144"/>
      <c r="Q50" s="1131" t="str">
        <f t="shared" si="5"/>
        <v/>
      </c>
      <c r="R50" s="1144"/>
      <c r="S50" s="1131" t="str">
        <f t="shared" si="6"/>
        <v/>
      </c>
      <c r="T50" s="1144"/>
      <c r="U50" s="1131" t="str">
        <f t="shared" si="7"/>
        <v/>
      </c>
      <c r="V50" s="1144"/>
      <c r="W50" s="1131" t="str">
        <f t="shared" si="8"/>
        <v/>
      </c>
      <c r="X50" s="1144"/>
      <c r="Y50" s="1131" t="str">
        <f t="shared" si="11"/>
        <v/>
      </c>
      <c r="Z50" s="1174">
        <f t="shared" si="9"/>
        <v>0</v>
      </c>
      <c r="AA50" s="1175"/>
      <c r="AB50" s="1173">
        <f t="shared" si="12"/>
        <v>0</v>
      </c>
    </row>
    <row r="51" spans="2:28" x14ac:dyDescent="0.2">
      <c r="B51" s="1153">
        <f>NSIKAP!B55</f>
        <v>36</v>
      </c>
      <c r="C51" s="1145"/>
      <c r="D51" s="1146" t="str">
        <f>NSIKAP!D55</f>
        <v/>
      </c>
      <c r="E51" s="1147"/>
      <c r="F51" s="1144"/>
      <c r="G51" s="1131" t="str">
        <f t="shared" si="0"/>
        <v/>
      </c>
      <c r="H51" s="1144"/>
      <c r="I51" s="1131" t="str">
        <f t="shared" si="1"/>
        <v/>
      </c>
      <c r="J51" s="1144"/>
      <c r="K51" s="1131" t="str">
        <f t="shared" si="2"/>
        <v/>
      </c>
      <c r="L51" s="1144"/>
      <c r="M51" s="1131" t="str">
        <f t="shared" si="3"/>
        <v/>
      </c>
      <c r="N51" s="1144"/>
      <c r="O51" s="1131" t="str">
        <f t="shared" si="4"/>
        <v/>
      </c>
      <c r="P51" s="1144"/>
      <c r="Q51" s="1131" t="str">
        <f t="shared" si="5"/>
        <v/>
      </c>
      <c r="R51" s="1144"/>
      <c r="S51" s="1131" t="str">
        <f t="shared" si="6"/>
        <v/>
      </c>
      <c r="T51" s="1144"/>
      <c r="U51" s="1131" t="str">
        <f t="shared" si="7"/>
        <v/>
      </c>
      <c r="V51" s="1144"/>
      <c r="W51" s="1131" t="str">
        <f t="shared" si="8"/>
        <v/>
      </c>
      <c r="X51" s="1144"/>
      <c r="Y51" s="1131" t="str">
        <f t="shared" si="11"/>
        <v/>
      </c>
      <c r="Z51" s="1174">
        <f t="shared" si="9"/>
        <v>0</v>
      </c>
      <c r="AA51" s="1175"/>
      <c r="AB51" s="1173">
        <f t="shared" si="12"/>
        <v>0</v>
      </c>
    </row>
    <row r="52" spans="2:28" x14ac:dyDescent="0.2">
      <c r="B52" s="1153">
        <f>NSIKAP!B56</f>
        <v>37</v>
      </c>
      <c r="C52" s="1145"/>
      <c r="D52" s="1146" t="str">
        <f>NSIKAP!D56</f>
        <v/>
      </c>
      <c r="E52" s="1147"/>
      <c r="F52" s="1144"/>
      <c r="G52" s="1131" t="str">
        <f t="shared" si="0"/>
        <v/>
      </c>
      <c r="H52" s="1144"/>
      <c r="I52" s="1131" t="str">
        <f t="shared" si="1"/>
        <v/>
      </c>
      <c r="J52" s="1144"/>
      <c r="K52" s="1131" t="str">
        <f t="shared" si="2"/>
        <v/>
      </c>
      <c r="L52" s="1144"/>
      <c r="M52" s="1131" t="str">
        <f t="shared" si="3"/>
        <v/>
      </c>
      <c r="N52" s="1144"/>
      <c r="O52" s="1131" t="str">
        <f t="shared" si="4"/>
        <v/>
      </c>
      <c r="P52" s="1144"/>
      <c r="Q52" s="1131" t="str">
        <f t="shared" si="5"/>
        <v/>
      </c>
      <c r="R52" s="1144"/>
      <c r="S52" s="1131" t="str">
        <f t="shared" si="6"/>
        <v/>
      </c>
      <c r="T52" s="1144"/>
      <c r="U52" s="1131" t="str">
        <f t="shared" si="7"/>
        <v/>
      </c>
      <c r="V52" s="1144"/>
      <c r="W52" s="1131" t="str">
        <f t="shared" si="8"/>
        <v/>
      </c>
      <c r="X52" s="1144"/>
      <c r="Y52" s="1131" t="str">
        <f t="shared" si="11"/>
        <v/>
      </c>
      <c r="Z52" s="1174">
        <f t="shared" si="9"/>
        <v>0</v>
      </c>
      <c r="AA52" s="1175"/>
      <c r="AB52" s="1173">
        <f t="shared" si="12"/>
        <v>0</v>
      </c>
    </row>
    <row r="53" spans="2:28" x14ac:dyDescent="0.2">
      <c r="B53" s="1153">
        <f>NSIKAP!B57</f>
        <v>38</v>
      </c>
      <c r="C53" s="1145"/>
      <c r="D53" s="1146" t="str">
        <f>NSIKAP!D57</f>
        <v/>
      </c>
      <c r="E53" s="1147"/>
      <c r="F53" s="1144"/>
      <c r="G53" s="1131" t="str">
        <f t="shared" si="0"/>
        <v/>
      </c>
      <c r="H53" s="1144"/>
      <c r="I53" s="1131" t="str">
        <f t="shared" si="1"/>
        <v/>
      </c>
      <c r="J53" s="1144"/>
      <c r="K53" s="1131" t="str">
        <f t="shared" si="2"/>
        <v/>
      </c>
      <c r="L53" s="1144"/>
      <c r="M53" s="1131" t="str">
        <f t="shared" si="3"/>
        <v/>
      </c>
      <c r="N53" s="1144"/>
      <c r="O53" s="1131" t="str">
        <f t="shared" si="4"/>
        <v/>
      </c>
      <c r="P53" s="1144"/>
      <c r="Q53" s="1131" t="str">
        <f t="shared" si="5"/>
        <v/>
      </c>
      <c r="R53" s="1144"/>
      <c r="S53" s="1131" t="str">
        <f t="shared" si="6"/>
        <v/>
      </c>
      <c r="T53" s="1144"/>
      <c r="U53" s="1131" t="str">
        <f t="shared" si="7"/>
        <v/>
      </c>
      <c r="V53" s="1144"/>
      <c r="W53" s="1131" t="str">
        <f t="shared" si="8"/>
        <v/>
      </c>
      <c r="X53" s="1144"/>
      <c r="Y53" s="1131" t="str">
        <f t="shared" si="11"/>
        <v/>
      </c>
      <c r="Z53" s="1174">
        <f t="shared" si="9"/>
        <v>0</v>
      </c>
      <c r="AA53" s="1175"/>
      <c r="AB53" s="1173">
        <f t="shared" si="12"/>
        <v>0</v>
      </c>
    </row>
    <row r="54" spans="2:28" x14ac:dyDescent="0.2">
      <c r="B54" s="1153">
        <f>NSIKAP!B58</f>
        <v>39</v>
      </c>
      <c r="C54" s="1145"/>
      <c r="D54" s="1146" t="str">
        <f>NSIKAP!D58</f>
        <v/>
      </c>
      <c r="E54" s="1147"/>
      <c r="F54" s="1144"/>
      <c r="G54" s="1131" t="str">
        <f t="shared" si="0"/>
        <v/>
      </c>
      <c r="H54" s="1144"/>
      <c r="I54" s="1131" t="str">
        <f t="shared" si="1"/>
        <v/>
      </c>
      <c r="J54" s="1144"/>
      <c r="K54" s="1131" t="str">
        <f t="shared" si="2"/>
        <v/>
      </c>
      <c r="L54" s="1144"/>
      <c r="M54" s="1131" t="str">
        <f t="shared" si="3"/>
        <v/>
      </c>
      <c r="N54" s="1144"/>
      <c r="O54" s="1131" t="str">
        <f t="shared" si="4"/>
        <v/>
      </c>
      <c r="P54" s="1144"/>
      <c r="Q54" s="1131" t="str">
        <f t="shared" si="5"/>
        <v/>
      </c>
      <c r="R54" s="1144"/>
      <c r="S54" s="1131" t="str">
        <f t="shared" si="6"/>
        <v/>
      </c>
      <c r="T54" s="1144"/>
      <c r="U54" s="1131" t="str">
        <f t="shared" si="7"/>
        <v/>
      </c>
      <c r="V54" s="1144"/>
      <c r="W54" s="1131" t="str">
        <f t="shared" si="8"/>
        <v/>
      </c>
      <c r="X54" s="1144"/>
      <c r="Y54" s="1131" t="str">
        <f t="shared" si="11"/>
        <v/>
      </c>
      <c r="Z54" s="1174">
        <f t="shared" si="9"/>
        <v>0</v>
      </c>
      <c r="AA54" s="1175"/>
      <c r="AB54" s="1173">
        <f t="shared" si="12"/>
        <v>0</v>
      </c>
    </row>
    <row r="55" spans="2:28" x14ac:dyDescent="0.2">
      <c r="B55" s="1154">
        <f>NSIKAP!B59</f>
        <v>40</v>
      </c>
      <c r="C55" s="1155"/>
      <c r="D55" s="1156" t="str">
        <f>NSIKAP!D59</f>
        <v/>
      </c>
      <c r="E55" s="1157"/>
      <c r="F55" s="1158"/>
      <c r="G55" s="1159" t="str">
        <f t="shared" si="0"/>
        <v/>
      </c>
      <c r="H55" s="1158"/>
      <c r="I55" s="1159" t="str">
        <f t="shared" si="1"/>
        <v/>
      </c>
      <c r="J55" s="1158"/>
      <c r="K55" s="1159" t="str">
        <f t="shared" si="2"/>
        <v/>
      </c>
      <c r="L55" s="1158"/>
      <c r="M55" s="1159" t="str">
        <f t="shared" si="3"/>
        <v/>
      </c>
      <c r="N55" s="1158"/>
      <c r="O55" s="1159" t="str">
        <f t="shared" si="4"/>
        <v/>
      </c>
      <c r="P55" s="1158"/>
      <c r="Q55" s="1159" t="str">
        <f t="shared" si="5"/>
        <v/>
      </c>
      <c r="R55" s="1158"/>
      <c r="S55" s="1159" t="str">
        <f t="shared" si="6"/>
        <v/>
      </c>
      <c r="T55" s="1158"/>
      <c r="U55" s="1159" t="str">
        <f t="shared" si="7"/>
        <v/>
      </c>
      <c r="V55" s="1158"/>
      <c r="W55" s="1159" t="str">
        <f t="shared" si="8"/>
        <v/>
      </c>
      <c r="X55" s="1158"/>
      <c r="Y55" s="1159" t="str">
        <f t="shared" si="11"/>
        <v/>
      </c>
      <c r="Z55" s="1178">
        <f t="shared" si="9"/>
        <v>0</v>
      </c>
      <c r="AA55" s="1179"/>
      <c r="AB55" s="1180">
        <f t="shared" si="12"/>
        <v>0</v>
      </c>
    </row>
    <row r="57" spans="2:28" x14ac:dyDescent="0.2">
      <c r="B57" s="1148" t="s">
        <v>202</v>
      </c>
    </row>
    <row r="58" spans="2:28" ht="15" x14ac:dyDescent="0.2">
      <c r="B58" s="1134" t="str">
        <f>B4</f>
        <v xml:space="preserve">SL  </v>
      </c>
      <c r="C58" s="1132" t="s">
        <v>3</v>
      </c>
      <c r="E58" s="1149" t="s">
        <v>616</v>
      </c>
      <c r="F58" s="1150"/>
      <c r="G58" s="1150"/>
      <c r="H58" s="1168"/>
      <c r="I58" s="1150"/>
    </row>
    <row r="59" spans="2:28" ht="15" x14ac:dyDescent="0.2">
      <c r="B59" s="1134" t="str">
        <f>B6</f>
        <v xml:space="preserve">SR  </v>
      </c>
      <c r="C59" s="1132" t="s">
        <v>3</v>
      </c>
      <c r="E59" s="1149" t="s">
        <v>617</v>
      </c>
      <c r="F59" s="1150"/>
      <c r="G59" s="1150"/>
      <c r="H59" s="1168"/>
      <c r="I59" s="1150"/>
    </row>
    <row r="60" spans="2:28" ht="15" x14ac:dyDescent="0.2">
      <c r="B60" s="1134" t="str">
        <f>B8</f>
        <v xml:space="preserve">KD </v>
      </c>
      <c r="C60" s="1132" t="s">
        <v>3</v>
      </c>
      <c r="E60" s="1149" t="s">
        <v>623</v>
      </c>
      <c r="F60" s="1150"/>
      <c r="G60" s="1150"/>
      <c r="H60" s="1168"/>
      <c r="I60" s="1150"/>
    </row>
    <row r="61" spans="2:28" ht="15" x14ac:dyDescent="0.2">
      <c r="B61" s="1134" t="str">
        <f>B10</f>
        <v xml:space="preserve">TP  </v>
      </c>
      <c r="C61" s="1132" t="s">
        <v>3</v>
      </c>
      <c r="E61" s="1149" t="s">
        <v>618</v>
      </c>
      <c r="F61" s="1150"/>
      <c r="G61" s="1150"/>
      <c r="H61" s="1168"/>
      <c r="I61" s="1150"/>
    </row>
  </sheetData>
  <mergeCells count="24">
    <mergeCell ref="B1:Z1"/>
    <mergeCell ref="B2:Z2"/>
    <mergeCell ref="B12:B14"/>
    <mergeCell ref="C12:E14"/>
    <mergeCell ref="F12:Y12"/>
    <mergeCell ref="Z12:AB13"/>
    <mergeCell ref="F13:I13"/>
    <mergeCell ref="E4:E10"/>
    <mergeCell ref="R14:S14"/>
    <mergeCell ref="T14:U14"/>
    <mergeCell ref="V14:W14"/>
    <mergeCell ref="X14:Y14"/>
    <mergeCell ref="O8:R8"/>
    <mergeCell ref="O10:R10"/>
    <mergeCell ref="J13:M13"/>
    <mergeCell ref="N13:Q13"/>
    <mergeCell ref="R13:U13"/>
    <mergeCell ref="V13:Y13"/>
    <mergeCell ref="F14:G14"/>
    <mergeCell ref="H14:I14"/>
    <mergeCell ref="J14:K14"/>
    <mergeCell ref="L14:M14"/>
    <mergeCell ref="N14:O14"/>
    <mergeCell ref="P14:Q14"/>
  </mergeCells>
  <conditionalFormatting sqref="P1:P7 P9">
    <cfRule type="cellIs" dxfId="44" priority="6" operator="equal">
      <formula>0</formula>
    </cfRule>
  </conditionalFormatting>
  <conditionalFormatting sqref="P67:P1048576 P1:P7 P9 P11:P64">
    <cfRule type="cellIs" dxfId="43" priority="4" operator="equal">
      <formula>0</formula>
    </cfRule>
  </conditionalFormatting>
  <conditionalFormatting sqref="AB1:AB11 Z1:AA12 Z14:AB1048576">
    <cfRule type="cellIs" dxfId="42" priority="3" operator="equal">
      <formula>0</formula>
    </cfRule>
  </conditionalFormatting>
  <conditionalFormatting sqref="P1">
    <cfRule type="cellIs" dxfId="41" priority="2" operator="equal">
      <formula>0</formula>
    </cfRule>
  </conditionalFormatting>
  <conditionalFormatting sqref="Z1">
    <cfRule type="cellIs" dxfId="40" priority="1" operator="equal">
      <formula>0</formula>
    </cfRule>
  </conditionalFormatting>
  <dataValidations count="1">
    <dataValidation type="list" allowBlank="1" showInputMessage="1" showErrorMessage="1" sqref="F16:F55 X16:X55 V16:V55 R16:R55 N16:N55 J16:J55 H16:H55 L16:L55 P16:P55 T16:T55">
      <formula1>$B$58:$B$61</formula1>
    </dataValidation>
  </dataValidations>
  <hyperlinks>
    <hyperlink ref="A1" location="RNDS!A1" tooltip="REKAP NILAI SIKAP" display="RNDS!A1"/>
  </hyperlinks>
  <pageMargins left="0.7" right="0.7" top="0.75" bottom="0.75" header="0.3" footer="0.3"/>
  <legacy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</sheetPr>
  <dimension ref="A1:AM52"/>
  <sheetViews>
    <sheetView showGridLines="0" zoomScale="87" zoomScaleNormal="87" workbookViewId="0"/>
  </sheetViews>
  <sheetFormatPr defaultRowHeight="12.75" x14ac:dyDescent="0.2"/>
  <cols>
    <col min="1" max="1" width="3.140625" style="20" customWidth="1"/>
    <col min="2" max="2" width="4.7109375" style="20" customWidth="1"/>
    <col min="3" max="3" width="1.42578125" style="20" customWidth="1"/>
    <col min="4" max="4" width="32.28515625" style="20" customWidth="1"/>
    <col min="5" max="6" width="7.85546875" style="20" customWidth="1"/>
    <col min="7" max="8" width="7.85546875" style="20" hidden="1" customWidth="1"/>
    <col min="9" max="10" width="7.85546875" style="20" customWidth="1"/>
    <col min="11" max="12" width="7.85546875" style="20" hidden="1" customWidth="1"/>
    <col min="13" max="14" width="7.85546875" style="20" customWidth="1"/>
    <col min="15" max="16" width="7.85546875" style="20" hidden="1" customWidth="1"/>
    <col min="17" max="18" width="7.85546875" style="20" customWidth="1"/>
    <col min="19" max="20" width="7.85546875" style="20" hidden="1" customWidth="1"/>
    <col min="21" max="22" width="7.85546875" style="20" customWidth="1"/>
    <col min="23" max="24" width="7.85546875" style="20" hidden="1" customWidth="1"/>
    <col min="25" max="26" width="7.85546875" style="20" customWidth="1"/>
    <col min="27" max="28" width="7.85546875" style="20" hidden="1" customWidth="1"/>
    <col min="29" max="30" width="7.85546875" style="20" customWidth="1"/>
    <col min="31" max="32" width="7.85546875" style="20" hidden="1" customWidth="1"/>
    <col min="33" max="34" width="7.85546875" style="20" customWidth="1"/>
    <col min="35" max="36" width="7.85546875" style="20" hidden="1" customWidth="1"/>
    <col min="37" max="38" width="7.85546875" style="1105" customWidth="1"/>
    <col min="39" max="16384" width="9.140625" style="20"/>
  </cols>
  <sheetData>
    <row r="1" spans="1:39" s="289" customFormat="1" ht="15" customHeight="1" x14ac:dyDescent="0.25">
      <c r="A1" s="1128" t="s">
        <v>702</v>
      </c>
      <c r="B1" s="2198" t="s">
        <v>614</v>
      </c>
      <c r="C1" s="2198"/>
      <c r="D1" s="2198"/>
      <c r="E1" s="2198"/>
      <c r="F1" s="2198"/>
      <c r="G1" s="2198"/>
      <c r="H1" s="2198"/>
      <c r="I1" s="2198"/>
      <c r="J1" s="2198"/>
      <c r="K1" s="2198"/>
      <c r="L1" s="2198"/>
      <c r="M1" s="2198"/>
      <c r="N1" s="2198"/>
      <c r="O1" s="2198"/>
      <c r="P1" s="2198"/>
      <c r="Q1" s="2198"/>
      <c r="R1" s="2198"/>
      <c r="S1" s="2198"/>
      <c r="T1" s="2198"/>
      <c r="U1" s="2198"/>
      <c r="V1" s="2198"/>
      <c r="W1" s="2198"/>
      <c r="X1" s="2198"/>
      <c r="Y1" s="2198"/>
      <c r="Z1" s="2198"/>
      <c r="AA1" s="2198"/>
      <c r="AB1" s="2198"/>
      <c r="AC1" s="2198"/>
      <c r="AD1" s="2198"/>
      <c r="AE1" s="2198"/>
      <c r="AF1" s="2198"/>
      <c r="AG1" s="2198"/>
      <c r="AH1" s="2198"/>
      <c r="AI1" s="2198"/>
      <c r="AJ1" s="2198"/>
      <c r="AK1" s="2198"/>
      <c r="AL1" s="2198"/>
      <c r="AM1" s="2198"/>
    </row>
    <row r="2" spans="1:39" s="289" customFormat="1" x14ac:dyDescent="0.2">
      <c r="B2" s="2199" t="s">
        <v>636</v>
      </c>
      <c r="C2" s="2199"/>
      <c r="D2" s="2199"/>
      <c r="E2" s="2199"/>
      <c r="F2" s="2199"/>
      <c r="G2" s="2199"/>
      <c r="H2" s="2199"/>
      <c r="I2" s="2199"/>
      <c r="J2" s="2199"/>
      <c r="K2" s="2199"/>
      <c r="L2" s="2199"/>
      <c r="M2" s="2199"/>
      <c r="N2" s="2199"/>
      <c r="O2" s="2199"/>
      <c r="P2" s="2199"/>
      <c r="Q2" s="2199"/>
      <c r="R2" s="2199"/>
      <c r="S2" s="2199"/>
      <c r="T2" s="2199"/>
      <c r="U2" s="2199"/>
      <c r="V2" s="2199"/>
      <c r="W2" s="2199"/>
      <c r="X2" s="2199"/>
      <c r="Y2" s="2199"/>
      <c r="Z2" s="2199"/>
      <c r="AA2" s="2199"/>
      <c r="AB2" s="2199"/>
      <c r="AC2" s="2199"/>
      <c r="AD2" s="2199"/>
      <c r="AE2" s="2199"/>
      <c r="AF2" s="2199"/>
      <c r="AG2" s="2199"/>
      <c r="AH2" s="2199"/>
      <c r="AI2" s="2199"/>
      <c r="AJ2" s="2199"/>
      <c r="AK2" s="2199"/>
      <c r="AL2" s="2199"/>
      <c r="AM2" s="2199"/>
    </row>
    <row r="3" spans="1:39" s="289" customFormat="1" x14ac:dyDescent="0.2">
      <c r="B3" s="1135"/>
      <c r="C3" s="1135"/>
      <c r="D3" s="1135"/>
      <c r="E3" s="1135"/>
      <c r="F3" s="1135"/>
      <c r="G3" s="1135"/>
      <c r="H3" s="1135"/>
      <c r="I3" s="1135"/>
      <c r="J3" s="1135"/>
      <c r="K3" s="1135"/>
      <c r="L3" s="1135"/>
      <c r="M3" s="1135"/>
      <c r="N3" s="1135"/>
      <c r="O3" s="1135"/>
      <c r="P3" s="1135"/>
      <c r="Q3" s="1135"/>
      <c r="R3" s="1135"/>
      <c r="S3" s="1135"/>
      <c r="T3" s="1135"/>
      <c r="U3" s="1135"/>
      <c r="V3" s="1135"/>
      <c r="W3" s="1135"/>
      <c r="X3" s="1135"/>
      <c r="Y3" s="1135"/>
      <c r="Z3" s="1135"/>
      <c r="AA3" s="1135"/>
      <c r="AB3" s="1135"/>
      <c r="AC3" s="1135"/>
      <c r="AD3" s="1135"/>
      <c r="AE3" s="1135"/>
      <c r="AF3" s="1135"/>
      <c r="AG3" s="1135"/>
      <c r="AH3" s="1135"/>
      <c r="AI3" s="1135"/>
      <c r="AJ3" s="1135"/>
      <c r="AK3" s="1135"/>
      <c r="AL3" s="1135"/>
      <c r="AM3" s="1135"/>
    </row>
    <row r="4" spans="1:39" s="289" customFormat="1" x14ac:dyDescent="0.2">
      <c r="B4" s="2239" t="s">
        <v>653</v>
      </c>
      <c r="C4" s="2239"/>
      <c r="D4" s="2239"/>
      <c r="E4" s="1135" t="s">
        <v>651</v>
      </c>
      <c r="F4" s="1135" t="s">
        <v>3</v>
      </c>
      <c r="I4" s="1203">
        <v>80</v>
      </c>
      <c r="J4" s="1135"/>
      <c r="M4" s="1135" t="s">
        <v>652</v>
      </c>
      <c r="N4" s="1135" t="s">
        <v>3</v>
      </c>
      <c r="P4" s="1135"/>
      <c r="Q4" s="1203">
        <v>40</v>
      </c>
      <c r="R4" s="1135"/>
      <c r="S4" s="1135"/>
      <c r="T4" s="1135"/>
      <c r="U4" s="1135"/>
      <c r="V4" s="1135"/>
      <c r="W4" s="1135"/>
      <c r="X4" s="1135"/>
      <c r="Y4" s="1135"/>
      <c r="Z4" s="1135"/>
      <c r="AA4" s="1135"/>
      <c r="AB4" s="1135"/>
      <c r="AC4" s="1135"/>
      <c r="AD4" s="1135"/>
      <c r="AE4" s="1135"/>
      <c r="AF4" s="1135"/>
      <c r="AG4" s="1135"/>
      <c r="AH4" s="1135"/>
      <c r="AI4" s="1135"/>
      <c r="AJ4" s="1135"/>
      <c r="AK4" s="1135"/>
      <c r="AL4" s="1135"/>
      <c r="AM4" s="1135"/>
    </row>
    <row r="5" spans="1:39" s="289" customFormat="1" ht="4.5" customHeight="1" x14ac:dyDescent="0.2">
      <c r="B5" s="1135"/>
      <c r="C5" s="1135"/>
      <c r="D5" s="1135"/>
      <c r="E5" s="1135"/>
      <c r="F5" s="1135"/>
      <c r="G5" s="1135"/>
      <c r="H5" s="1135"/>
      <c r="I5" s="1135"/>
      <c r="J5" s="1135"/>
      <c r="K5" s="1135"/>
      <c r="L5" s="1135"/>
      <c r="M5" s="1135"/>
      <c r="N5" s="1135"/>
      <c r="O5" s="1135"/>
      <c r="P5" s="1135"/>
      <c r="Q5" s="1135"/>
      <c r="R5" s="1135"/>
      <c r="S5" s="1135"/>
      <c r="T5" s="1135"/>
      <c r="U5" s="1135"/>
      <c r="V5" s="1135"/>
      <c r="W5" s="1135"/>
      <c r="X5" s="1135"/>
      <c r="Y5" s="1135"/>
      <c r="Z5" s="1135"/>
      <c r="AA5" s="1135"/>
      <c r="AB5" s="1135"/>
      <c r="AC5" s="1135"/>
      <c r="AD5" s="1135"/>
      <c r="AE5" s="1135"/>
      <c r="AF5" s="1135"/>
      <c r="AG5" s="1135"/>
      <c r="AH5" s="1135"/>
      <c r="AI5" s="1135"/>
      <c r="AJ5" s="1135"/>
      <c r="AK5" s="1135"/>
      <c r="AL5" s="1135"/>
      <c r="AM5" s="1135"/>
    </row>
    <row r="6" spans="1:39" s="289" customFormat="1" ht="15" customHeight="1" x14ac:dyDescent="0.2">
      <c r="B6" s="2239" t="s">
        <v>655</v>
      </c>
      <c r="C6" s="2239"/>
      <c r="D6" s="2239"/>
      <c r="E6" s="1132"/>
      <c r="F6" s="1135" t="s">
        <v>3</v>
      </c>
      <c r="G6" s="1135" t="s">
        <v>3</v>
      </c>
      <c r="H6" s="1181" t="s">
        <v>647</v>
      </c>
      <c r="I6" s="1181" t="s">
        <v>647</v>
      </c>
      <c r="J6" s="1182"/>
      <c r="K6" s="1181"/>
      <c r="L6" s="1181" t="s">
        <v>3</v>
      </c>
      <c r="M6" s="1183" t="s">
        <v>3</v>
      </c>
      <c r="N6" s="2236"/>
      <c r="O6" s="2237"/>
      <c r="P6" s="2237"/>
      <c r="Q6" s="2237"/>
      <c r="R6" s="2238"/>
      <c r="S6" s="1135"/>
      <c r="T6" s="1135"/>
      <c r="U6" s="1135"/>
      <c r="V6" s="1135"/>
      <c r="W6" s="1135"/>
      <c r="X6" s="1135"/>
      <c r="Y6" s="1135"/>
      <c r="Z6" s="1135"/>
      <c r="AA6" s="1135"/>
      <c r="AB6" s="1135"/>
      <c r="AC6" s="1135"/>
      <c r="AD6" s="1135"/>
      <c r="AE6" s="1135"/>
      <c r="AF6" s="1135"/>
      <c r="AG6" s="1135"/>
      <c r="AH6" s="1135"/>
      <c r="AI6" s="1135"/>
      <c r="AJ6" s="1135"/>
      <c r="AK6" s="1135"/>
      <c r="AL6" s="1135"/>
      <c r="AM6" s="1135"/>
    </row>
    <row r="7" spans="1:39" s="289" customFormat="1" ht="2.25" customHeight="1" x14ac:dyDescent="0.2">
      <c r="B7" s="1135"/>
      <c r="C7" s="1135"/>
      <c r="D7" s="1136"/>
      <c r="E7" s="1133"/>
      <c r="F7" s="1166"/>
      <c r="G7" s="1133"/>
      <c r="H7" s="1181"/>
      <c r="I7" s="1181"/>
      <c r="J7" s="1182"/>
      <c r="K7" s="1181"/>
      <c r="L7" s="1181"/>
      <c r="M7" s="1183"/>
      <c r="N7" s="255"/>
      <c r="Q7" s="1135"/>
      <c r="R7" s="1135"/>
      <c r="S7" s="1135"/>
      <c r="T7" s="1135"/>
      <c r="U7" s="1135"/>
      <c r="V7" s="1135"/>
      <c r="W7" s="1135"/>
      <c r="X7" s="1135"/>
      <c r="Y7" s="1135"/>
      <c r="Z7" s="1135"/>
      <c r="AA7" s="1135"/>
      <c r="AB7" s="1135"/>
      <c r="AC7" s="1135"/>
      <c r="AD7" s="1135"/>
      <c r="AE7" s="1135"/>
      <c r="AF7" s="1135"/>
      <c r="AG7" s="1135"/>
      <c r="AH7" s="1135"/>
      <c r="AI7" s="1135"/>
      <c r="AJ7" s="1135"/>
      <c r="AK7" s="1135"/>
      <c r="AL7" s="1135"/>
      <c r="AM7" s="1135"/>
    </row>
    <row r="8" spans="1:39" s="289" customFormat="1" x14ac:dyDescent="0.2">
      <c r="B8" s="1135"/>
      <c r="C8" s="1135"/>
      <c r="D8" s="1132"/>
      <c r="E8" s="1132"/>
      <c r="F8" s="1164"/>
      <c r="G8" s="1132"/>
      <c r="H8" s="1181" t="s">
        <v>648</v>
      </c>
      <c r="I8" s="1181" t="s">
        <v>648</v>
      </c>
      <c r="J8" s="1182"/>
      <c r="K8" s="1181"/>
      <c r="L8" s="1181" t="s">
        <v>3</v>
      </c>
      <c r="M8" s="1183" t="s">
        <v>3</v>
      </c>
      <c r="N8" s="2236"/>
      <c r="O8" s="2237"/>
      <c r="P8" s="2237"/>
      <c r="Q8" s="2237"/>
      <c r="R8" s="2238"/>
      <c r="S8" s="1135"/>
      <c r="T8" s="1135"/>
      <c r="U8" s="1135"/>
      <c r="V8" s="1135"/>
      <c r="W8" s="1135"/>
      <c r="X8" s="1135"/>
      <c r="Y8" s="1135"/>
      <c r="Z8" s="1135"/>
      <c r="AA8" s="1135"/>
      <c r="AB8" s="1135"/>
      <c r="AC8" s="1135"/>
      <c r="AD8" s="1135"/>
      <c r="AE8" s="1135"/>
      <c r="AF8" s="1135"/>
      <c r="AG8" s="1135"/>
      <c r="AH8" s="1135"/>
      <c r="AI8" s="1135"/>
      <c r="AJ8" s="1135"/>
      <c r="AK8" s="1135"/>
      <c r="AL8" s="1135"/>
      <c r="AM8" s="1135"/>
    </row>
    <row r="9" spans="1:39" s="289" customFormat="1" ht="2.25" customHeight="1" x14ac:dyDescent="0.2">
      <c r="B9" s="1135"/>
      <c r="C9" s="1135"/>
      <c r="D9" s="1135"/>
      <c r="E9" s="1135"/>
      <c r="F9" s="1135"/>
      <c r="G9" s="1135"/>
      <c r="H9" s="1135"/>
      <c r="I9" s="1135"/>
      <c r="J9" s="1135"/>
      <c r="K9" s="1135"/>
      <c r="L9" s="1135"/>
      <c r="M9" s="1135"/>
      <c r="N9" s="1135"/>
      <c r="O9" s="1135"/>
      <c r="P9" s="1135"/>
      <c r="Q9" s="1135"/>
      <c r="R9" s="1135"/>
      <c r="S9" s="1135"/>
      <c r="T9" s="1135"/>
      <c r="U9" s="1135"/>
      <c r="V9" s="1135"/>
      <c r="W9" s="1135"/>
      <c r="X9" s="1135"/>
      <c r="Y9" s="1135"/>
      <c r="Z9" s="1135"/>
      <c r="AA9" s="1135"/>
      <c r="AB9" s="1135"/>
      <c r="AC9" s="1135"/>
      <c r="AD9" s="1135"/>
      <c r="AE9" s="1135"/>
      <c r="AF9" s="1135"/>
      <c r="AG9" s="1135"/>
      <c r="AH9" s="1135"/>
      <c r="AI9" s="1135"/>
      <c r="AJ9" s="1135"/>
      <c r="AK9" s="1135"/>
      <c r="AL9" s="1135"/>
      <c r="AM9" s="1135"/>
    </row>
    <row r="10" spans="1:39" ht="15" customHeight="1" x14ac:dyDescent="0.2">
      <c r="B10" s="2230" t="s">
        <v>6</v>
      </c>
      <c r="C10" s="2123" t="s">
        <v>565</v>
      </c>
      <c r="D10" s="2124"/>
      <c r="E10" s="2233" t="s">
        <v>654</v>
      </c>
      <c r="F10" s="2234"/>
      <c r="G10" s="2234"/>
      <c r="H10" s="2234"/>
      <c r="I10" s="2234"/>
      <c r="J10" s="2234"/>
      <c r="K10" s="2234"/>
      <c r="L10" s="2234"/>
      <c r="M10" s="2234"/>
      <c r="N10" s="2234"/>
      <c r="O10" s="2234"/>
      <c r="P10" s="2234"/>
      <c r="Q10" s="2234"/>
      <c r="R10" s="2234"/>
      <c r="S10" s="2234"/>
      <c r="T10" s="2234"/>
      <c r="U10" s="2234"/>
      <c r="V10" s="2234"/>
      <c r="W10" s="2234"/>
      <c r="X10" s="2234"/>
      <c r="Y10" s="2234"/>
      <c r="Z10" s="2234"/>
      <c r="AA10" s="2234"/>
      <c r="AB10" s="2234"/>
      <c r="AC10" s="2234"/>
      <c r="AD10" s="2234"/>
      <c r="AE10" s="2234"/>
      <c r="AF10" s="2234"/>
      <c r="AG10" s="2234"/>
      <c r="AH10" s="2235"/>
      <c r="AI10" s="1184"/>
      <c r="AJ10" s="1184"/>
      <c r="AK10" s="2226" t="s">
        <v>574</v>
      </c>
      <c r="AL10" s="2227"/>
    </row>
    <row r="11" spans="1:39" ht="69.75" customHeight="1" x14ac:dyDescent="0.2">
      <c r="B11" s="2231"/>
      <c r="C11" s="2125"/>
      <c r="D11" s="2126"/>
      <c r="E11" s="2224" t="s">
        <v>672</v>
      </c>
      <c r="F11" s="2225"/>
      <c r="G11" s="1202"/>
      <c r="H11" s="1202"/>
      <c r="I11" s="2224" t="s">
        <v>673</v>
      </c>
      <c r="J11" s="2225"/>
      <c r="K11" s="1202"/>
      <c r="L11" s="1202"/>
      <c r="M11" s="2224" t="s">
        <v>674</v>
      </c>
      <c r="N11" s="2225"/>
      <c r="O11" s="1202"/>
      <c r="P11" s="1202"/>
      <c r="Q11" s="2224" t="s">
        <v>675</v>
      </c>
      <c r="R11" s="2225"/>
      <c r="S11" s="1202"/>
      <c r="T11" s="1202"/>
      <c r="U11" s="2224" t="s">
        <v>676</v>
      </c>
      <c r="V11" s="2225"/>
      <c r="W11" s="1202"/>
      <c r="X11" s="1202"/>
      <c r="Y11" s="2224" t="s">
        <v>677</v>
      </c>
      <c r="Z11" s="2225"/>
      <c r="AA11" s="1202"/>
      <c r="AB11" s="1202"/>
      <c r="AC11" s="2224" t="s">
        <v>678</v>
      </c>
      <c r="AD11" s="2225"/>
      <c r="AE11" s="1202"/>
      <c r="AF11" s="1202"/>
      <c r="AG11" s="2224" t="s">
        <v>679</v>
      </c>
      <c r="AH11" s="2225"/>
      <c r="AI11" s="1185"/>
      <c r="AJ11" s="1185"/>
      <c r="AK11" s="2228"/>
      <c r="AL11" s="2229"/>
    </row>
    <row r="12" spans="1:39" ht="13.5" thickBot="1" x14ac:dyDescent="0.25">
      <c r="B12" s="2232"/>
      <c r="C12" s="2127"/>
      <c r="D12" s="2128"/>
      <c r="E12" s="1186" t="s">
        <v>645</v>
      </c>
      <c r="F12" s="1186" t="s">
        <v>646</v>
      </c>
      <c r="G12" s="1186"/>
      <c r="H12" s="1186"/>
      <c r="I12" s="1186" t="s">
        <v>645</v>
      </c>
      <c r="J12" s="1186" t="s">
        <v>646</v>
      </c>
      <c r="K12" s="1186"/>
      <c r="L12" s="1186"/>
      <c r="M12" s="1186" t="s">
        <v>645</v>
      </c>
      <c r="N12" s="1186" t="s">
        <v>646</v>
      </c>
      <c r="O12" s="1186"/>
      <c r="P12" s="1186"/>
      <c r="Q12" s="1186" t="s">
        <v>645</v>
      </c>
      <c r="R12" s="1186" t="s">
        <v>646</v>
      </c>
      <c r="S12" s="1186"/>
      <c r="T12" s="1186"/>
      <c r="U12" s="1186" t="s">
        <v>645</v>
      </c>
      <c r="V12" s="1186" t="s">
        <v>646</v>
      </c>
      <c r="W12" s="1186"/>
      <c r="X12" s="1186"/>
      <c r="Y12" s="1186" t="s">
        <v>645</v>
      </c>
      <c r="Z12" s="1186" t="s">
        <v>646</v>
      </c>
      <c r="AA12" s="1186"/>
      <c r="AB12" s="1186"/>
      <c r="AC12" s="1186" t="s">
        <v>645</v>
      </c>
      <c r="AD12" s="1186" t="s">
        <v>646</v>
      </c>
      <c r="AE12" s="1186"/>
      <c r="AF12" s="1186"/>
      <c r="AG12" s="1186" t="s">
        <v>645</v>
      </c>
      <c r="AH12" s="1186" t="s">
        <v>646</v>
      </c>
      <c r="AI12" s="1186"/>
      <c r="AJ12" s="1186"/>
      <c r="AK12" s="1186" t="s">
        <v>645</v>
      </c>
      <c r="AL12" s="1187" t="s">
        <v>646</v>
      </c>
    </row>
    <row r="13" spans="1:39" ht="13.5" thickTop="1" x14ac:dyDescent="0.2">
      <c r="A13" s="354" t="s">
        <v>635</v>
      </c>
      <c r="B13" s="1188">
        <v>1</v>
      </c>
      <c r="C13" s="1189"/>
      <c r="D13" s="1130" t="str">
        <f>RNDS!D11</f>
        <v/>
      </c>
      <c r="E13" s="1129" t="s">
        <v>635</v>
      </c>
      <c r="F13" s="1129" t="s">
        <v>492</v>
      </c>
      <c r="G13" s="1129">
        <f t="shared" ref="G13:G52" si="0">IF(E13=$A$13,$I$4,IF(E13=$A$14,$Q$4,0))</f>
        <v>80</v>
      </c>
      <c r="H13" s="1129">
        <f t="shared" ref="H13:H52" si="1">IF(F13=$A$13,$I$4,IF(F13=$A$14,$Q$4,0))</f>
        <v>40</v>
      </c>
      <c r="I13" s="1129"/>
      <c r="J13" s="1129"/>
      <c r="K13" s="1129">
        <f t="shared" ref="K13:K52" si="2">IF(I13=$A$13,$I$4,IF(I13=$A$14,$Q$4,0))</f>
        <v>0</v>
      </c>
      <c r="L13" s="1129">
        <f t="shared" ref="L13:L52" si="3">IF(J13=$A$13,$I$4,IF(J13=$A$14,$Q$4,0))</f>
        <v>0</v>
      </c>
      <c r="M13" s="1129" t="s">
        <v>635</v>
      </c>
      <c r="N13" s="1129"/>
      <c r="O13" s="1129">
        <f t="shared" ref="O13:O52" si="4">IF(M13=$A$13,$I$4,IF(M13=$A$14,$Q$4,0))</f>
        <v>80</v>
      </c>
      <c r="P13" s="1129">
        <f t="shared" ref="P13:P52" si="5">IF(N13=$A$13,$I$4,IF(N13=$A$14,$Q$4,0))</f>
        <v>0</v>
      </c>
      <c r="Q13" s="1129" t="s">
        <v>492</v>
      </c>
      <c r="R13" s="1129"/>
      <c r="S13" s="1129">
        <f t="shared" ref="S13:S52" si="6">IF(Q13=$A$13,$I$4,IF(Q13=$A$14,$Q$4,0))</f>
        <v>40</v>
      </c>
      <c r="T13" s="1129">
        <f t="shared" ref="T13:T52" si="7">IF(R13=$A$13,$I$4,IF(R13=$A$14,$Q$4,0))</f>
        <v>0</v>
      </c>
      <c r="U13" s="1129"/>
      <c r="V13" s="1129"/>
      <c r="W13" s="1129">
        <f t="shared" ref="W13:W52" si="8">IF(U13=$A$13,$I$4,IF(U13=$A$14,$Q$4,0))</f>
        <v>0</v>
      </c>
      <c r="X13" s="1129">
        <f t="shared" ref="X13:X52" si="9">IF(V13=$A$13,$I$4,IF(V13=$A$14,$Q$4,0))</f>
        <v>0</v>
      </c>
      <c r="Y13" s="1129"/>
      <c r="Z13" s="1129"/>
      <c r="AA13" s="1129">
        <f t="shared" ref="AA13:AA52" si="10">IF(Y13=$A$13,$I$4,IF(Y13=$A$14,$Q$4,0))</f>
        <v>0</v>
      </c>
      <c r="AB13" s="1129">
        <f t="shared" ref="AB13:AB52" si="11">IF(Z13=$A$13,$I$4,IF(Z13=$A$14,$Q$4,0))</f>
        <v>0</v>
      </c>
      <c r="AC13" s="1129"/>
      <c r="AD13" s="1129"/>
      <c r="AE13" s="1129">
        <f t="shared" ref="AE13:AE52" si="12">IF(AC13=$A$13,$I$4,IF(AC13=$A$14,$Q$4,0))</f>
        <v>0</v>
      </c>
      <c r="AF13" s="1129">
        <f t="shared" ref="AF13:AF52" si="13">IF(AD13=$A$13,$I$4,IF(AD13=$A$14,$Q$4,0))</f>
        <v>0</v>
      </c>
      <c r="AG13" s="1129"/>
      <c r="AH13" s="1129"/>
      <c r="AI13" s="343">
        <f t="shared" ref="AI13:AI52" si="14">IF(AG13=$A$13,$I$4,IF(AG13=$A$14,$Q$4,0))</f>
        <v>0</v>
      </c>
      <c r="AJ13" s="343">
        <f t="shared" ref="AJ13:AJ52" si="15">IF(AH13=$A$13,$I$4,IF(AH13=$A$14,$Q$4,0))</f>
        <v>0</v>
      </c>
      <c r="AK13" s="1190">
        <f>SUM(G13,K13,O13,S13,W13,AA13,AE13,AI13)/8</f>
        <v>25</v>
      </c>
      <c r="AL13" s="1191">
        <f>SUM(H13,L13,P13,T13,X13,AB13,AF13,AJ13)/8</f>
        <v>5</v>
      </c>
    </row>
    <row r="14" spans="1:39" x14ac:dyDescent="0.2">
      <c r="A14" s="354" t="s">
        <v>492</v>
      </c>
      <c r="B14" s="1192">
        <v>2</v>
      </c>
      <c r="C14" s="1193"/>
      <c r="D14" s="1007" t="str">
        <f>RNDS!D12</f>
        <v/>
      </c>
      <c r="E14" s="1102"/>
      <c r="F14" s="1102"/>
      <c r="G14" s="1102">
        <f t="shared" si="0"/>
        <v>0</v>
      </c>
      <c r="H14" s="1102">
        <f t="shared" si="1"/>
        <v>0</v>
      </c>
      <c r="I14" s="1102"/>
      <c r="J14" s="1102"/>
      <c r="K14" s="1102">
        <f t="shared" si="2"/>
        <v>0</v>
      </c>
      <c r="L14" s="1102">
        <f t="shared" si="3"/>
        <v>0</v>
      </c>
      <c r="M14" s="1102"/>
      <c r="N14" s="1102"/>
      <c r="O14" s="1102">
        <f t="shared" si="4"/>
        <v>0</v>
      </c>
      <c r="P14" s="1102">
        <f t="shared" si="5"/>
        <v>0</v>
      </c>
      <c r="Q14" s="1102"/>
      <c r="R14" s="1102"/>
      <c r="S14" s="1102">
        <f t="shared" si="6"/>
        <v>0</v>
      </c>
      <c r="T14" s="1102">
        <f t="shared" si="7"/>
        <v>0</v>
      </c>
      <c r="U14" s="1102"/>
      <c r="V14" s="1102"/>
      <c r="W14" s="1102">
        <f t="shared" si="8"/>
        <v>0</v>
      </c>
      <c r="X14" s="1102">
        <f t="shared" si="9"/>
        <v>0</v>
      </c>
      <c r="Y14" s="1102"/>
      <c r="Z14" s="1102"/>
      <c r="AA14" s="1102">
        <f t="shared" si="10"/>
        <v>0</v>
      </c>
      <c r="AB14" s="1102">
        <f t="shared" si="11"/>
        <v>0</v>
      </c>
      <c r="AC14" s="1102"/>
      <c r="AD14" s="1102"/>
      <c r="AE14" s="1102">
        <f t="shared" si="12"/>
        <v>0</v>
      </c>
      <c r="AF14" s="1102">
        <f t="shared" si="13"/>
        <v>0</v>
      </c>
      <c r="AG14" s="1102"/>
      <c r="AH14" s="1102"/>
      <c r="AI14" s="346">
        <f t="shared" si="14"/>
        <v>0</v>
      </c>
      <c r="AJ14" s="346">
        <f t="shared" si="15"/>
        <v>0</v>
      </c>
      <c r="AK14" s="1194">
        <f t="shared" ref="AK14:AK50" si="16">SUM(G14,K14,O14,S14,W14,AA14,AE14,AI14)/8</f>
        <v>0</v>
      </c>
      <c r="AL14" s="1195">
        <f t="shared" ref="AL14:AL50" si="17">SUM(H14,L14,P14,T14,X14,AB14,AF14,AJ14)/8</f>
        <v>0</v>
      </c>
    </row>
    <row r="15" spans="1:39" x14ac:dyDescent="0.2">
      <c r="B15" s="1192">
        <v>3</v>
      </c>
      <c r="C15" s="1193"/>
      <c r="D15" s="1007" t="str">
        <f>RNDS!D13</f>
        <v/>
      </c>
      <c r="E15" s="1102"/>
      <c r="F15" s="1102"/>
      <c r="G15" s="1102">
        <f t="shared" si="0"/>
        <v>0</v>
      </c>
      <c r="H15" s="1102">
        <f t="shared" si="1"/>
        <v>0</v>
      </c>
      <c r="I15" s="1102"/>
      <c r="J15" s="1102"/>
      <c r="K15" s="1102">
        <f t="shared" si="2"/>
        <v>0</v>
      </c>
      <c r="L15" s="1102">
        <f t="shared" si="3"/>
        <v>0</v>
      </c>
      <c r="M15" s="1102"/>
      <c r="N15" s="1102"/>
      <c r="O15" s="1102">
        <f t="shared" si="4"/>
        <v>0</v>
      </c>
      <c r="P15" s="1102">
        <f t="shared" si="5"/>
        <v>0</v>
      </c>
      <c r="Q15" s="1102"/>
      <c r="R15" s="1102"/>
      <c r="S15" s="1102">
        <f t="shared" si="6"/>
        <v>0</v>
      </c>
      <c r="T15" s="1102">
        <f t="shared" si="7"/>
        <v>0</v>
      </c>
      <c r="U15" s="1102"/>
      <c r="V15" s="1102"/>
      <c r="W15" s="1102">
        <f t="shared" si="8"/>
        <v>0</v>
      </c>
      <c r="X15" s="1102">
        <f t="shared" si="9"/>
        <v>0</v>
      </c>
      <c r="Y15" s="1102"/>
      <c r="Z15" s="1102"/>
      <c r="AA15" s="1102">
        <f t="shared" si="10"/>
        <v>0</v>
      </c>
      <c r="AB15" s="1102">
        <f t="shared" si="11"/>
        <v>0</v>
      </c>
      <c r="AC15" s="1102"/>
      <c r="AD15" s="1102"/>
      <c r="AE15" s="1102">
        <f t="shared" si="12"/>
        <v>0</v>
      </c>
      <c r="AF15" s="1102">
        <f t="shared" si="13"/>
        <v>0</v>
      </c>
      <c r="AG15" s="1102"/>
      <c r="AH15" s="1102"/>
      <c r="AI15" s="346">
        <f t="shared" si="14"/>
        <v>0</v>
      </c>
      <c r="AJ15" s="346">
        <f t="shared" si="15"/>
        <v>0</v>
      </c>
      <c r="AK15" s="1194">
        <f t="shared" si="16"/>
        <v>0</v>
      </c>
      <c r="AL15" s="1195">
        <f t="shared" si="17"/>
        <v>0</v>
      </c>
    </row>
    <row r="16" spans="1:39" x14ac:dyDescent="0.2">
      <c r="B16" s="1192">
        <v>4</v>
      </c>
      <c r="C16" s="1193"/>
      <c r="D16" s="1007" t="str">
        <f>RNDS!D14</f>
        <v/>
      </c>
      <c r="E16" s="1102"/>
      <c r="F16" s="1102"/>
      <c r="G16" s="1102">
        <f t="shared" si="0"/>
        <v>0</v>
      </c>
      <c r="H16" s="1102">
        <f t="shared" si="1"/>
        <v>0</v>
      </c>
      <c r="I16" s="1102"/>
      <c r="J16" s="1102"/>
      <c r="K16" s="1102">
        <f t="shared" si="2"/>
        <v>0</v>
      </c>
      <c r="L16" s="1102">
        <f t="shared" si="3"/>
        <v>0</v>
      </c>
      <c r="M16" s="1102"/>
      <c r="N16" s="1102"/>
      <c r="O16" s="1102">
        <f t="shared" si="4"/>
        <v>0</v>
      </c>
      <c r="P16" s="1102">
        <f t="shared" si="5"/>
        <v>0</v>
      </c>
      <c r="Q16" s="1102"/>
      <c r="R16" s="1102"/>
      <c r="S16" s="1102">
        <f t="shared" si="6"/>
        <v>0</v>
      </c>
      <c r="T16" s="1102">
        <f t="shared" si="7"/>
        <v>0</v>
      </c>
      <c r="U16" s="1102"/>
      <c r="V16" s="1102"/>
      <c r="W16" s="1102">
        <f t="shared" si="8"/>
        <v>0</v>
      </c>
      <c r="X16" s="1102">
        <f t="shared" si="9"/>
        <v>0</v>
      </c>
      <c r="Y16" s="1102"/>
      <c r="Z16" s="1102"/>
      <c r="AA16" s="1102">
        <f t="shared" si="10"/>
        <v>0</v>
      </c>
      <c r="AB16" s="1102">
        <f t="shared" si="11"/>
        <v>0</v>
      </c>
      <c r="AC16" s="1102"/>
      <c r="AD16" s="1102"/>
      <c r="AE16" s="1102">
        <f t="shared" si="12"/>
        <v>0</v>
      </c>
      <c r="AF16" s="1102">
        <f t="shared" si="13"/>
        <v>0</v>
      </c>
      <c r="AG16" s="1102"/>
      <c r="AH16" s="1102"/>
      <c r="AI16" s="346">
        <f t="shared" si="14"/>
        <v>0</v>
      </c>
      <c r="AJ16" s="346">
        <f t="shared" si="15"/>
        <v>0</v>
      </c>
      <c r="AK16" s="1194">
        <f t="shared" si="16"/>
        <v>0</v>
      </c>
      <c r="AL16" s="1195">
        <f t="shared" si="17"/>
        <v>0</v>
      </c>
    </row>
    <row r="17" spans="2:38" x14ac:dyDescent="0.2">
      <c r="B17" s="1192">
        <v>5</v>
      </c>
      <c r="C17" s="1193"/>
      <c r="D17" s="1007" t="str">
        <f>RNDS!D15</f>
        <v/>
      </c>
      <c r="E17" s="1102"/>
      <c r="F17" s="1102"/>
      <c r="G17" s="1102">
        <f t="shared" si="0"/>
        <v>0</v>
      </c>
      <c r="H17" s="1102">
        <f t="shared" si="1"/>
        <v>0</v>
      </c>
      <c r="I17" s="1102"/>
      <c r="J17" s="1102"/>
      <c r="K17" s="1102">
        <f t="shared" si="2"/>
        <v>0</v>
      </c>
      <c r="L17" s="1102">
        <f t="shared" si="3"/>
        <v>0</v>
      </c>
      <c r="M17" s="1102"/>
      <c r="N17" s="1102"/>
      <c r="O17" s="1102">
        <f t="shared" si="4"/>
        <v>0</v>
      </c>
      <c r="P17" s="1102">
        <f t="shared" si="5"/>
        <v>0</v>
      </c>
      <c r="Q17" s="1102"/>
      <c r="R17" s="1102"/>
      <c r="S17" s="1102">
        <f t="shared" si="6"/>
        <v>0</v>
      </c>
      <c r="T17" s="1102">
        <f t="shared" si="7"/>
        <v>0</v>
      </c>
      <c r="U17" s="1102"/>
      <c r="V17" s="1102"/>
      <c r="W17" s="1102">
        <f t="shared" si="8"/>
        <v>0</v>
      </c>
      <c r="X17" s="1102">
        <f t="shared" si="9"/>
        <v>0</v>
      </c>
      <c r="Y17" s="1102"/>
      <c r="Z17" s="1102"/>
      <c r="AA17" s="1102">
        <f t="shared" si="10"/>
        <v>0</v>
      </c>
      <c r="AB17" s="1102">
        <f t="shared" si="11"/>
        <v>0</v>
      </c>
      <c r="AC17" s="1102"/>
      <c r="AD17" s="1102"/>
      <c r="AE17" s="1102">
        <f t="shared" si="12"/>
        <v>0</v>
      </c>
      <c r="AF17" s="1102">
        <f t="shared" si="13"/>
        <v>0</v>
      </c>
      <c r="AG17" s="1102"/>
      <c r="AH17" s="1102"/>
      <c r="AI17" s="346">
        <f t="shared" si="14"/>
        <v>0</v>
      </c>
      <c r="AJ17" s="346">
        <f t="shared" si="15"/>
        <v>0</v>
      </c>
      <c r="AK17" s="1194">
        <f t="shared" si="16"/>
        <v>0</v>
      </c>
      <c r="AL17" s="1195">
        <f t="shared" si="17"/>
        <v>0</v>
      </c>
    </row>
    <row r="18" spans="2:38" x14ac:dyDescent="0.2">
      <c r="B18" s="1192">
        <v>6</v>
      </c>
      <c r="C18" s="1193"/>
      <c r="D18" s="1007" t="str">
        <f>RNDS!D16</f>
        <v/>
      </c>
      <c r="E18" s="1102"/>
      <c r="F18" s="1102"/>
      <c r="G18" s="1102">
        <f t="shared" si="0"/>
        <v>0</v>
      </c>
      <c r="H18" s="1102">
        <f t="shared" si="1"/>
        <v>0</v>
      </c>
      <c r="I18" s="1102"/>
      <c r="J18" s="1102"/>
      <c r="K18" s="1102">
        <f t="shared" si="2"/>
        <v>0</v>
      </c>
      <c r="L18" s="1102">
        <f t="shared" si="3"/>
        <v>0</v>
      </c>
      <c r="M18" s="1102"/>
      <c r="N18" s="1102"/>
      <c r="O18" s="1102">
        <f t="shared" si="4"/>
        <v>0</v>
      </c>
      <c r="P18" s="1102">
        <f t="shared" si="5"/>
        <v>0</v>
      </c>
      <c r="Q18" s="1102"/>
      <c r="R18" s="1102"/>
      <c r="S18" s="1102">
        <f t="shared" si="6"/>
        <v>0</v>
      </c>
      <c r="T18" s="1102">
        <f t="shared" si="7"/>
        <v>0</v>
      </c>
      <c r="U18" s="1102"/>
      <c r="V18" s="1102"/>
      <c r="W18" s="1102">
        <f t="shared" si="8"/>
        <v>0</v>
      </c>
      <c r="X18" s="1102">
        <f t="shared" si="9"/>
        <v>0</v>
      </c>
      <c r="Y18" s="1102"/>
      <c r="Z18" s="1102"/>
      <c r="AA18" s="1102">
        <f t="shared" si="10"/>
        <v>0</v>
      </c>
      <c r="AB18" s="1102">
        <f t="shared" si="11"/>
        <v>0</v>
      </c>
      <c r="AC18" s="1102"/>
      <c r="AD18" s="1102"/>
      <c r="AE18" s="1102">
        <f t="shared" si="12"/>
        <v>0</v>
      </c>
      <c r="AF18" s="1102">
        <f t="shared" si="13"/>
        <v>0</v>
      </c>
      <c r="AG18" s="1102"/>
      <c r="AH18" s="1102"/>
      <c r="AI18" s="346">
        <f t="shared" si="14"/>
        <v>0</v>
      </c>
      <c r="AJ18" s="346">
        <f t="shared" si="15"/>
        <v>0</v>
      </c>
      <c r="AK18" s="1194">
        <f t="shared" si="16"/>
        <v>0</v>
      </c>
      <c r="AL18" s="1195">
        <f t="shared" si="17"/>
        <v>0</v>
      </c>
    </row>
    <row r="19" spans="2:38" x14ac:dyDescent="0.2">
      <c r="B19" s="1192">
        <v>7</v>
      </c>
      <c r="C19" s="1193"/>
      <c r="D19" s="1007" t="str">
        <f>RNDS!D17</f>
        <v/>
      </c>
      <c r="E19" s="1102"/>
      <c r="F19" s="1102"/>
      <c r="G19" s="1102">
        <f t="shared" si="0"/>
        <v>0</v>
      </c>
      <c r="H19" s="1102">
        <f t="shared" si="1"/>
        <v>0</v>
      </c>
      <c r="I19" s="1102"/>
      <c r="J19" s="1102"/>
      <c r="K19" s="1102">
        <f t="shared" si="2"/>
        <v>0</v>
      </c>
      <c r="L19" s="1102">
        <f t="shared" si="3"/>
        <v>0</v>
      </c>
      <c r="M19" s="1102"/>
      <c r="N19" s="1102"/>
      <c r="O19" s="1102">
        <f t="shared" si="4"/>
        <v>0</v>
      </c>
      <c r="P19" s="1102">
        <f t="shared" si="5"/>
        <v>0</v>
      </c>
      <c r="Q19" s="1102"/>
      <c r="R19" s="1102"/>
      <c r="S19" s="1102">
        <f t="shared" si="6"/>
        <v>0</v>
      </c>
      <c r="T19" s="1102">
        <f t="shared" si="7"/>
        <v>0</v>
      </c>
      <c r="U19" s="1102"/>
      <c r="V19" s="1102"/>
      <c r="W19" s="1102">
        <f t="shared" si="8"/>
        <v>0</v>
      </c>
      <c r="X19" s="1102">
        <f t="shared" si="9"/>
        <v>0</v>
      </c>
      <c r="Y19" s="1102"/>
      <c r="Z19" s="1102"/>
      <c r="AA19" s="1102">
        <f t="shared" si="10"/>
        <v>0</v>
      </c>
      <c r="AB19" s="1102">
        <f t="shared" si="11"/>
        <v>0</v>
      </c>
      <c r="AC19" s="1102"/>
      <c r="AD19" s="1102"/>
      <c r="AE19" s="1102">
        <f t="shared" si="12"/>
        <v>0</v>
      </c>
      <c r="AF19" s="1102">
        <f t="shared" si="13"/>
        <v>0</v>
      </c>
      <c r="AG19" s="1102"/>
      <c r="AH19" s="1102"/>
      <c r="AI19" s="346">
        <f t="shared" si="14"/>
        <v>0</v>
      </c>
      <c r="AJ19" s="346">
        <f t="shared" si="15"/>
        <v>0</v>
      </c>
      <c r="AK19" s="1194">
        <f t="shared" si="16"/>
        <v>0</v>
      </c>
      <c r="AL19" s="1195">
        <f t="shared" si="17"/>
        <v>0</v>
      </c>
    </row>
    <row r="20" spans="2:38" x14ac:dyDescent="0.2">
      <c r="B20" s="1192">
        <v>8</v>
      </c>
      <c r="C20" s="1193"/>
      <c r="D20" s="1007" t="str">
        <f>RNDS!D18</f>
        <v/>
      </c>
      <c r="E20" s="1102"/>
      <c r="F20" s="1102"/>
      <c r="G20" s="1102">
        <f t="shared" si="0"/>
        <v>0</v>
      </c>
      <c r="H20" s="1102">
        <f t="shared" si="1"/>
        <v>0</v>
      </c>
      <c r="I20" s="1102"/>
      <c r="J20" s="1102"/>
      <c r="K20" s="1102">
        <f t="shared" si="2"/>
        <v>0</v>
      </c>
      <c r="L20" s="1102">
        <f t="shared" si="3"/>
        <v>0</v>
      </c>
      <c r="M20" s="1102"/>
      <c r="N20" s="1102"/>
      <c r="O20" s="1102">
        <f t="shared" si="4"/>
        <v>0</v>
      </c>
      <c r="P20" s="1102">
        <f t="shared" si="5"/>
        <v>0</v>
      </c>
      <c r="Q20" s="1102"/>
      <c r="R20" s="1102"/>
      <c r="S20" s="1102">
        <f t="shared" si="6"/>
        <v>0</v>
      </c>
      <c r="T20" s="1102">
        <f t="shared" si="7"/>
        <v>0</v>
      </c>
      <c r="U20" s="1102"/>
      <c r="V20" s="1102"/>
      <c r="W20" s="1102">
        <f t="shared" si="8"/>
        <v>0</v>
      </c>
      <c r="X20" s="1102">
        <f t="shared" si="9"/>
        <v>0</v>
      </c>
      <c r="Y20" s="1102"/>
      <c r="Z20" s="1102"/>
      <c r="AA20" s="1102">
        <f t="shared" si="10"/>
        <v>0</v>
      </c>
      <c r="AB20" s="1102">
        <f t="shared" si="11"/>
        <v>0</v>
      </c>
      <c r="AC20" s="1102"/>
      <c r="AD20" s="1102"/>
      <c r="AE20" s="1102">
        <f t="shared" si="12"/>
        <v>0</v>
      </c>
      <c r="AF20" s="1102">
        <f t="shared" si="13"/>
        <v>0</v>
      </c>
      <c r="AG20" s="1102"/>
      <c r="AH20" s="1102"/>
      <c r="AI20" s="346">
        <f t="shared" si="14"/>
        <v>0</v>
      </c>
      <c r="AJ20" s="346">
        <f t="shared" si="15"/>
        <v>0</v>
      </c>
      <c r="AK20" s="1194">
        <f t="shared" si="16"/>
        <v>0</v>
      </c>
      <c r="AL20" s="1195">
        <f t="shared" si="17"/>
        <v>0</v>
      </c>
    </row>
    <row r="21" spans="2:38" x14ac:dyDescent="0.2">
      <c r="B21" s="1192">
        <v>9</v>
      </c>
      <c r="C21" s="1193"/>
      <c r="D21" s="1007" t="str">
        <f>RNDS!D19</f>
        <v/>
      </c>
      <c r="E21" s="1102"/>
      <c r="F21" s="1102"/>
      <c r="G21" s="1102">
        <f t="shared" si="0"/>
        <v>0</v>
      </c>
      <c r="H21" s="1102">
        <f t="shared" si="1"/>
        <v>0</v>
      </c>
      <c r="I21" s="1102"/>
      <c r="J21" s="1102"/>
      <c r="K21" s="1102">
        <f t="shared" si="2"/>
        <v>0</v>
      </c>
      <c r="L21" s="1102">
        <f t="shared" si="3"/>
        <v>0</v>
      </c>
      <c r="M21" s="1102"/>
      <c r="N21" s="1102"/>
      <c r="O21" s="1102">
        <f t="shared" si="4"/>
        <v>0</v>
      </c>
      <c r="P21" s="1102">
        <f t="shared" si="5"/>
        <v>0</v>
      </c>
      <c r="Q21" s="1102"/>
      <c r="R21" s="1102"/>
      <c r="S21" s="1102">
        <f t="shared" si="6"/>
        <v>0</v>
      </c>
      <c r="T21" s="1102">
        <f t="shared" si="7"/>
        <v>0</v>
      </c>
      <c r="U21" s="1102"/>
      <c r="V21" s="1102"/>
      <c r="W21" s="1102">
        <f t="shared" si="8"/>
        <v>0</v>
      </c>
      <c r="X21" s="1102">
        <f t="shared" si="9"/>
        <v>0</v>
      </c>
      <c r="Y21" s="1102"/>
      <c r="Z21" s="1102"/>
      <c r="AA21" s="1102">
        <f t="shared" si="10"/>
        <v>0</v>
      </c>
      <c r="AB21" s="1102">
        <f t="shared" si="11"/>
        <v>0</v>
      </c>
      <c r="AC21" s="1102"/>
      <c r="AD21" s="1102"/>
      <c r="AE21" s="1102">
        <f t="shared" si="12"/>
        <v>0</v>
      </c>
      <c r="AF21" s="1102">
        <f t="shared" si="13"/>
        <v>0</v>
      </c>
      <c r="AG21" s="1102"/>
      <c r="AH21" s="1102"/>
      <c r="AI21" s="346">
        <f t="shared" si="14"/>
        <v>0</v>
      </c>
      <c r="AJ21" s="346">
        <f t="shared" si="15"/>
        <v>0</v>
      </c>
      <c r="AK21" s="1194">
        <f t="shared" si="16"/>
        <v>0</v>
      </c>
      <c r="AL21" s="1195">
        <f t="shared" si="17"/>
        <v>0</v>
      </c>
    </row>
    <row r="22" spans="2:38" x14ac:dyDescent="0.2">
      <c r="B22" s="1192">
        <v>10</v>
      </c>
      <c r="C22" s="1193"/>
      <c r="D22" s="1007" t="str">
        <f>RNDS!D20</f>
        <v/>
      </c>
      <c r="E22" s="1102"/>
      <c r="F22" s="1102"/>
      <c r="G22" s="1102">
        <f t="shared" si="0"/>
        <v>0</v>
      </c>
      <c r="H22" s="1102">
        <f t="shared" si="1"/>
        <v>0</v>
      </c>
      <c r="I22" s="1102"/>
      <c r="J22" s="1102"/>
      <c r="K22" s="1102">
        <f t="shared" si="2"/>
        <v>0</v>
      </c>
      <c r="L22" s="1102">
        <f t="shared" si="3"/>
        <v>0</v>
      </c>
      <c r="M22" s="1102"/>
      <c r="N22" s="1102"/>
      <c r="O22" s="1102">
        <f t="shared" si="4"/>
        <v>0</v>
      </c>
      <c r="P22" s="1102">
        <f t="shared" si="5"/>
        <v>0</v>
      </c>
      <c r="Q22" s="1102"/>
      <c r="R22" s="1102"/>
      <c r="S22" s="1102">
        <f t="shared" si="6"/>
        <v>0</v>
      </c>
      <c r="T22" s="1102">
        <f t="shared" si="7"/>
        <v>0</v>
      </c>
      <c r="U22" s="1102"/>
      <c r="V22" s="1102"/>
      <c r="W22" s="1102">
        <f t="shared" si="8"/>
        <v>0</v>
      </c>
      <c r="X22" s="1102">
        <f t="shared" si="9"/>
        <v>0</v>
      </c>
      <c r="Y22" s="1102"/>
      <c r="Z22" s="1102"/>
      <c r="AA22" s="1102">
        <f t="shared" si="10"/>
        <v>0</v>
      </c>
      <c r="AB22" s="1102">
        <f t="shared" si="11"/>
        <v>0</v>
      </c>
      <c r="AC22" s="1102"/>
      <c r="AD22" s="1102"/>
      <c r="AE22" s="1102">
        <f t="shared" si="12"/>
        <v>0</v>
      </c>
      <c r="AF22" s="1102">
        <f t="shared" si="13"/>
        <v>0</v>
      </c>
      <c r="AG22" s="1102"/>
      <c r="AH22" s="1102"/>
      <c r="AI22" s="346">
        <f t="shared" si="14"/>
        <v>0</v>
      </c>
      <c r="AJ22" s="346">
        <f t="shared" si="15"/>
        <v>0</v>
      </c>
      <c r="AK22" s="1194">
        <f t="shared" si="16"/>
        <v>0</v>
      </c>
      <c r="AL22" s="1195">
        <f t="shared" si="17"/>
        <v>0</v>
      </c>
    </row>
    <row r="23" spans="2:38" x14ac:dyDescent="0.2">
      <c r="B23" s="1192">
        <v>11</v>
      </c>
      <c r="C23" s="1193"/>
      <c r="D23" s="1007" t="str">
        <f>RNDS!D21</f>
        <v/>
      </c>
      <c r="E23" s="1102"/>
      <c r="F23" s="1102"/>
      <c r="G23" s="1102">
        <f t="shared" si="0"/>
        <v>0</v>
      </c>
      <c r="H23" s="1102">
        <f t="shared" si="1"/>
        <v>0</v>
      </c>
      <c r="I23" s="1102"/>
      <c r="J23" s="1102"/>
      <c r="K23" s="1102">
        <f t="shared" si="2"/>
        <v>0</v>
      </c>
      <c r="L23" s="1102">
        <f t="shared" si="3"/>
        <v>0</v>
      </c>
      <c r="M23" s="1102"/>
      <c r="N23" s="1102"/>
      <c r="O23" s="1102">
        <f t="shared" si="4"/>
        <v>0</v>
      </c>
      <c r="P23" s="1102">
        <f t="shared" si="5"/>
        <v>0</v>
      </c>
      <c r="Q23" s="1102"/>
      <c r="R23" s="1102"/>
      <c r="S23" s="1102">
        <f t="shared" si="6"/>
        <v>0</v>
      </c>
      <c r="T23" s="1102">
        <f t="shared" si="7"/>
        <v>0</v>
      </c>
      <c r="U23" s="1102"/>
      <c r="V23" s="1102"/>
      <c r="W23" s="1102">
        <f t="shared" si="8"/>
        <v>0</v>
      </c>
      <c r="X23" s="1102">
        <f t="shared" si="9"/>
        <v>0</v>
      </c>
      <c r="Y23" s="1102"/>
      <c r="Z23" s="1102"/>
      <c r="AA23" s="1102">
        <f t="shared" si="10"/>
        <v>0</v>
      </c>
      <c r="AB23" s="1102">
        <f t="shared" si="11"/>
        <v>0</v>
      </c>
      <c r="AC23" s="1102"/>
      <c r="AD23" s="1102"/>
      <c r="AE23" s="1102">
        <f t="shared" si="12"/>
        <v>0</v>
      </c>
      <c r="AF23" s="1102">
        <f t="shared" si="13"/>
        <v>0</v>
      </c>
      <c r="AG23" s="1102"/>
      <c r="AH23" s="1102"/>
      <c r="AI23" s="346">
        <f t="shared" si="14"/>
        <v>0</v>
      </c>
      <c r="AJ23" s="346">
        <f t="shared" si="15"/>
        <v>0</v>
      </c>
      <c r="AK23" s="1194">
        <f t="shared" si="16"/>
        <v>0</v>
      </c>
      <c r="AL23" s="1195">
        <f t="shared" si="17"/>
        <v>0</v>
      </c>
    </row>
    <row r="24" spans="2:38" x14ac:dyDescent="0.2">
      <c r="B24" s="1192">
        <v>12</v>
      </c>
      <c r="C24" s="1193"/>
      <c r="D24" s="1007" t="str">
        <f>RNDS!D22</f>
        <v/>
      </c>
      <c r="E24" s="1102"/>
      <c r="F24" s="1102"/>
      <c r="G24" s="1102">
        <f t="shared" si="0"/>
        <v>0</v>
      </c>
      <c r="H24" s="1102">
        <f t="shared" si="1"/>
        <v>0</v>
      </c>
      <c r="I24" s="1102"/>
      <c r="J24" s="1102"/>
      <c r="K24" s="1102">
        <f t="shared" si="2"/>
        <v>0</v>
      </c>
      <c r="L24" s="1102">
        <f t="shared" si="3"/>
        <v>0</v>
      </c>
      <c r="M24" s="1102"/>
      <c r="N24" s="1102"/>
      <c r="O24" s="1102">
        <f t="shared" si="4"/>
        <v>0</v>
      </c>
      <c r="P24" s="1102">
        <f t="shared" si="5"/>
        <v>0</v>
      </c>
      <c r="Q24" s="1102"/>
      <c r="R24" s="1102"/>
      <c r="S24" s="1102">
        <f t="shared" si="6"/>
        <v>0</v>
      </c>
      <c r="T24" s="1102">
        <f t="shared" si="7"/>
        <v>0</v>
      </c>
      <c r="U24" s="1102"/>
      <c r="V24" s="1102"/>
      <c r="W24" s="1102">
        <f t="shared" si="8"/>
        <v>0</v>
      </c>
      <c r="X24" s="1102">
        <f t="shared" si="9"/>
        <v>0</v>
      </c>
      <c r="Y24" s="1102"/>
      <c r="Z24" s="1102"/>
      <c r="AA24" s="1102">
        <f t="shared" si="10"/>
        <v>0</v>
      </c>
      <c r="AB24" s="1102">
        <f t="shared" si="11"/>
        <v>0</v>
      </c>
      <c r="AC24" s="1102"/>
      <c r="AD24" s="1102"/>
      <c r="AE24" s="1102">
        <f t="shared" si="12"/>
        <v>0</v>
      </c>
      <c r="AF24" s="1102">
        <f t="shared" si="13"/>
        <v>0</v>
      </c>
      <c r="AG24" s="1102"/>
      <c r="AH24" s="1102"/>
      <c r="AI24" s="346">
        <f t="shared" si="14"/>
        <v>0</v>
      </c>
      <c r="AJ24" s="346">
        <f t="shared" si="15"/>
        <v>0</v>
      </c>
      <c r="AK24" s="1194">
        <f t="shared" si="16"/>
        <v>0</v>
      </c>
      <c r="AL24" s="1195">
        <f t="shared" si="17"/>
        <v>0</v>
      </c>
    </row>
    <row r="25" spans="2:38" x14ac:dyDescent="0.2">
      <c r="B25" s="1192">
        <v>13</v>
      </c>
      <c r="C25" s="1193"/>
      <c r="D25" s="1007" t="str">
        <f>RNDS!D23</f>
        <v/>
      </c>
      <c r="E25" s="1102"/>
      <c r="F25" s="1102"/>
      <c r="G25" s="1102">
        <f t="shared" si="0"/>
        <v>0</v>
      </c>
      <c r="H25" s="1102">
        <f t="shared" si="1"/>
        <v>0</v>
      </c>
      <c r="I25" s="1102"/>
      <c r="J25" s="1102"/>
      <c r="K25" s="1102">
        <f t="shared" si="2"/>
        <v>0</v>
      </c>
      <c r="L25" s="1102">
        <f t="shared" si="3"/>
        <v>0</v>
      </c>
      <c r="M25" s="1102"/>
      <c r="N25" s="1102"/>
      <c r="O25" s="1102">
        <f t="shared" si="4"/>
        <v>0</v>
      </c>
      <c r="P25" s="1102">
        <f t="shared" si="5"/>
        <v>0</v>
      </c>
      <c r="Q25" s="1102"/>
      <c r="R25" s="1102"/>
      <c r="S25" s="1102">
        <f t="shared" si="6"/>
        <v>0</v>
      </c>
      <c r="T25" s="1102">
        <f t="shared" si="7"/>
        <v>0</v>
      </c>
      <c r="U25" s="1102"/>
      <c r="V25" s="1102"/>
      <c r="W25" s="1102">
        <f t="shared" si="8"/>
        <v>0</v>
      </c>
      <c r="X25" s="1102">
        <f t="shared" si="9"/>
        <v>0</v>
      </c>
      <c r="Y25" s="1102"/>
      <c r="Z25" s="1102"/>
      <c r="AA25" s="1102">
        <f t="shared" si="10"/>
        <v>0</v>
      </c>
      <c r="AB25" s="1102">
        <f t="shared" si="11"/>
        <v>0</v>
      </c>
      <c r="AC25" s="1102"/>
      <c r="AD25" s="1102"/>
      <c r="AE25" s="1102">
        <f t="shared" si="12"/>
        <v>0</v>
      </c>
      <c r="AF25" s="1102">
        <f t="shared" si="13"/>
        <v>0</v>
      </c>
      <c r="AG25" s="1102"/>
      <c r="AH25" s="1102"/>
      <c r="AI25" s="346">
        <f t="shared" si="14"/>
        <v>0</v>
      </c>
      <c r="AJ25" s="346">
        <f t="shared" si="15"/>
        <v>0</v>
      </c>
      <c r="AK25" s="1194">
        <f t="shared" si="16"/>
        <v>0</v>
      </c>
      <c r="AL25" s="1195">
        <f t="shared" si="17"/>
        <v>0</v>
      </c>
    </row>
    <row r="26" spans="2:38" x14ac:dyDescent="0.2">
      <c r="B26" s="1192">
        <v>14</v>
      </c>
      <c r="C26" s="1193"/>
      <c r="D26" s="1007" t="str">
        <f>RNDS!D24</f>
        <v/>
      </c>
      <c r="E26" s="1102"/>
      <c r="F26" s="1102"/>
      <c r="G26" s="1102">
        <f t="shared" si="0"/>
        <v>0</v>
      </c>
      <c r="H26" s="1102">
        <f t="shared" si="1"/>
        <v>0</v>
      </c>
      <c r="I26" s="1102"/>
      <c r="J26" s="1102"/>
      <c r="K26" s="1102">
        <f t="shared" si="2"/>
        <v>0</v>
      </c>
      <c r="L26" s="1102">
        <f t="shared" si="3"/>
        <v>0</v>
      </c>
      <c r="M26" s="1102"/>
      <c r="N26" s="1102"/>
      <c r="O26" s="1102">
        <f t="shared" si="4"/>
        <v>0</v>
      </c>
      <c r="P26" s="1102">
        <f t="shared" si="5"/>
        <v>0</v>
      </c>
      <c r="Q26" s="1102"/>
      <c r="R26" s="1102"/>
      <c r="S26" s="1102">
        <f t="shared" si="6"/>
        <v>0</v>
      </c>
      <c r="T26" s="1102">
        <f t="shared" si="7"/>
        <v>0</v>
      </c>
      <c r="U26" s="1102"/>
      <c r="V26" s="1102"/>
      <c r="W26" s="1102">
        <f t="shared" si="8"/>
        <v>0</v>
      </c>
      <c r="X26" s="1102">
        <f t="shared" si="9"/>
        <v>0</v>
      </c>
      <c r="Y26" s="1102"/>
      <c r="Z26" s="1102"/>
      <c r="AA26" s="1102">
        <f t="shared" si="10"/>
        <v>0</v>
      </c>
      <c r="AB26" s="1102">
        <f t="shared" si="11"/>
        <v>0</v>
      </c>
      <c r="AC26" s="1102"/>
      <c r="AD26" s="1102"/>
      <c r="AE26" s="1102">
        <f t="shared" si="12"/>
        <v>0</v>
      </c>
      <c r="AF26" s="1102">
        <f t="shared" si="13"/>
        <v>0</v>
      </c>
      <c r="AG26" s="1102"/>
      <c r="AH26" s="1102"/>
      <c r="AI26" s="346">
        <f t="shared" si="14"/>
        <v>0</v>
      </c>
      <c r="AJ26" s="346">
        <f t="shared" si="15"/>
        <v>0</v>
      </c>
      <c r="AK26" s="1194">
        <f t="shared" si="16"/>
        <v>0</v>
      </c>
      <c r="AL26" s="1195">
        <f t="shared" si="17"/>
        <v>0</v>
      </c>
    </row>
    <row r="27" spans="2:38" x14ac:dyDescent="0.2">
      <c r="B27" s="1192">
        <v>15</v>
      </c>
      <c r="C27" s="1193"/>
      <c r="D27" s="1007" t="str">
        <f>RNDS!D25</f>
        <v/>
      </c>
      <c r="E27" s="1102"/>
      <c r="F27" s="1102"/>
      <c r="G27" s="1102">
        <f t="shared" si="0"/>
        <v>0</v>
      </c>
      <c r="H27" s="1102">
        <f t="shared" si="1"/>
        <v>0</v>
      </c>
      <c r="I27" s="1102"/>
      <c r="J27" s="1102"/>
      <c r="K27" s="1102">
        <f t="shared" si="2"/>
        <v>0</v>
      </c>
      <c r="L27" s="1102">
        <f t="shared" si="3"/>
        <v>0</v>
      </c>
      <c r="M27" s="1102"/>
      <c r="N27" s="1102"/>
      <c r="O27" s="1102">
        <f t="shared" si="4"/>
        <v>0</v>
      </c>
      <c r="P27" s="1102">
        <f t="shared" si="5"/>
        <v>0</v>
      </c>
      <c r="Q27" s="1102"/>
      <c r="R27" s="1102"/>
      <c r="S27" s="1102">
        <f t="shared" si="6"/>
        <v>0</v>
      </c>
      <c r="T27" s="1102">
        <f t="shared" si="7"/>
        <v>0</v>
      </c>
      <c r="U27" s="1102"/>
      <c r="V27" s="1102"/>
      <c r="W27" s="1102">
        <f t="shared" si="8"/>
        <v>0</v>
      </c>
      <c r="X27" s="1102">
        <f t="shared" si="9"/>
        <v>0</v>
      </c>
      <c r="Y27" s="1102"/>
      <c r="Z27" s="1102"/>
      <c r="AA27" s="1102">
        <f t="shared" si="10"/>
        <v>0</v>
      </c>
      <c r="AB27" s="1102">
        <f t="shared" si="11"/>
        <v>0</v>
      </c>
      <c r="AC27" s="1102"/>
      <c r="AD27" s="1102"/>
      <c r="AE27" s="1102">
        <f t="shared" si="12"/>
        <v>0</v>
      </c>
      <c r="AF27" s="1102">
        <f t="shared" si="13"/>
        <v>0</v>
      </c>
      <c r="AG27" s="1102"/>
      <c r="AH27" s="1102"/>
      <c r="AI27" s="346">
        <f t="shared" si="14"/>
        <v>0</v>
      </c>
      <c r="AJ27" s="346">
        <f t="shared" si="15"/>
        <v>0</v>
      </c>
      <c r="AK27" s="1194">
        <f t="shared" si="16"/>
        <v>0</v>
      </c>
      <c r="AL27" s="1195">
        <f t="shared" si="17"/>
        <v>0</v>
      </c>
    </row>
    <row r="28" spans="2:38" x14ac:dyDescent="0.2">
      <c r="B28" s="1192">
        <v>16</v>
      </c>
      <c r="C28" s="1193"/>
      <c r="D28" s="1007" t="str">
        <f>RNDS!D26</f>
        <v/>
      </c>
      <c r="E28" s="1102"/>
      <c r="F28" s="1102"/>
      <c r="G28" s="1102">
        <f t="shared" si="0"/>
        <v>0</v>
      </c>
      <c r="H28" s="1102">
        <f t="shared" si="1"/>
        <v>0</v>
      </c>
      <c r="I28" s="1102"/>
      <c r="J28" s="1102"/>
      <c r="K28" s="1102">
        <f t="shared" si="2"/>
        <v>0</v>
      </c>
      <c r="L28" s="1102">
        <f t="shared" si="3"/>
        <v>0</v>
      </c>
      <c r="M28" s="1102"/>
      <c r="N28" s="1102"/>
      <c r="O28" s="1102">
        <f t="shared" si="4"/>
        <v>0</v>
      </c>
      <c r="P28" s="1102">
        <f t="shared" si="5"/>
        <v>0</v>
      </c>
      <c r="Q28" s="1102"/>
      <c r="R28" s="1102"/>
      <c r="S28" s="1102">
        <f t="shared" si="6"/>
        <v>0</v>
      </c>
      <c r="T28" s="1102">
        <f t="shared" si="7"/>
        <v>0</v>
      </c>
      <c r="U28" s="1102"/>
      <c r="V28" s="1102"/>
      <c r="W28" s="1102">
        <f t="shared" si="8"/>
        <v>0</v>
      </c>
      <c r="X28" s="1102">
        <f t="shared" si="9"/>
        <v>0</v>
      </c>
      <c r="Y28" s="1102"/>
      <c r="Z28" s="1102"/>
      <c r="AA28" s="1102">
        <f t="shared" si="10"/>
        <v>0</v>
      </c>
      <c r="AB28" s="1102">
        <f t="shared" si="11"/>
        <v>0</v>
      </c>
      <c r="AC28" s="1102"/>
      <c r="AD28" s="1102"/>
      <c r="AE28" s="1102">
        <f t="shared" si="12"/>
        <v>0</v>
      </c>
      <c r="AF28" s="1102">
        <f t="shared" si="13"/>
        <v>0</v>
      </c>
      <c r="AG28" s="1102"/>
      <c r="AH28" s="1102"/>
      <c r="AI28" s="346">
        <f t="shared" si="14"/>
        <v>0</v>
      </c>
      <c r="AJ28" s="346">
        <f t="shared" si="15"/>
        <v>0</v>
      </c>
      <c r="AK28" s="1194">
        <f t="shared" si="16"/>
        <v>0</v>
      </c>
      <c r="AL28" s="1195">
        <f t="shared" si="17"/>
        <v>0</v>
      </c>
    </row>
    <row r="29" spans="2:38" x14ac:dyDescent="0.2">
      <c r="B29" s="1192">
        <v>17</v>
      </c>
      <c r="C29" s="1193"/>
      <c r="D29" s="1007" t="str">
        <f>RNDS!D27</f>
        <v/>
      </c>
      <c r="E29" s="1102"/>
      <c r="F29" s="1102"/>
      <c r="G29" s="1102">
        <f t="shared" si="0"/>
        <v>0</v>
      </c>
      <c r="H29" s="1102">
        <f t="shared" si="1"/>
        <v>0</v>
      </c>
      <c r="I29" s="1102"/>
      <c r="J29" s="1102"/>
      <c r="K29" s="1102">
        <f t="shared" si="2"/>
        <v>0</v>
      </c>
      <c r="L29" s="1102">
        <f t="shared" si="3"/>
        <v>0</v>
      </c>
      <c r="M29" s="1102"/>
      <c r="N29" s="1102"/>
      <c r="O29" s="1102">
        <f t="shared" si="4"/>
        <v>0</v>
      </c>
      <c r="P29" s="1102">
        <f t="shared" si="5"/>
        <v>0</v>
      </c>
      <c r="Q29" s="1102"/>
      <c r="R29" s="1102"/>
      <c r="S29" s="1102">
        <f t="shared" si="6"/>
        <v>0</v>
      </c>
      <c r="T29" s="1102">
        <f t="shared" si="7"/>
        <v>0</v>
      </c>
      <c r="U29" s="1102"/>
      <c r="V29" s="1102"/>
      <c r="W29" s="1102">
        <f t="shared" si="8"/>
        <v>0</v>
      </c>
      <c r="X29" s="1102">
        <f t="shared" si="9"/>
        <v>0</v>
      </c>
      <c r="Y29" s="1102"/>
      <c r="Z29" s="1102"/>
      <c r="AA29" s="1102">
        <f t="shared" si="10"/>
        <v>0</v>
      </c>
      <c r="AB29" s="1102">
        <f t="shared" si="11"/>
        <v>0</v>
      </c>
      <c r="AC29" s="1102"/>
      <c r="AD29" s="1102"/>
      <c r="AE29" s="1102">
        <f t="shared" si="12"/>
        <v>0</v>
      </c>
      <c r="AF29" s="1102">
        <f t="shared" si="13"/>
        <v>0</v>
      </c>
      <c r="AG29" s="1102"/>
      <c r="AH29" s="1102"/>
      <c r="AI29" s="346">
        <f t="shared" si="14"/>
        <v>0</v>
      </c>
      <c r="AJ29" s="346">
        <f t="shared" si="15"/>
        <v>0</v>
      </c>
      <c r="AK29" s="1194">
        <f t="shared" si="16"/>
        <v>0</v>
      </c>
      <c r="AL29" s="1195">
        <f t="shared" si="17"/>
        <v>0</v>
      </c>
    </row>
    <row r="30" spans="2:38" x14ac:dyDescent="0.2">
      <c r="B30" s="1192">
        <v>18</v>
      </c>
      <c r="C30" s="1193"/>
      <c r="D30" s="1007" t="str">
        <f>RNDS!D28</f>
        <v/>
      </c>
      <c r="E30" s="1102"/>
      <c r="F30" s="1102"/>
      <c r="G30" s="1102">
        <f t="shared" si="0"/>
        <v>0</v>
      </c>
      <c r="H30" s="1102">
        <f t="shared" si="1"/>
        <v>0</v>
      </c>
      <c r="I30" s="1102"/>
      <c r="J30" s="1102"/>
      <c r="K30" s="1102">
        <f t="shared" si="2"/>
        <v>0</v>
      </c>
      <c r="L30" s="1102">
        <f t="shared" si="3"/>
        <v>0</v>
      </c>
      <c r="M30" s="1102"/>
      <c r="N30" s="1102"/>
      <c r="O30" s="1102">
        <f t="shared" si="4"/>
        <v>0</v>
      </c>
      <c r="P30" s="1102">
        <f t="shared" si="5"/>
        <v>0</v>
      </c>
      <c r="Q30" s="1102"/>
      <c r="R30" s="1102"/>
      <c r="S30" s="1102">
        <f t="shared" si="6"/>
        <v>0</v>
      </c>
      <c r="T30" s="1102">
        <f t="shared" si="7"/>
        <v>0</v>
      </c>
      <c r="U30" s="1102"/>
      <c r="V30" s="1102"/>
      <c r="W30" s="1102">
        <f t="shared" si="8"/>
        <v>0</v>
      </c>
      <c r="X30" s="1102">
        <f t="shared" si="9"/>
        <v>0</v>
      </c>
      <c r="Y30" s="1102"/>
      <c r="Z30" s="1102"/>
      <c r="AA30" s="1102">
        <f t="shared" si="10"/>
        <v>0</v>
      </c>
      <c r="AB30" s="1102">
        <f t="shared" si="11"/>
        <v>0</v>
      </c>
      <c r="AC30" s="1102"/>
      <c r="AD30" s="1102"/>
      <c r="AE30" s="1102">
        <f t="shared" si="12"/>
        <v>0</v>
      </c>
      <c r="AF30" s="1102">
        <f t="shared" si="13"/>
        <v>0</v>
      </c>
      <c r="AG30" s="1102"/>
      <c r="AH30" s="1102"/>
      <c r="AI30" s="346">
        <f t="shared" si="14"/>
        <v>0</v>
      </c>
      <c r="AJ30" s="346">
        <f t="shared" si="15"/>
        <v>0</v>
      </c>
      <c r="AK30" s="1194">
        <f t="shared" si="16"/>
        <v>0</v>
      </c>
      <c r="AL30" s="1195">
        <f t="shared" si="17"/>
        <v>0</v>
      </c>
    </row>
    <row r="31" spans="2:38" x14ac:dyDescent="0.2">
      <c r="B31" s="1192">
        <v>19</v>
      </c>
      <c r="C31" s="1193"/>
      <c r="D31" s="1007" t="str">
        <f>RNDS!D29</f>
        <v/>
      </c>
      <c r="E31" s="1102"/>
      <c r="F31" s="1102"/>
      <c r="G31" s="1102">
        <f t="shared" si="0"/>
        <v>0</v>
      </c>
      <c r="H31" s="1102">
        <f t="shared" si="1"/>
        <v>0</v>
      </c>
      <c r="I31" s="1102"/>
      <c r="J31" s="1102"/>
      <c r="K31" s="1102">
        <f t="shared" si="2"/>
        <v>0</v>
      </c>
      <c r="L31" s="1102">
        <f t="shared" si="3"/>
        <v>0</v>
      </c>
      <c r="M31" s="1102"/>
      <c r="N31" s="1102"/>
      <c r="O31" s="1102">
        <f t="shared" si="4"/>
        <v>0</v>
      </c>
      <c r="P31" s="1102">
        <f t="shared" si="5"/>
        <v>0</v>
      </c>
      <c r="Q31" s="1102"/>
      <c r="R31" s="1102"/>
      <c r="S31" s="1102">
        <f t="shared" si="6"/>
        <v>0</v>
      </c>
      <c r="T31" s="1102">
        <f t="shared" si="7"/>
        <v>0</v>
      </c>
      <c r="U31" s="1102"/>
      <c r="V31" s="1102"/>
      <c r="W31" s="1102">
        <f t="shared" si="8"/>
        <v>0</v>
      </c>
      <c r="X31" s="1102">
        <f t="shared" si="9"/>
        <v>0</v>
      </c>
      <c r="Y31" s="1102"/>
      <c r="Z31" s="1102"/>
      <c r="AA31" s="1102">
        <f t="shared" si="10"/>
        <v>0</v>
      </c>
      <c r="AB31" s="1102">
        <f t="shared" si="11"/>
        <v>0</v>
      </c>
      <c r="AC31" s="1102"/>
      <c r="AD31" s="1102"/>
      <c r="AE31" s="1102">
        <f t="shared" si="12"/>
        <v>0</v>
      </c>
      <c r="AF31" s="1102">
        <f t="shared" si="13"/>
        <v>0</v>
      </c>
      <c r="AG31" s="1102"/>
      <c r="AH31" s="1102"/>
      <c r="AI31" s="346">
        <f t="shared" si="14"/>
        <v>0</v>
      </c>
      <c r="AJ31" s="346">
        <f t="shared" si="15"/>
        <v>0</v>
      </c>
      <c r="AK31" s="1194">
        <f t="shared" si="16"/>
        <v>0</v>
      </c>
      <c r="AL31" s="1195">
        <f t="shared" si="17"/>
        <v>0</v>
      </c>
    </row>
    <row r="32" spans="2:38" x14ac:dyDescent="0.2">
      <c r="B32" s="1192">
        <v>20</v>
      </c>
      <c r="C32" s="1193"/>
      <c r="D32" s="1007" t="str">
        <f>RNDS!D30</f>
        <v/>
      </c>
      <c r="E32" s="1102"/>
      <c r="F32" s="1102"/>
      <c r="G32" s="1102">
        <f t="shared" si="0"/>
        <v>0</v>
      </c>
      <c r="H32" s="1102">
        <f t="shared" si="1"/>
        <v>0</v>
      </c>
      <c r="I32" s="1102"/>
      <c r="J32" s="1102"/>
      <c r="K32" s="1102">
        <f t="shared" si="2"/>
        <v>0</v>
      </c>
      <c r="L32" s="1102">
        <f t="shared" si="3"/>
        <v>0</v>
      </c>
      <c r="M32" s="1102"/>
      <c r="N32" s="1102"/>
      <c r="O32" s="1102">
        <f t="shared" si="4"/>
        <v>0</v>
      </c>
      <c r="P32" s="1102">
        <f t="shared" si="5"/>
        <v>0</v>
      </c>
      <c r="Q32" s="1102"/>
      <c r="R32" s="1102"/>
      <c r="S32" s="1102">
        <f t="shared" si="6"/>
        <v>0</v>
      </c>
      <c r="T32" s="1102">
        <f t="shared" si="7"/>
        <v>0</v>
      </c>
      <c r="U32" s="1102"/>
      <c r="V32" s="1102"/>
      <c r="W32" s="1102">
        <f t="shared" si="8"/>
        <v>0</v>
      </c>
      <c r="X32" s="1102">
        <f t="shared" si="9"/>
        <v>0</v>
      </c>
      <c r="Y32" s="1102"/>
      <c r="Z32" s="1102"/>
      <c r="AA32" s="1102">
        <f t="shared" si="10"/>
        <v>0</v>
      </c>
      <c r="AB32" s="1102">
        <f t="shared" si="11"/>
        <v>0</v>
      </c>
      <c r="AC32" s="1102"/>
      <c r="AD32" s="1102"/>
      <c r="AE32" s="1102">
        <f t="shared" si="12"/>
        <v>0</v>
      </c>
      <c r="AF32" s="1102">
        <f t="shared" si="13"/>
        <v>0</v>
      </c>
      <c r="AG32" s="1102"/>
      <c r="AH32" s="1102"/>
      <c r="AI32" s="346">
        <f t="shared" si="14"/>
        <v>0</v>
      </c>
      <c r="AJ32" s="346">
        <f t="shared" si="15"/>
        <v>0</v>
      </c>
      <c r="AK32" s="1194">
        <f t="shared" si="16"/>
        <v>0</v>
      </c>
      <c r="AL32" s="1195">
        <f t="shared" si="17"/>
        <v>0</v>
      </c>
    </row>
    <row r="33" spans="2:38" x14ac:dyDescent="0.2">
      <c r="B33" s="1192">
        <v>21</v>
      </c>
      <c r="C33" s="1193"/>
      <c r="D33" s="1007" t="str">
        <f>RNDS!D31</f>
        <v/>
      </c>
      <c r="E33" s="1102"/>
      <c r="F33" s="1102"/>
      <c r="G33" s="1102">
        <f t="shared" si="0"/>
        <v>0</v>
      </c>
      <c r="H33" s="1102">
        <f t="shared" si="1"/>
        <v>0</v>
      </c>
      <c r="I33" s="1102"/>
      <c r="J33" s="1102"/>
      <c r="K33" s="1102">
        <f t="shared" si="2"/>
        <v>0</v>
      </c>
      <c r="L33" s="1102">
        <f t="shared" si="3"/>
        <v>0</v>
      </c>
      <c r="M33" s="1102"/>
      <c r="N33" s="1102"/>
      <c r="O33" s="1102">
        <f t="shared" si="4"/>
        <v>0</v>
      </c>
      <c r="P33" s="1102">
        <f t="shared" si="5"/>
        <v>0</v>
      </c>
      <c r="Q33" s="1102"/>
      <c r="R33" s="1102"/>
      <c r="S33" s="1102">
        <f t="shared" si="6"/>
        <v>0</v>
      </c>
      <c r="T33" s="1102">
        <f t="shared" si="7"/>
        <v>0</v>
      </c>
      <c r="U33" s="1102"/>
      <c r="V33" s="1102"/>
      <c r="W33" s="1102">
        <f t="shared" si="8"/>
        <v>0</v>
      </c>
      <c r="X33" s="1102">
        <f t="shared" si="9"/>
        <v>0</v>
      </c>
      <c r="Y33" s="1102"/>
      <c r="Z33" s="1102"/>
      <c r="AA33" s="1102">
        <f t="shared" si="10"/>
        <v>0</v>
      </c>
      <c r="AB33" s="1102">
        <f t="shared" si="11"/>
        <v>0</v>
      </c>
      <c r="AC33" s="1102"/>
      <c r="AD33" s="1102"/>
      <c r="AE33" s="1102">
        <f t="shared" si="12"/>
        <v>0</v>
      </c>
      <c r="AF33" s="1102">
        <f t="shared" si="13"/>
        <v>0</v>
      </c>
      <c r="AG33" s="1102"/>
      <c r="AH33" s="1102"/>
      <c r="AI33" s="346">
        <f t="shared" si="14"/>
        <v>0</v>
      </c>
      <c r="AJ33" s="346">
        <f t="shared" si="15"/>
        <v>0</v>
      </c>
      <c r="AK33" s="1194">
        <f t="shared" si="16"/>
        <v>0</v>
      </c>
      <c r="AL33" s="1195">
        <f t="shared" si="17"/>
        <v>0</v>
      </c>
    </row>
    <row r="34" spans="2:38" x14ac:dyDescent="0.2">
      <c r="B34" s="1192">
        <v>22</v>
      </c>
      <c r="C34" s="1193"/>
      <c r="D34" s="1007" t="str">
        <f>RNDS!D32</f>
        <v/>
      </c>
      <c r="E34" s="1102"/>
      <c r="F34" s="1102"/>
      <c r="G34" s="1102">
        <f t="shared" si="0"/>
        <v>0</v>
      </c>
      <c r="H34" s="1102">
        <f t="shared" si="1"/>
        <v>0</v>
      </c>
      <c r="I34" s="1102"/>
      <c r="J34" s="1102"/>
      <c r="K34" s="1102">
        <f t="shared" si="2"/>
        <v>0</v>
      </c>
      <c r="L34" s="1102">
        <f t="shared" si="3"/>
        <v>0</v>
      </c>
      <c r="M34" s="1102"/>
      <c r="N34" s="1102"/>
      <c r="O34" s="1102">
        <f t="shared" si="4"/>
        <v>0</v>
      </c>
      <c r="P34" s="1102">
        <f t="shared" si="5"/>
        <v>0</v>
      </c>
      <c r="Q34" s="1102"/>
      <c r="R34" s="1102"/>
      <c r="S34" s="1102">
        <f t="shared" si="6"/>
        <v>0</v>
      </c>
      <c r="T34" s="1102">
        <f t="shared" si="7"/>
        <v>0</v>
      </c>
      <c r="U34" s="1102"/>
      <c r="V34" s="1102"/>
      <c r="W34" s="1102">
        <f t="shared" si="8"/>
        <v>0</v>
      </c>
      <c r="X34" s="1102">
        <f t="shared" si="9"/>
        <v>0</v>
      </c>
      <c r="Y34" s="1102"/>
      <c r="Z34" s="1102"/>
      <c r="AA34" s="1102">
        <f t="shared" si="10"/>
        <v>0</v>
      </c>
      <c r="AB34" s="1102">
        <f t="shared" si="11"/>
        <v>0</v>
      </c>
      <c r="AC34" s="1102"/>
      <c r="AD34" s="1102"/>
      <c r="AE34" s="1102">
        <f t="shared" si="12"/>
        <v>0</v>
      </c>
      <c r="AF34" s="1102">
        <f t="shared" si="13"/>
        <v>0</v>
      </c>
      <c r="AG34" s="1102"/>
      <c r="AH34" s="1102"/>
      <c r="AI34" s="346">
        <f t="shared" si="14"/>
        <v>0</v>
      </c>
      <c r="AJ34" s="346">
        <f t="shared" si="15"/>
        <v>0</v>
      </c>
      <c r="AK34" s="1194">
        <f t="shared" si="16"/>
        <v>0</v>
      </c>
      <c r="AL34" s="1195">
        <f t="shared" si="17"/>
        <v>0</v>
      </c>
    </row>
    <row r="35" spans="2:38" x14ac:dyDescent="0.2">
      <c r="B35" s="1192">
        <v>23</v>
      </c>
      <c r="C35" s="1193"/>
      <c r="D35" s="1007" t="str">
        <f>RNDS!D33</f>
        <v/>
      </c>
      <c r="E35" s="1102"/>
      <c r="F35" s="1102"/>
      <c r="G35" s="1102">
        <f t="shared" si="0"/>
        <v>0</v>
      </c>
      <c r="H35" s="1102">
        <f t="shared" si="1"/>
        <v>0</v>
      </c>
      <c r="I35" s="1102"/>
      <c r="J35" s="1102"/>
      <c r="K35" s="1102">
        <f t="shared" si="2"/>
        <v>0</v>
      </c>
      <c r="L35" s="1102">
        <f t="shared" si="3"/>
        <v>0</v>
      </c>
      <c r="M35" s="1102"/>
      <c r="N35" s="1102"/>
      <c r="O35" s="1102">
        <f t="shared" si="4"/>
        <v>0</v>
      </c>
      <c r="P35" s="1102">
        <f t="shared" si="5"/>
        <v>0</v>
      </c>
      <c r="Q35" s="1102"/>
      <c r="R35" s="1102"/>
      <c r="S35" s="1102">
        <f t="shared" si="6"/>
        <v>0</v>
      </c>
      <c r="T35" s="1102">
        <f t="shared" si="7"/>
        <v>0</v>
      </c>
      <c r="U35" s="1102"/>
      <c r="V35" s="1102"/>
      <c r="W35" s="1102">
        <f t="shared" si="8"/>
        <v>0</v>
      </c>
      <c r="X35" s="1102">
        <f t="shared" si="9"/>
        <v>0</v>
      </c>
      <c r="Y35" s="1102"/>
      <c r="Z35" s="1102"/>
      <c r="AA35" s="1102">
        <f t="shared" si="10"/>
        <v>0</v>
      </c>
      <c r="AB35" s="1102">
        <f t="shared" si="11"/>
        <v>0</v>
      </c>
      <c r="AC35" s="1102"/>
      <c r="AD35" s="1102"/>
      <c r="AE35" s="1102">
        <f t="shared" si="12"/>
        <v>0</v>
      </c>
      <c r="AF35" s="1102">
        <f t="shared" si="13"/>
        <v>0</v>
      </c>
      <c r="AG35" s="1102"/>
      <c r="AH35" s="1102"/>
      <c r="AI35" s="346">
        <f t="shared" si="14"/>
        <v>0</v>
      </c>
      <c r="AJ35" s="346">
        <f t="shared" si="15"/>
        <v>0</v>
      </c>
      <c r="AK35" s="1194">
        <f t="shared" si="16"/>
        <v>0</v>
      </c>
      <c r="AL35" s="1195">
        <f t="shared" si="17"/>
        <v>0</v>
      </c>
    </row>
    <row r="36" spans="2:38" x14ac:dyDescent="0.2">
      <c r="B36" s="1192">
        <v>24</v>
      </c>
      <c r="C36" s="1193"/>
      <c r="D36" s="1007" t="str">
        <f>RNDS!D34</f>
        <v/>
      </c>
      <c r="E36" s="1102"/>
      <c r="F36" s="1102"/>
      <c r="G36" s="1102">
        <f t="shared" si="0"/>
        <v>0</v>
      </c>
      <c r="H36" s="1102">
        <f t="shared" si="1"/>
        <v>0</v>
      </c>
      <c r="I36" s="1102"/>
      <c r="J36" s="1102"/>
      <c r="K36" s="1102">
        <f t="shared" si="2"/>
        <v>0</v>
      </c>
      <c r="L36" s="1102">
        <f t="shared" si="3"/>
        <v>0</v>
      </c>
      <c r="M36" s="1102"/>
      <c r="N36" s="1102"/>
      <c r="O36" s="1102">
        <f t="shared" si="4"/>
        <v>0</v>
      </c>
      <c r="P36" s="1102">
        <f t="shared" si="5"/>
        <v>0</v>
      </c>
      <c r="Q36" s="1102"/>
      <c r="R36" s="1102"/>
      <c r="S36" s="1102">
        <f t="shared" si="6"/>
        <v>0</v>
      </c>
      <c r="T36" s="1102">
        <f t="shared" si="7"/>
        <v>0</v>
      </c>
      <c r="U36" s="1102"/>
      <c r="V36" s="1102"/>
      <c r="W36" s="1102">
        <f t="shared" si="8"/>
        <v>0</v>
      </c>
      <c r="X36" s="1102">
        <f t="shared" si="9"/>
        <v>0</v>
      </c>
      <c r="Y36" s="1102"/>
      <c r="Z36" s="1102"/>
      <c r="AA36" s="1102">
        <f t="shared" si="10"/>
        <v>0</v>
      </c>
      <c r="AB36" s="1102">
        <f t="shared" si="11"/>
        <v>0</v>
      </c>
      <c r="AC36" s="1102"/>
      <c r="AD36" s="1102"/>
      <c r="AE36" s="1102">
        <f t="shared" si="12"/>
        <v>0</v>
      </c>
      <c r="AF36" s="1102">
        <f t="shared" si="13"/>
        <v>0</v>
      </c>
      <c r="AG36" s="1102"/>
      <c r="AH36" s="1102"/>
      <c r="AI36" s="346">
        <f t="shared" si="14"/>
        <v>0</v>
      </c>
      <c r="AJ36" s="346">
        <f t="shared" si="15"/>
        <v>0</v>
      </c>
      <c r="AK36" s="1194">
        <f t="shared" si="16"/>
        <v>0</v>
      </c>
      <c r="AL36" s="1195">
        <f t="shared" si="17"/>
        <v>0</v>
      </c>
    </row>
    <row r="37" spans="2:38" x14ac:dyDescent="0.2">
      <c r="B37" s="1192">
        <v>25</v>
      </c>
      <c r="C37" s="1193"/>
      <c r="D37" s="1007" t="str">
        <f>RNDS!D35</f>
        <v/>
      </c>
      <c r="E37" s="1102"/>
      <c r="F37" s="1102"/>
      <c r="G37" s="1102">
        <f t="shared" si="0"/>
        <v>0</v>
      </c>
      <c r="H37" s="1102">
        <f t="shared" si="1"/>
        <v>0</v>
      </c>
      <c r="I37" s="1102"/>
      <c r="J37" s="1102"/>
      <c r="K37" s="1102">
        <f t="shared" si="2"/>
        <v>0</v>
      </c>
      <c r="L37" s="1102">
        <f t="shared" si="3"/>
        <v>0</v>
      </c>
      <c r="M37" s="1102"/>
      <c r="N37" s="1102"/>
      <c r="O37" s="1102">
        <f t="shared" si="4"/>
        <v>0</v>
      </c>
      <c r="P37" s="1102">
        <f t="shared" si="5"/>
        <v>0</v>
      </c>
      <c r="Q37" s="1102"/>
      <c r="R37" s="1102"/>
      <c r="S37" s="1102">
        <f t="shared" si="6"/>
        <v>0</v>
      </c>
      <c r="T37" s="1102">
        <f t="shared" si="7"/>
        <v>0</v>
      </c>
      <c r="U37" s="1102"/>
      <c r="V37" s="1102"/>
      <c r="W37" s="1102">
        <f t="shared" si="8"/>
        <v>0</v>
      </c>
      <c r="X37" s="1102">
        <f t="shared" si="9"/>
        <v>0</v>
      </c>
      <c r="Y37" s="1102"/>
      <c r="Z37" s="1102"/>
      <c r="AA37" s="1102">
        <f t="shared" si="10"/>
        <v>0</v>
      </c>
      <c r="AB37" s="1102">
        <f t="shared" si="11"/>
        <v>0</v>
      </c>
      <c r="AC37" s="1102"/>
      <c r="AD37" s="1102"/>
      <c r="AE37" s="1102">
        <f t="shared" si="12"/>
        <v>0</v>
      </c>
      <c r="AF37" s="1102">
        <f t="shared" si="13"/>
        <v>0</v>
      </c>
      <c r="AG37" s="1102"/>
      <c r="AH37" s="1102"/>
      <c r="AI37" s="346">
        <f t="shared" si="14"/>
        <v>0</v>
      </c>
      <c r="AJ37" s="346">
        <f t="shared" si="15"/>
        <v>0</v>
      </c>
      <c r="AK37" s="1194">
        <f t="shared" si="16"/>
        <v>0</v>
      </c>
      <c r="AL37" s="1195">
        <f t="shared" si="17"/>
        <v>0</v>
      </c>
    </row>
    <row r="38" spans="2:38" x14ac:dyDescent="0.2">
      <c r="B38" s="1192">
        <v>26</v>
      </c>
      <c r="C38" s="1193"/>
      <c r="D38" s="1007" t="str">
        <f>RNDS!D36</f>
        <v/>
      </c>
      <c r="E38" s="1102"/>
      <c r="F38" s="1102"/>
      <c r="G38" s="1102">
        <f t="shared" si="0"/>
        <v>0</v>
      </c>
      <c r="H38" s="1102">
        <f t="shared" si="1"/>
        <v>0</v>
      </c>
      <c r="I38" s="1102"/>
      <c r="J38" s="1102"/>
      <c r="K38" s="1102">
        <f t="shared" si="2"/>
        <v>0</v>
      </c>
      <c r="L38" s="1102">
        <f t="shared" si="3"/>
        <v>0</v>
      </c>
      <c r="M38" s="1102"/>
      <c r="N38" s="1102"/>
      <c r="O38" s="1102">
        <f t="shared" si="4"/>
        <v>0</v>
      </c>
      <c r="P38" s="1102">
        <f t="shared" si="5"/>
        <v>0</v>
      </c>
      <c r="Q38" s="1102"/>
      <c r="R38" s="1102"/>
      <c r="S38" s="1102">
        <f t="shared" si="6"/>
        <v>0</v>
      </c>
      <c r="T38" s="1102">
        <f t="shared" si="7"/>
        <v>0</v>
      </c>
      <c r="U38" s="1102"/>
      <c r="V38" s="1102"/>
      <c r="W38" s="1102">
        <f t="shared" si="8"/>
        <v>0</v>
      </c>
      <c r="X38" s="1102">
        <f t="shared" si="9"/>
        <v>0</v>
      </c>
      <c r="Y38" s="1102"/>
      <c r="Z38" s="1102"/>
      <c r="AA38" s="1102">
        <f t="shared" si="10"/>
        <v>0</v>
      </c>
      <c r="AB38" s="1102">
        <f t="shared" si="11"/>
        <v>0</v>
      </c>
      <c r="AC38" s="1102"/>
      <c r="AD38" s="1102"/>
      <c r="AE38" s="1102">
        <f t="shared" si="12"/>
        <v>0</v>
      </c>
      <c r="AF38" s="1102">
        <f t="shared" si="13"/>
        <v>0</v>
      </c>
      <c r="AG38" s="1102"/>
      <c r="AH38" s="1102"/>
      <c r="AI38" s="346">
        <f t="shared" si="14"/>
        <v>0</v>
      </c>
      <c r="AJ38" s="346">
        <f t="shared" si="15"/>
        <v>0</v>
      </c>
      <c r="AK38" s="1194">
        <f t="shared" si="16"/>
        <v>0</v>
      </c>
      <c r="AL38" s="1195">
        <f t="shared" si="17"/>
        <v>0</v>
      </c>
    </row>
    <row r="39" spans="2:38" x14ac:dyDescent="0.2">
      <c r="B39" s="1192">
        <v>27</v>
      </c>
      <c r="C39" s="1193"/>
      <c r="D39" s="1007" t="str">
        <f>RNDS!D37</f>
        <v/>
      </c>
      <c r="E39" s="1102"/>
      <c r="F39" s="1102"/>
      <c r="G39" s="1102">
        <f t="shared" si="0"/>
        <v>0</v>
      </c>
      <c r="H39" s="1102">
        <f t="shared" si="1"/>
        <v>0</v>
      </c>
      <c r="I39" s="1102"/>
      <c r="J39" s="1102"/>
      <c r="K39" s="1102">
        <f t="shared" si="2"/>
        <v>0</v>
      </c>
      <c r="L39" s="1102">
        <f t="shared" si="3"/>
        <v>0</v>
      </c>
      <c r="M39" s="1102"/>
      <c r="N39" s="1102"/>
      <c r="O39" s="1102">
        <f t="shared" si="4"/>
        <v>0</v>
      </c>
      <c r="P39" s="1102">
        <f t="shared" si="5"/>
        <v>0</v>
      </c>
      <c r="Q39" s="1102"/>
      <c r="R39" s="1102"/>
      <c r="S39" s="1102">
        <f t="shared" si="6"/>
        <v>0</v>
      </c>
      <c r="T39" s="1102">
        <f t="shared" si="7"/>
        <v>0</v>
      </c>
      <c r="U39" s="1102"/>
      <c r="V39" s="1102"/>
      <c r="W39" s="1102">
        <f t="shared" si="8"/>
        <v>0</v>
      </c>
      <c r="X39" s="1102">
        <f t="shared" si="9"/>
        <v>0</v>
      </c>
      <c r="Y39" s="1102"/>
      <c r="Z39" s="1102"/>
      <c r="AA39" s="1102">
        <f t="shared" si="10"/>
        <v>0</v>
      </c>
      <c r="AB39" s="1102">
        <f t="shared" si="11"/>
        <v>0</v>
      </c>
      <c r="AC39" s="1102"/>
      <c r="AD39" s="1102"/>
      <c r="AE39" s="1102">
        <f t="shared" si="12"/>
        <v>0</v>
      </c>
      <c r="AF39" s="1102">
        <f t="shared" si="13"/>
        <v>0</v>
      </c>
      <c r="AG39" s="1102"/>
      <c r="AH39" s="1102"/>
      <c r="AI39" s="346">
        <f t="shared" si="14"/>
        <v>0</v>
      </c>
      <c r="AJ39" s="346">
        <f t="shared" si="15"/>
        <v>0</v>
      </c>
      <c r="AK39" s="1194">
        <f t="shared" si="16"/>
        <v>0</v>
      </c>
      <c r="AL39" s="1195">
        <f t="shared" si="17"/>
        <v>0</v>
      </c>
    </row>
    <row r="40" spans="2:38" x14ac:dyDescent="0.2">
      <c r="B40" s="1192">
        <v>28</v>
      </c>
      <c r="C40" s="1193"/>
      <c r="D40" s="1007" t="str">
        <f>RNDS!D38</f>
        <v/>
      </c>
      <c r="E40" s="1102"/>
      <c r="F40" s="1102"/>
      <c r="G40" s="1102">
        <f t="shared" si="0"/>
        <v>0</v>
      </c>
      <c r="H40" s="1102">
        <f t="shared" si="1"/>
        <v>0</v>
      </c>
      <c r="I40" s="1102"/>
      <c r="J40" s="1102"/>
      <c r="K40" s="1102">
        <f t="shared" si="2"/>
        <v>0</v>
      </c>
      <c r="L40" s="1102">
        <f t="shared" si="3"/>
        <v>0</v>
      </c>
      <c r="M40" s="1102"/>
      <c r="N40" s="1102"/>
      <c r="O40" s="1102">
        <f t="shared" si="4"/>
        <v>0</v>
      </c>
      <c r="P40" s="1102">
        <f t="shared" si="5"/>
        <v>0</v>
      </c>
      <c r="Q40" s="1102"/>
      <c r="R40" s="1102"/>
      <c r="S40" s="1102">
        <f t="shared" si="6"/>
        <v>0</v>
      </c>
      <c r="T40" s="1102">
        <f t="shared" si="7"/>
        <v>0</v>
      </c>
      <c r="U40" s="1102"/>
      <c r="V40" s="1102"/>
      <c r="W40" s="1102">
        <f t="shared" si="8"/>
        <v>0</v>
      </c>
      <c r="X40" s="1102">
        <f t="shared" si="9"/>
        <v>0</v>
      </c>
      <c r="Y40" s="1102"/>
      <c r="Z40" s="1102"/>
      <c r="AA40" s="1102">
        <f t="shared" si="10"/>
        <v>0</v>
      </c>
      <c r="AB40" s="1102">
        <f t="shared" si="11"/>
        <v>0</v>
      </c>
      <c r="AC40" s="1102"/>
      <c r="AD40" s="1102"/>
      <c r="AE40" s="1102">
        <f t="shared" si="12"/>
        <v>0</v>
      </c>
      <c r="AF40" s="1102">
        <f t="shared" si="13"/>
        <v>0</v>
      </c>
      <c r="AG40" s="1102"/>
      <c r="AH40" s="1102"/>
      <c r="AI40" s="346">
        <f t="shared" si="14"/>
        <v>0</v>
      </c>
      <c r="AJ40" s="346">
        <f t="shared" si="15"/>
        <v>0</v>
      </c>
      <c r="AK40" s="1194">
        <f t="shared" si="16"/>
        <v>0</v>
      </c>
      <c r="AL40" s="1195">
        <f t="shared" si="17"/>
        <v>0</v>
      </c>
    </row>
    <row r="41" spans="2:38" x14ac:dyDescent="0.2">
      <c r="B41" s="1192">
        <v>29</v>
      </c>
      <c r="C41" s="1193"/>
      <c r="D41" s="1007" t="str">
        <f>RNDS!D39</f>
        <v/>
      </c>
      <c r="E41" s="1102"/>
      <c r="F41" s="1102"/>
      <c r="G41" s="1102">
        <f t="shared" si="0"/>
        <v>0</v>
      </c>
      <c r="H41" s="1102">
        <f t="shared" si="1"/>
        <v>0</v>
      </c>
      <c r="I41" s="1102"/>
      <c r="J41" s="1102"/>
      <c r="K41" s="1102">
        <f t="shared" si="2"/>
        <v>0</v>
      </c>
      <c r="L41" s="1102">
        <f t="shared" si="3"/>
        <v>0</v>
      </c>
      <c r="M41" s="1102"/>
      <c r="N41" s="1102"/>
      <c r="O41" s="1102">
        <f t="shared" si="4"/>
        <v>0</v>
      </c>
      <c r="P41" s="1102">
        <f t="shared" si="5"/>
        <v>0</v>
      </c>
      <c r="Q41" s="1102"/>
      <c r="R41" s="1102"/>
      <c r="S41" s="1102">
        <f t="shared" si="6"/>
        <v>0</v>
      </c>
      <c r="T41" s="1102">
        <f t="shared" si="7"/>
        <v>0</v>
      </c>
      <c r="U41" s="1102"/>
      <c r="V41" s="1102"/>
      <c r="W41" s="1102">
        <f t="shared" si="8"/>
        <v>0</v>
      </c>
      <c r="X41" s="1102">
        <f t="shared" si="9"/>
        <v>0</v>
      </c>
      <c r="Y41" s="1102"/>
      <c r="Z41" s="1102"/>
      <c r="AA41" s="1102">
        <f t="shared" si="10"/>
        <v>0</v>
      </c>
      <c r="AB41" s="1102">
        <f t="shared" si="11"/>
        <v>0</v>
      </c>
      <c r="AC41" s="1102"/>
      <c r="AD41" s="1102"/>
      <c r="AE41" s="1102">
        <f t="shared" si="12"/>
        <v>0</v>
      </c>
      <c r="AF41" s="1102">
        <f t="shared" si="13"/>
        <v>0</v>
      </c>
      <c r="AG41" s="1102"/>
      <c r="AH41" s="1102"/>
      <c r="AI41" s="346">
        <f t="shared" si="14"/>
        <v>0</v>
      </c>
      <c r="AJ41" s="346">
        <f t="shared" si="15"/>
        <v>0</v>
      </c>
      <c r="AK41" s="1194">
        <f t="shared" si="16"/>
        <v>0</v>
      </c>
      <c r="AL41" s="1195">
        <f t="shared" si="17"/>
        <v>0</v>
      </c>
    </row>
    <row r="42" spans="2:38" x14ac:dyDescent="0.2">
      <c r="B42" s="1192">
        <v>30</v>
      </c>
      <c r="C42" s="1193"/>
      <c r="D42" s="1007" t="str">
        <f>RNDS!D40</f>
        <v/>
      </c>
      <c r="E42" s="1102"/>
      <c r="F42" s="1102"/>
      <c r="G42" s="1102">
        <f t="shared" si="0"/>
        <v>0</v>
      </c>
      <c r="H42" s="1102">
        <f t="shared" si="1"/>
        <v>0</v>
      </c>
      <c r="I42" s="1102"/>
      <c r="J42" s="1102"/>
      <c r="K42" s="1102">
        <f t="shared" si="2"/>
        <v>0</v>
      </c>
      <c r="L42" s="1102">
        <f t="shared" si="3"/>
        <v>0</v>
      </c>
      <c r="M42" s="1102"/>
      <c r="N42" s="1102"/>
      <c r="O42" s="1102">
        <f t="shared" si="4"/>
        <v>0</v>
      </c>
      <c r="P42" s="1102">
        <f t="shared" si="5"/>
        <v>0</v>
      </c>
      <c r="Q42" s="1102"/>
      <c r="R42" s="1102"/>
      <c r="S42" s="1102">
        <f t="shared" si="6"/>
        <v>0</v>
      </c>
      <c r="T42" s="1102">
        <f t="shared" si="7"/>
        <v>0</v>
      </c>
      <c r="U42" s="1102"/>
      <c r="V42" s="1102"/>
      <c r="W42" s="1102">
        <f t="shared" si="8"/>
        <v>0</v>
      </c>
      <c r="X42" s="1102">
        <f t="shared" si="9"/>
        <v>0</v>
      </c>
      <c r="Y42" s="1102"/>
      <c r="Z42" s="1102"/>
      <c r="AA42" s="1102">
        <f t="shared" si="10"/>
        <v>0</v>
      </c>
      <c r="AB42" s="1102">
        <f t="shared" si="11"/>
        <v>0</v>
      </c>
      <c r="AC42" s="1102"/>
      <c r="AD42" s="1102"/>
      <c r="AE42" s="1102">
        <f t="shared" si="12"/>
        <v>0</v>
      </c>
      <c r="AF42" s="1102">
        <f t="shared" si="13"/>
        <v>0</v>
      </c>
      <c r="AG42" s="1102"/>
      <c r="AH42" s="1102"/>
      <c r="AI42" s="346">
        <f t="shared" si="14"/>
        <v>0</v>
      </c>
      <c r="AJ42" s="346">
        <f t="shared" si="15"/>
        <v>0</v>
      </c>
      <c r="AK42" s="1194">
        <f t="shared" si="16"/>
        <v>0</v>
      </c>
      <c r="AL42" s="1195">
        <f t="shared" si="17"/>
        <v>0</v>
      </c>
    </row>
    <row r="43" spans="2:38" x14ac:dyDescent="0.2">
      <c r="B43" s="1192">
        <v>31</v>
      </c>
      <c r="C43" s="1193"/>
      <c r="D43" s="1007" t="str">
        <f>RNDS!D41</f>
        <v/>
      </c>
      <c r="E43" s="1102"/>
      <c r="F43" s="1102"/>
      <c r="G43" s="1102">
        <f t="shared" si="0"/>
        <v>0</v>
      </c>
      <c r="H43" s="1102">
        <f t="shared" si="1"/>
        <v>0</v>
      </c>
      <c r="I43" s="1102"/>
      <c r="J43" s="1102"/>
      <c r="K43" s="1102">
        <f t="shared" si="2"/>
        <v>0</v>
      </c>
      <c r="L43" s="1102">
        <f t="shared" si="3"/>
        <v>0</v>
      </c>
      <c r="M43" s="1102"/>
      <c r="N43" s="1102"/>
      <c r="O43" s="1102">
        <f t="shared" si="4"/>
        <v>0</v>
      </c>
      <c r="P43" s="1102">
        <f t="shared" si="5"/>
        <v>0</v>
      </c>
      <c r="Q43" s="1102"/>
      <c r="R43" s="1102"/>
      <c r="S43" s="1102">
        <f t="shared" si="6"/>
        <v>0</v>
      </c>
      <c r="T43" s="1102">
        <f t="shared" si="7"/>
        <v>0</v>
      </c>
      <c r="U43" s="1102"/>
      <c r="V43" s="1102"/>
      <c r="W43" s="1102">
        <f t="shared" si="8"/>
        <v>0</v>
      </c>
      <c r="X43" s="1102">
        <f t="shared" si="9"/>
        <v>0</v>
      </c>
      <c r="Y43" s="1102"/>
      <c r="Z43" s="1102"/>
      <c r="AA43" s="1102">
        <f t="shared" si="10"/>
        <v>0</v>
      </c>
      <c r="AB43" s="1102">
        <f t="shared" si="11"/>
        <v>0</v>
      </c>
      <c r="AC43" s="1102"/>
      <c r="AD43" s="1102"/>
      <c r="AE43" s="1102">
        <f t="shared" si="12"/>
        <v>0</v>
      </c>
      <c r="AF43" s="1102">
        <f t="shared" si="13"/>
        <v>0</v>
      </c>
      <c r="AG43" s="1102"/>
      <c r="AH43" s="1102"/>
      <c r="AI43" s="346">
        <f t="shared" si="14"/>
        <v>0</v>
      </c>
      <c r="AJ43" s="346">
        <f t="shared" si="15"/>
        <v>0</v>
      </c>
      <c r="AK43" s="1194">
        <f t="shared" si="16"/>
        <v>0</v>
      </c>
      <c r="AL43" s="1195">
        <f t="shared" si="17"/>
        <v>0</v>
      </c>
    </row>
    <row r="44" spans="2:38" x14ac:dyDescent="0.2">
      <c r="B44" s="1192">
        <v>32</v>
      </c>
      <c r="C44" s="1193"/>
      <c r="D44" s="1007" t="str">
        <f>RNDS!D42</f>
        <v/>
      </c>
      <c r="E44" s="1102"/>
      <c r="F44" s="1102"/>
      <c r="G44" s="1102">
        <f t="shared" si="0"/>
        <v>0</v>
      </c>
      <c r="H44" s="1102">
        <f t="shared" si="1"/>
        <v>0</v>
      </c>
      <c r="I44" s="1102"/>
      <c r="J44" s="1102"/>
      <c r="K44" s="1102">
        <f t="shared" si="2"/>
        <v>0</v>
      </c>
      <c r="L44" s="1102">
        <f t="shared" si="3"/>
        <v>0</v>
      </c>
      <c r="M44" s="1102"/>
      <c r="N44" s="1102"/>
      <c r="O44" s="1102">
        <f t="shared" si="4"/>
        <v>0</v>
      </c>
      <c r="P44" s="1102">
        <f t="shared" si="5"/>
        <v>0</v>
      </c>
      <c r="Q44" s="1102"/>
      <c r="R44" s="1102"/>
      <c r="S44" s="1102">
        <f t="shared" si="6"/>
        <v>0</v>
      </c>
      <c r="T44" s="1102">
        <f t="shared" si="7"/>
        <v>0</v>
      </c>
      <c r="U44" s="1102"/>
      <c r="V44" s="1102"/>
      <c r="W44" s="1102">
        <f t="shared" si="8"/>
        <v>0</v>
      </c>
      <c r="X44" s="1102">
        <f t="shared" si="9"/>
        <v>0</v>
      </c>
      <c r="Y44" s="1102"/>
      <c r="Z44" s="1102"/>
      <c r="AA44" s="1102">
        <f t="shared" si="10"/>
        <v>0</v>
      </c>
      <c r="AB44" s="1102">
        <f t="shared" si="11"/>
        <v>0</v>
      </c>
      <c r="AC44" s="1102"/>
      <c r="AD44" s="1102"/>
      <c r="AE44" s="1102">
        <f t="shared" si="12"/>
        <v>0</v>
      </c>
      <c r="AF44" s="1102">
        <f t="shared" si="13"/>
        <v>0</v>
      </c>
      <c r="AG44" s="1102"/>
      <c r="AH44" s="1102"/>
      <c r="AI44" s="346">
        <f t="shared" si="14"/>
        <v>0</v>
      </c>
      <c r="AJ44" s="346">
        <f t="shared" si="15"/>
        <v>0</v>
      </c>
      <c r="AK44" s="1194">
        <f t="shared" si="16"/>
        <v>0</v>
      </c>
      <c r="AL44" s="1195">
        <f t="shared" si="17"/>
        <v>0</v>
      </c>
    </row>
    <row r="45" spans="2:38" x14ac:dyDescent="0.2">
      <c r="B45" s="1192">
        <v>33</v>
      </c>
      <c r="C45" s="1193"/>
      <c r="D45" s="1007" t="str">
        <f>RNDS!D43</f>
        <v/>
      </c>
      <c r="E45" s="1102"/>
      <c r="F45" s="1102"/>
      <c r="G45" s="1102">
        <f t="shared" si="0"/>
        <v>0</v>
      </c>
      <c r="H45" s="1102">
        <f t="shared" si="1"/>
        <v>0</v>
      </c>
      <c r="I45" s="1102"/>
      <c r="J45" s="1102"/>
      <c r="K45" s="1102">
        <f t="shared" si="2"/>
        <v>0</v>
      </c>
      <c r="L45" s="1102">
        <f t="shared" si="3"/>
        <v>0</v>
      </c>
      <c r="M45" s="1102"/>
      <c r="N45" s="1102"/>
      <c r="O45" s="1102">
        <f t="shared" si="4"/>
        <v>0</v>
      </c>
      <c r="P45" s="1102">
        <f t="shared" si="5"/>
        <v>0</v>
      </c>
      <c r="Q45" s="1102"/>
      <c r="R45" s="1102"/>
      <c r="S45" s="1102">
        <f t="shared" si="6"/>
        <v>0</v>
      </c>
      <c r="T45" s="1102">
        <f t="shared" si="7"/>
        <v>0</v>
      </c>
      <c r="U45" s="1102"/>
      <c r="V45" s="1102"/>
      <c r="W45" s="1102">
        <f t="shared" si="8"/>
        <v>0</v>
      </c>
      <c r="X45" s="1102">
        <f t="shared" si="9"/>
        <v>0</v>
      </c>
      <c r="Y45" s="1102"/>
      <c r="Z45" s="1102"/>
      <c r="AA45" s="1102">
        <f t="shared" si="10"/>
        <v>0</v>
      </c>
      <c r="AB45" s="1102">
        <f t="shared" si="11"/>
        <v>0</v>
      </c>
      <c r="AC45" s="1102"/>
      <c r="AD45" s="1102"/>
      <c r="AE45" s="1102">
        <f t="shared" si="12"/>
        <v>0</v>
      </c>
      <c r="AF45" s="1102">
        <f t="shared" si="13"/>
        <v>0</v>
      </c>
      <c r="AG45" s="1102"/>
      <c r="AH45" s="1102"/>
      <c r="AI45" s="346">
        <f t="shared" si="14"/>
        <v>0</v>
      </c>
      <c r="AJ45" s="346">
        <f t="shared" si="15"/>
        <v>0</v>
      </c>
      <c r="AK45" s="1194">
        <f t="shared" si="16"/>
        <v>0</v>
      </c>
      <c r="AL45" s="1195">
        <f t="shared" si="17"/>
        <v>0</v>
      </c>
    </row>
    <row r="46" spans="2:38" x14ac:dyDescent="0.2">
      <c r="B46" s="1192">
        <v>34</v>
      </c>
      <c r="C46" s="1193"/>
      <c r="D46" s="1007" t="str">
        <f>RNDS!D44</f>
        <v/>
      </c>
      <c r="E46" s="1102"/>
      <c r="F46" s="1102"/>
      <c r="G46" s="1102">
        <f t="shared" si="0"/>
        <v>0</v>
      </c>
      <c r="H46" s="1102">
        <f t="shared" si="1"/>
        <v>0</v>
      </c>
      <c r="I46" s="1102"/>
      <c r="J46" s="1102"/>
      <c r="K46" s="1102">
        <f t="shared" si="2"/>
        <v>0</v>
      </c>
      <c r="L46" s="1102">
        <f t="shared" si="3"/>
        <v>0</v>
      </c>
      <c r="M46" s="1102"/>
      <c r="N46" s="1102"/>
      <c r="O46" s="1102">
        <f t="shared" si="4"/>
        <v>0</v>
      </c>
      <c r="P46" s="1102">
        <f t="shared" si="5"/>
        <v>0</v>
      </c>
      <c r="Q46" s="1102"/>
      <c r="R46" s="1102"/>
      <c r="S46" s="1102">
        <f t="shared" si="6"/>
        <v>0</v>
      </c>
      <c r="T46" s="1102">
        <f t="shared" si="7"/>
        <v>0</v>
      </c>
      <c r="U46" s="1102"/>
      <c r="V46" s="1102"/>
      <c r="W46" s="1102">
        <f t="shared" si="8"/>
        <v>0</v>
      </c>
      <c r="X46" s="1102">
        <f t="shared" si="9"/>
        <v>0</v>
      </c>
      <c r="Y46" s="1102"/>
      <c r="Z46" s="1102"/>
      <c r="AA46" s="1102">
        <f t="shared" si="10"/>
        <v>0</v>
      </c>
      <c r="AB46" s="1102">
        <f t="shared" si="11"/>
        <v>0</v>
      </c>
      <c r="AC46" s="1102"/>
      <c r="AD46" s="1102"/>
      <c r="AE46" s="1102">
        <f t="shared" si="12"/>
        <v>0</v>
      </c>
      <c r="AF46" s="1102">
        <f t="shared" si="13"/>
        <v>0</v>
      </c>
      <c r="AG46" s="1102"/>
      <c r="AH46" s="1102"/>
      <c r="AI46" s="346">
        <f t="shared" si="14"/>
        <v>0</v>
      </c>
      <c r="AJ46" s="346">
        <f t="shared" si="15"/>
        <v>0</v>
      </c>
      <c r="AK46" s="1194">
        <f t="shared" si="16"/>
        <v>0</v>
      </c>
      <c r="AL46" s="1195">
        <f t="shared" si="17"/>
        <v>0</v>
      </c>
    </row>
    <row r="47" spans="2:38" x14ac:dyDescent="0.2">
      <c r="B47" s="1192">
        <v>35</v>
      </c>
      <c r="C47" s="1193"/>
      <c r="D47" s="1007" t="str">
        <f>RNDS!D45</f>
        <v/>
      </c>
      <c r="E47" s="1102"/>
      <c r="F47" s="1102"/>
      <c r="G47" s="1102">
        <f t="shared" si="0"/>
        <v>0</v>
      </c>
      <c r="H47" s="1102">
        <f t="shared" si="1"/>
        <v>0</v>
      </c>
      <c r="I47" s="1102"/>
      <c r="J47" s="1102"/>
      <c r="K47" s="1102">
        <f t="shared" si="2"/>
        <v>0</v>
      </c>
      <c r="L47" s="1102">
        <f t="shared" si="3"/>
        <v>0</v>
      </c>
      <c r="M47" s="1102"/>
      <c r="N47" s="1102"/>
      <c r="O47" s="1102">
        <f t="shared" si="4"/>
        <v>0</v>
      </c>
      <c r="P47" s="1102">
        <f t="shared" si="5"/>
        <v>0</v>
      </c>
      <c r="Q47" s="1102"/>
      <c r="R47" s="1102"/>
      <c r="S47" s="1102">
        <f t="shared" si="6"/>
        <v>0</v>
      </c>
      <c r="T47" s="1102">
        <f t="shared" si="7"/>
        <v>0</v>
      </c>
      <c r="U47" s="1102"/>
      <c r="V47" s="1102"/>
      <c r="W47" s="1102">
        <f t="shared" si="8"/>
        <v>0</v>
      </c>
      <c r="X47" s="1102">
        <f t="shared" si="9"/>
        <v>0</v>
      </c>
      <c r="Y47" s="1102"/>
      <c r="Z47" s="1102"/>
      <c r="AA47" s="1102">
        <f t="shared" si="10"/>
        <v>0</v>
      </c>
      <c r="AB47" s="1102">
        <f t="shared" si="11"/>
        <v>0</v>
      </c>
      <c r="AC47" s="1102"/>
      <c r="AD47" s="1102"/>
      <c r="AE47" s="1102">
        <f t="shared" si="12"/>
        <v>0</v>
      </c>
      <c r="AF47" s="1102">
        <f t="shared" si="13"/>
        <v>0</v>
      </c>
      <c r="AG47" s="1102"/>
      <c r="AH47" s="1102"/>
      <c r="AI47" s="346">
        <f t="shared" si="14"/>
        <v>0</v>
      </c>
      <c r="AJ47" s="346">
        <f t="shared" si="15"/>
        <v>0</v>
      </c>
      <c r="AK47" s="1194">
        <f t="shared" si="16"/>
        <v>0</v>
      </c>
      <c r="AL47" s="1195">
        <f t="shared" si="17"/>
        <v>0</v>
      </c>
    </row>
    <row r="48" spans="2:38" x14ac:dyDescent="0.2">
      <c r="B48" s="1192">
        <v>36</v>
      </c>
      <c r="C48" s="1193"/>
      <c r="D48" s="1007" t="str">
        <f>RNDS!D46</f>
        <v/>
      </c>
      <c r="E48" s="1102"/>
      <c r="F48" s="1102"/>
      <c r="G48" s="1102">
        <f t="shared" si="0"/>
        <v>0</v>
      </c>
      <c r="H48" s="1102">
        <f t="shared" si="1"/>
        <v>0</v>
      </c>
      <c r="I48" s="1102"/>
      <c r="J48" s="1102"/>
      <c r="K48" s="1102">
        <f t="shared" si="2"/>
        <v>0</v>
      </c>
      <c r="L48" s="1102">
        <f t="shared" si="3"/>
        <v>0</v>
      </c>
      <c r="M48" s="1102"/>
      <c r="N48" s="1102"/>
      <c r="O48" s="1102">
        <f t="shared" si="4"/>
        <v>0</v>
      </c>
      <c r="P48" s="1102">
        <f t="shared" si="5"/>
        <v>0</v>
      </c>
      <c r="Q48" s="1102"/>
      <c r="R48" s="1102"/>
      <c r="S48" s="1102">
        <f t="shared" si="6"/>
        <v>0</v>
      </c>
      <c r="T48" s="1102">
        <f t="shared" si="7"/>
        <v>0</v>
      </c>
      <c r="U48" s="1102"/>
      <c r="V48" s="1102"/>
      <c r="W48" s="1102">
        <f t="shared" si="8"/>
        <v>0</v>
      </c>
      <c r="X48" s="1102">
        <f t="shared" si="9"/>
        <v>0</v>
      </c>
      <c r="Y48" s="1102"/>
      <c r="Z48" s="1102"/>
      <c r="AA48" s="1102">
        <f t="shared" si="10"/>
        <v>0</v>
      </c>
      <c r="AB48" s="1102">
        <f t="shared" si="11"/>
        <v>0</v>
      </c>
      <c r="AC48" s="1102"/>
      <c r="AD48" s="1102"/>
      <c r="AE48" s="1102">
        <f t="shared" si="12"/>
        <v>0</v>
      </c>
      <c r="AF48" s="1102">
        <f t="shared" si="13"/>
        <v>0</v>
      </c>
      <c r="AG48" s="1102"/>
      <c r="AH48" s="1102"/>
      <c r="AI48" s="346">
        <f t="shared" si="14"/>
        <v>0</v>
      </c>
      <c r="AJ48" s="346">
        <f t="shared" si="15"/>
        <v>0</v>
      </c>
      <c r="AK48" s="1194">
        <f t="shared" si="16"/>
        <v>0</v>
      </c>
      <c r="AL48" s="1195">
        <f t="shared" si="17"/>
        <v>0</v>
      </c>
    </row>
    <row r="49" spans="2:38" x14ac:dyDescent="0.2">
      <c r="B49" s="1192">
        <v>37</v>
      </c>
      <c r="C49" s="1193"/>
      <c r="D49" s="1007" t="str">
        <f>RNDS!D47</f>
        <v/>
      </c>
      <c r="E49" s="1102"/>
      <c r="F49" s="1102"/>
      <c r="G49" s="1102">
        <f t="shared" si="0"/>
        <v>0</v>
      </c>
      <c r="H49" s="1102">
        <f t="shared" si="1"/>
        <v>0</v>
      </c>
      <c r="I49" s="1102"/>
      <c r="J49" s="1102"/>
      <c r="K49" s="1102">
        <f t="shared" si="2"/>
        <v>0</v>
      </c>
      <c r="L49" s="1102">
        <f t="shared" si="3"/>
        <v>0</v>
      </c>
      <c r="M49" s="1102"/>
      <c r="N49" s="1102"/>
      <c r="O49" s="1102">
        <f t="shared" si="4"/>
        <v>0</v>
      </c>
      <c r="P49" s="1102">
        <f t="shared" si="5"/>
        <v>0</v>
      </c>
      <c r="Q49" s="1102"/>
      <c r="R49" s="1102"/>
      <c r="S49" s="1102">
        <f t="shared" si="6"/>
        <v>0</v>
      </c>
      <c r="T49" s="1102">
        <f t="shared" si="7"/>
        <v>0</v>
      </c>
      <c r="U49" s="1102"/>
      <c r="V49" s="1102"/>
      <c r="W49" s="1102">
        <f t="shared" si="8"/>
        <v>0</v>
      </c>
      <c r="X49" s="1102">
        <f t="shared" si="9"/>
        <v>0</v>
      </c>
      <c r="Y49" s="1102"/>
      <c r="Z49" s="1102"/>
      <c r="AA49" s="1102">
        <f t="shared" si="10"/>
        <v>0</v>
      </c>
      <c r="AB49" s="1102">
        <f t="shared" si="11"/>
        <v>0</v>
      </c>
      <c r="AC49" s="1102"/>
      <c r="AD49" s="1102"/>
      <c r="AE49" s="1102">
        <f t="shared" si="12"/>
        <v>0</v>
      </c>
      <c r="AF49" s="1102">
        <f t="shared" si="13"/>
        <v>0</v>
      </c>
      <c r="AG49" s="1102"/>
      <c r="AH49" s="1102"/>
      <c r="AI49" s="346">
        <f t="shared" si="14"/>
        <v>0</v>
      </c>
      <c r="AJ49" s="346">
        <f t="shared" si="15"/>
        <v>0</v>
      </c>
      <c r="AK49" s="1194">
        <f t="shared" si="16"/>
        <v>0</v>
      </c>
      <c r="AL49" s="1195">
        <f t="shared" si="17"/>
        <v>0</v>
      </c>
    </row>
    <row r="50" spans="2:38" x14ac:dyDescent="0.2">
      <c r="B50" s="1192">
        <v>38</v>
      </c>
      <c r="C50" s="1193"/>
      <c r="D50" s="1007" t="str">
        <f>RNDS!D48</f>
        <v/>
      </c>
      <c r="E50" s="1102"/>
      <c r="F50" s="1102"/>
      <c r="G50" s="1102">
        <f t="shared" si="0"/>
        <v>0</v>
      </c>
      <c r="H50" s="1102">
        <f t="shared" si="1"/>
        <v>0</v>
      </c>
      <c r="I50" s="1102"/>
      <c r="J50" s="1102"/>
      <c r="K50" s="1102">
        <f t="shared" si="2"/>
        <v>0</v>
      </c>
      <c r="L50" s="1102">
        <f t="shared" si="3"/>
        <v>0</v>
      </c>
      <c r="M50" s="1102"/>
      <c r="N50" s="1102"/>
      <c r="O50" s="1102">
        <f t="shared" si="4"/>
        <v>0</v>
      </c>
      <c r="P50" s="1102">
        <f t="shared" si="5"/>
        <v>0</v>
      </c>
      <c r="Q50" s="1102"/>
      <c r="R50" s="1102"/>
      <c r="S50" s="1102">
        <f t="shared" si="6"/>
        <v>0</v>
      </c>
      <c r="T50" s="1102">
        <f t="shared" si="7"/>
        <v>0</v>
      </c>
      <c r="U50" s="1102"/>
      <c r="V50" s="1102"/>
      <c r="W50" s="1102">
        <f t="shared" si="8"/>
        <v>0</v>
      </c>
      <c r="X50" s="1102">
        <f t="shared" si="9"/>
        <v>0</v>
      </c>
      <c r="Y50" s="1102"/>
      <c r="Z50" s="1102"/>
      <c r="AA50" s="1102">
        <f t="shared" si="10"/>
        <v>0</v>
      </c>
      <c r="AB50" s="1102">
        <f t="shared" si="11"/>
        <v>0</v>
      </c>
      <c r="AC50" s="1102"/>
      <c r="AD50" s="1102"/>
      <c r="AE50" s="1102">
        <f t="shared" si="12"/>
        <v>0</v>
      </c>
      <c r="AF50" s="1102">
        <f t="shared" si="13"/>
        <v>0</v>
      </c>
      <c r="AG50" s="1102"/>
      <c r="AH50" s="1102"/>
      <c r="AI50" s="346">
        <f t="shared" si="14"/>
        <v>0</v>
      </c>
      <c r="AJ50" s="346">
        <f t="shared" si="15"/>
        <v>0</v>
      </c>
      <c r="AK50" s="1194">
        <f t="shared" si="16"/>
        <v>0</v>
      </c>
      <c r="AL50" s="1195">
        <f t="shared" si="17"/>
        <v>0</v>
      </c>
    </row>
    <row r="51" spans="2:38" x14ac:dyDescent="0.2">
      <c r="B51" s="1192">
        <v>39</v>
      </c>
      <c r="C51" s="1193"/>
      <c r="D51" s="1007" t="str">
        <f>RNDS!D49</f>
        <v/>
      </c>
      <c r="E51" s="1102"/>
      <c r="F51" s="1102"/>
      <c r="G51" s="1102">
        <f t="shared" si="0"/>
        <v>0</v>
      </c>
      <c r="H51" s="1102">
        <f t="shared" si="1"/>
        <v>0</v>
      </c>
      <c r="I51" s="1102"/>
      <c r="J51" s="1102"/>
      <c r="K51" s="1102">
        <f t="shared" si="2"/>
        <v>0</v>
      </c>
      <c r="L51" s="1102">
        <f t="shared" si="3"/>
        <v>0</v>
      </c>
      <c r="M51" s="1102"/>
      <c r="N51" s="1102"/>
      <c r="O51" s="1102">
        <f t="shared" si="4"/>
        <v>0</v>
      </c>
      <c r="P51" s="1102">
        <f t="shared" si="5"/>
        <v>0</v>
      </c>
      <c r="Q51" s="1102"/>
      <c r="R51" s="1102"/>
      <c r="S51" s="1102">
        <f t="shared" si="6"/>
        <v>0</v>
      </c>
      <c r="T51" s="1102">
        <f t="shared" si="7"/>
        <v>0</v>
      </c>
      <c r="U51" s="1102"/>
      <c r="V51" s="1102"/>
      <c r="W51" s="1102">
        <f t="shared" si="8"/>
        <v>0</v>
      </c>
      <c r="X51" s="1102">
        <f t="shared" si="9"/>
        <v>0</v>
      </c>
      <c r="Y51" s="1102"/>
      <c r="Z51" s="1102"/>
      <c r="AA51" s="1102">
        <f t="shared" si="10"/>
        <v>0</v>
      </c>
      <c r="AB51" s="1102">
        <f t="shared" si="11"/>
        <v>0</v>
      </c>
      <c r="AC51" s="1102"/>
      <c r="AD51" s="1102"/>
      <c r="AE51" s="1102">
        <f t="shared" si="12"/>
        <v>0</v>
      </c>
      <c r="AF51" s="1102">
        <f t="shared" si="13"/>
        <v>0</v>
      </c>
      <c r="AG51" s="1102"/>
      <c r="AH51" s="1102"/>
      <c r="AI51" s="346">
        <f t="shared" si="14"/>
        <v>0</v>
      </c>
      <c r="AJ51" s="346">
        <f t="shared" si="15"/>
        <v>0</v>
      </c>
      <c r="AK51" s="1194">
        <f t="shared" ref="AK51:AK52" si="18">SUM(G51,K51,O51,S51,W51,AA51,AE51,AI51)/8</f>
        <v>0</v>
      </c>
      <c r="AL51" s="1195">
        <f t="shared" ref="AL51:AL52" si="19">SUM(H51,L51,P51,T51,X51,AB51,AF51,AJ51)/8</f>
        <v>0</v>
      </c>
    </row>
    <row r="52" spans="2:38" x14ac:dyDescent="0.2">
      <c r="B52" s="1196">
        <v>40</v>
      </c>
      <c r="C52" s="1197"/>
      <c r="D52" s="1014"/>
      <c r="E52" s="1198"/>
      <c r="F52" s="1198"/>
      <c r="G52" s="1198">
        <f t="shared" si="0"/>
        <v>0</v>
      </c>
      <c r="H52" s="1198">
        <f t="shared" si="1"/>
        <v>0</v>
      </c>
      <c r="I52" s="1198"/>
      <c r="J52" s="1198"/>
      <c r="K52" s="1198">
        <f t="shared" si="2"/>
        <v>0</v>
      </c>
      <c r="L52" s="1198">
        <f t="shared" si="3"/>
        <v>0</v>
      </c>
      <c r="M52" s="1198"/>
      <c r="N52" s="1198"/>
      <c r="O52" s="1198">
        <f t="shared" si="4"/>
        <v>0</v>
      </c>
      <c r="P52" s="1198">
        <f t="shared" si="5"/>
        <v>0</v>
      </c>
      <c r="Q52" s="1198"/>
      <c r="R52" s="1198"/>
      <c r="S52" s="1198">
        <f t="shared" si="6"/>
        <v>0</v>
      </c>
      <c r="T52" s="1198">
        <f t="shared" si="7"/>
        <v>0</v>
      </c>
      <c r="U52" s="1198"/>
      <c r="V52" s="1198"/>
      <c r="W52" s="1198">
        <f t="shared" si="8"/>
        <v>0</v>
      </c>
      <c r="X52" s="1198">
        <f t="shared" si="9"/>
        <v>0</v>
      </c>
      <c r="Y52" s="1198"/>
      <c r="Z52" s="1198"/>
      <c r="AA52" s="1198">
        <f t="shared" si="10"/>
        <v>0</v>
      </c>
      <c r="AB52" s="1198">
        <f t="shared" si="11"/>
        <v>0</v>
      </c>
      <c r="AC52" s="1198"/>
      <c r="AD52" s="1198"/>
      <c r="AE52" s="1198">
        <f t="shared" si="12"/>
        <v>0</v>
      </c>
      <c r="AF52" s="1198">
        <f t="shared" si="13"/>
        <v>0</v>
      </c>
      <c r="AG52" s="1198"/>
      <c r="AH52" s="1198"/>
      <c r="AI52" s="1199">
        <f t="shared" si="14"/>
        <v>0</v>
      </c>
      <c r="AJ52" s="1199">
        <f t="shared" si="15"/>
        <v>0</v>
      </c>
      <c r="AK52" s="1200">
        <f t="shared" si="18"/>
        <v>0</v>
      </c>
      <c r="AL52" s="1201">
        <f t="shared" si="19"/>
        <v>0</v>
      </c>
    </row>
  </sheetData>
  <mergeCells count="18">
    <mergeCell ref="N6:R6"/>
    <mergeCell ref="N8:R8"/>
    <mergeCell ref="B6:D6"/>
    <mergeCell ref="B1:AM1"/>
    <mergeCell ref="B2:AM2"/>
    <mergeCell ref="B4:D4"/>
    <mergeCell ref="E11:F11"/>
    <mergeCell ref="AK10:AL11"/>
    <mergeCell ref="C10:D12"/>
    <mergeCell ref="B10:B12"/>
    <mergeCell ref="AG11:AH11"/>
    <mergeCell ref="I11:J11"/>
    <mergeCell ref="M11:N11"/>
    <mergeCell ref="Q11:R11"/>
    <mergeCell ref="U11:V11"/>
    <mergeCell ref="Y11:Z11"/>
    <mergeCell ref="AC11:AD11"/>
    <mergeCell ref="E10:AH10"/>
  </mergeCells>
  <conditionalFormatting sqref="AM1:AM9 N7">
    <cfRule type="cellIs" dxfId="39" priority="4" operator="equal">
      <formula>0</formula>
    </cfRule>
  </conditionalFormatting>
  <conditionalFormatting sqref="AK1:AL1048576">
    <cfRule type="cellIs" dxfId="38" priority="1" operator="equal">
      <formula>0</formula>
    </cfRule>
  </conditionalFormatting>
  <dataValidations count="1">
    <dataValidation type="list" allowBlank="1" showInputMessage="1" showErrorMessage="1" sqref="E13:F52 AG13:AH52 AC13:AD52 Y13:Z52 U13:V52 Q13:R52 M13:N52 I13:J52">
      <formula1>$A$13:$A$14</formula1>
    </dataValidation>
  </dataValidations>
  <hyperlinks>
    <hyperlink ref="A1" location="RNDS!A1" tooltip="REKAP NILAI SIKAP" display="RNDS!A1"/>
  </hyperlinks>
  <pageMargins left="0.7" right="0.7" top="0.75" bottom="0.75" header="0.3" footer="0.3"/>
  <legacy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</sheetPr>
  <dimension ref="A1:AD61"/>
  <sheetViews>
    <sheetView workbookViewId="0">
      <selection activeCell="A8" sqref="A8"/>
    </sheetView>
  </sheetViews>
  <sheetFormatPr defaultRowHeight="12.75" x14ac:dyDescent="0.2"/>
  <cols>
    <col min="1" max="1" width="2.85546875" style="289" customWidth="1"/>
    <col min="2" max="2" width="4.28515625" style="1132" customWidth="1"/>
    <col min="3" max="3" width="1.7109375" style="1132" customWidth="1"/>
    <col min="4" max="4" width="8" style="1132" customWidth="1"/>
    <col min="5" max="5" width="19.28515625" style="1133" customWidth="1"/>
    <col min="6" max="7" width="4.42578125" style="1132" customWidth="1"/>
    <col min="8" max="8" width="4.42578125" style="1164" customWidth="1"/>
    <col min="9" max="9" width="4.42578125" style="1132" customWidth="1"/>
    <col min="10" max="11" width="4.42578125" style="289" customWidth="1"/>
    <col min="12" max="12" width="4.42578125" style="255" customWidth="1"/>
    <col min="13" max="15" width="4.42578125" style="289" customWidth="1"/>
    <col min="16" max="16" width="4.42578125" style="255" customWidth="1"/>
    <col min="17" max="19" width="4.42578125" style="289" customWidth="1"/>
    <col min="20" max="20" width="4.42578125" style="255" customWidth="1"/>
    <col min="21" max="23" width="4.42578125" style="289" customWidth="1"/>
    <col min="24" max="24" width="4.42578125" style="255" customWidth="1"/>
    <col min="25" max="25" width="4.42578125" style="289" customWidth="1"/>
    <col min="26" max="26" width="9.140625" style="1132" customWidth="1"/>
    <col min="27" max="27" width="9.140625" style="1132" hidden="1" customWidth="1"/>
    <col min="28" max="28" width="9.140625" style="1132" customWidth="1"/>
    <col min="29" max="16384" width="9.140625" style="289"/>
  </cols>
  <sheetData>
    <row r="1" spans="1:28" ht="15" customHeight="1" x14ac:dyDescent="0.25">
      <c r="A1" s="1128" t="s">
        <v>702</v>
      </c>
      <c r="B1" s="2198" t="s">
        <v>649</v>
      </c>
      <c r="C1" s="2198"/>
      <c r="D1" s="2198"/>
      <c r="E1" s="2198"/>
      <c r="F1" s="2198"/>
      <c r="G1" s="2198"/>
      <c r="H1" s="2198"/>
      <c r="I1" s="2198"/>
      <c r="J1" s="2198"/>
      <c r="K1" s="2198"/>
      <c r="L1" s="2198"/>
      <c r="M1" s="2198"/>
      <c r="N1" s="2198"/>
      <c r="O1" s="2198"/>
      <c r="P1" s="2198"/>
      <c r="Q1" s="2198"/>
      <c r="R1" s="2198"/>
      <c r="S1" s="2198"/>
      <c r="T1" s="2198"/>
      <c r="U1" s="2198"/>
      <c r="V1" s="2198"/>
      <c r="W1" s="2198"/>
      <c r="X1" s="2198"/>
      <c r="Y1" s="2198"/>
      <c r="Z1" s="2198"/>
      <c r="AA1" s="1162"/>
      <c r="AB1" s="1162"/>
    </row>
    <row r="2" spans="1:28" x14ac:dyDescent="0.2">
      <c r="B2" s="2199" t="s">
        <v>650</v>
      </c>
      <c r="C2" s="2199"/>
      <c r="D2" s="2199"/>
      <c r="E2" s="2199"/>
      <c r="F2" s="2199"/>
      <c r="G2" s="2199"/>
      <c r="H2" s="2199"/>
      <c r="I2" s="2199"/>
      <c r="J2" s="2199"/>
      <c r="K2" s="2199"/>
      <c r="L2" s="2199"/>
      <c r="M2" s="2199"/>
      <c r="N2" s="2199"/>
      <c r="O2" s="2199"/>
      <c r="P2" s="2199"/>
      <c r="Q2" s="2199"/>
      <c r="R2" s="2199"/>
      <c r="S2" s="2199"/>
      <c r="T2" s="2199"/>
      <c r="U2" s="2199"/>
      <c r="V2" s="2199"/>
      <c r="W2" s="2199"/>
      <c r="X2" s="2199"/>
      <c r="Y2" s="2199"/>
      <c r="Z2" s="2199"/>
      <c r="AA2" s="1135"/>
      <c r="AB2" s="1135"/>
    </row>
    <row r="3" spans="1:28" ht="3.75" customHeight="1" x14ac:dyDescent="0.2">
      <c r="B3" s="1204"/>
      <c r="C3" s="1204"/>
      <c r="D3" s="1204"/>
      <c r="E3" s="1205"/>
    </row>
    <row r="4" spans="1:28" x14ac:dyDescent="0.2">
      <c r="B4" s="1212">
        <v>4</v>
      </c>
      <c r="C4" s="1207" t="s">
        <v>3</v>
      </c>
      <c r="D4" s="1203">
        <v>100</v>
      </c>
      <c r="E4" s="2223" t="s">
        <v>701</v>
      </c>
    </row>
    <row r="5" spans="1:28" ht="3" customHeight="1" x14ac:dyDescent="0.2">
      <c r="B5" s="1212"/>
      <c r="C5" s="1207"/>
      <c r="D5" s="1206"/>
      <c r="E5" s="2223"/>
    </row>
    <row r="6" spans="1:28" x14ac:dyDescent="0.2">
      <c r="B6" s="1212">
        <v>3</v>
      </c>
      <c r="C6" s="1207" t="s">
        <v>3</v>
      </c>
      <c r="D6" s="1203">
        <v>80</v>
      </c>
      <c r="E6" s="2223"/>
      <c r="F6" s="1136" t="s">
        <v>31</v>
      </c>
      <c r="H6" s="1165"/>
      <c r="I6" s="1135" t="s">
        <v>3</v>
      </c>
      <c r="J6" s="289" t="str">
        <f>NSIKAP!BB7</f>
        <v>X MIPA 1</v>
      </c>
    </row>
    <row r="7" spans="1:28" ht="3" customHeight="1" x14ac:dyDescent="0.2">
      <c r="B7" s="1212"/>
      <c r="C7" s="1207"/>
      <c r="D7" s="1206"/>
      <c r="E7" s="2223"/>
      <c r="F7" s="1136"/>
      <c r="H7" s="1165"/>
      <c r="I7" s="1135"/>
    </row>
    <row r="8" spans="1:28" x14ac:dyDescent="0.2">
      <c r="B8" s="1212">
        <v>2</v>
      </c>
      <c r="C8" s="1207" t="s">
        <v>3</v>
      </c>
      <c r="D8" s="1203">
        <v>60</v>
      </c>
      <c r="E8" s="2223"/>
      <c r="F8" s="1136" t="s">
        <v>185</v>
      </c>
      <c r="H8" s="1165"/>
      <c r="I8" s="1135" t="s">
        <v>3</v>
      </c>
      <c r="J8" s="1181" t="s">
        <v>647</v>
      </c>
      <c r="K8" s="1181"/>
      <c r="L8" s="1182"/>
      <c r="M8" s="1181"/>
      <c r="N8" s="1181" t="s">
        <v>3</v>
      </c>
      <c r="O8" s="2220"/>
      <c r="P8" s="2221"/>
      <c r="Q8" s="2221"/>
      <c r="R8" s="2222"/>
    </row>
    <row r="9" spans="1:28" ht="3" customHeight="1" x14ac:dyDescent="0.2">
      <c r="B9" s="1212"/>
      <c r="C9" s="1207"/>
      <c r="D9" s="1206"/>
      <c r="E9" s="2223"/>
      <c r="F9" s="1136"/>
      <c r="G9" s="1133"/>
      <c r="H9" s="1166"/>
      <c r="I9" s="1133"/>
      <c r="J9" s="1181"/>
      <c r="K9" s="1181"/>
      <c r="L9" s="1182"/>
      <c r="M9" s="1181"/>
      <c r="N9" s="1181"/>
    </row>
    <row r="10" spans="1:28" x14ac:dyDescent="0.2">
      <c r="B10" s="1212">
        <v>1</v>
      </c>
      <c r="C10" s="1207" t="s">
        <v>3</v>
      </c>
      <c r="D10" s="1203">
        <v>40</v>
      </c>
      <c r="E10" s="2223"/>
      <c r="J10" s="1181" t="s">
        <v>648</v>
      </c>
      <c r="K10" s="1181"/>
      <c r="L10" s="1182"/>
      <c r="M10" s="1181"/>
      <c r="N10" s="1181" t="s">
        <v>3</v>
      </c>
      <c r="O10" s="2220"/>
      <c r="P10" s="2221"/>
      <c r="Q10" s="2221"/>
      <c r="R10" s="2222"/>
    </row>
    <row r="11" spans="1:28" ht="4.5" customHeight="1" x14ac:dyDescent="0.2">
      <c r="B11" s="1204"/>
      <c r="C11" s="1204"/>
      <c r="D11" s="1204"/>
      <c r="E11" s="1205"/>
    </row>
    <row r="12" spans="1:28" ht="15" customHeight="1" x14ac:dyDescent="0.2">
      <c r="B12" s="2208" t="s">
        <v>6</v>
      </c>
      <c r="C12" s="2202" t="s">
        <v>565</v>
      </c>
      <c r="D12" s="2203"/>
      <c r="E12" s="2203"/>
      <c r="F12" s="2217" t="s">
        <v>624</v>
      </c>
      <c r="G12" s="2218"/>
      <c r="H12" s="2218"/>
      <c r="I12" s="2218"/>
      <c r="J12" s="2218"/>
      <c r="K12" s="2218"/>
      <c r="L12" s="2218"/>
      <c r="M12" s="2218"/>
      <c r="N12" s="2218"/>
      <c r="O12" s="2218"/>
      <c r="P12" s="2218"/>
      <c r="Q12" s="2218"/>
      <c r="R12" s="2218"/>
      <c r="S12" s="2218"/>
      <c r="T12" s="2218"/>
      <c r="U12" s="2218"/>
      <c r="V12" s="2218"/>
      <c r="W12" s="2218"/>
      <c r="X12" s="2218"/>
      <c r="Y12" s="2219"/>
      <c r="Z12" s="2211" t="s">
        <v>625</v>
      </c>
      <c r="AA12" s="2212"/>
      <c r="AB12" s="2213"/>
    </row>
    <row r="13" spans="1:28" ht="79.5" customHeight="1" x14ac:dyDescent="0.2">
      <c r="B13" s="2209"/>
      <c r="C13" s="2204"/>
      <c r="D13" s="2205"/>
      <c r="E13" s="2205"/>
      <c r="F13" s="2196" t="s">
        <v>680</v>
      </c>
      <c r="G13" s="2197"/>
      <c r="H13" s="2197"/>
      <c r="I13" s="2200"/>
      <c r="J13" s="2196" t="s">
        <v>681</v>
      </c>
      <c r="K13" s="2197"/>
      <c r="L13" s="2197"/>
      <c r="M13" s="2200"/>
      <c r="N13" s="2196" t="s">
        <v>682</v>
      </c>
      <c r="O13" s="2197"/>
      <c r="P13" s="2197"/>
      <c r="Q13" s="2200"/>
      <c r="R13" s="2196" t="s">
        <v>683</v>
      </c>
      <c r="S13" s="2197"/>
      <c r="T13" s="2197"/>
      <c r="U13" s="2200"/>
      <c r="V13" s="2196" t="s">
        <v>684</v>
      </c>
      <c r="W13" s="2197"/>
      <c r="X13" s="2197"/>
      <c r="Y13" s="2197"/>
      <c r="Z13" s="2214"/>
      <c r="AA13" s="2215"/>
      <c r="AB13" s="2216"/>
    </row>
    <row r="14" spans="1:28" ht="15" customHeight="1" x14ac:dyDescent="0.2">
      <c r="B14" s="2210"/>
      <c r="C14" s="2206"/>
      <c r="D14" s="2207"/>
      <c r="E14" s="2207"/>
      <c r="F14" s="2201" t="s">
        <v>645</v>
      </c>
      <c r="G14" s="2201"/>
      <c r="H14" s="2195" t="s">
        <v>646</v>
      </c>
      <c r="I14" s="2195"/>
      <c r="J14" s="2201" t="s">
        <v>645</v>
      </c>
      <c r="K14" s="2201"/>
      <c r="L14" s="2195" t="s">
        <v>646</v>
      </c>
      <c r="M14" s="2195"/>
      <c r="N14" s="2201" t="s">
        <v>645</v>
      </c>
      <c r="O14" s="2201"/>
      <c r="P14" s="2195" t="s">
        <v>646</v>
      </c>
      <c r="Q14" s="2195"/>
      <c r="R14" s="2201" t="s">
        <v>645</v>
      </c>
      <c r="S14" s="2201"/>
      <c r="T14" s="2195" t="s">
        <v>646</v>
      </c>
      <c r="U14" s="2195"/>
      <c r="V14" s="2201" t="s">
        <v>645</v>
      </c>
      <c r="W14" s="2201"/>
      <c r="X14" s="2195" t="s">
        <v>646</v>
      </c>
      <c r="Y14" s="2195"/>
      <c r="Z14" s="1169" t="s">
        <v>645</v>
      </c>
      <c r="AA14" s="1170"/>
      <c r="AB14" s="1176" t="s">
        <v>646</v>
      </c>
    </row>
    <row r="15" spans="1:28" ht="3.75" customHeight="1" thickBot="1" x14ac:dyDescent="0.25">
      <c r="B15" s="1151"/>
      <c r="C15" s="1137"/>
      <c r="D15" s="1137"/>
      <c r="E15" s="1138"/>
      <c r="F15" s="1137"/>
      <c r="G15" s="1137"/>
      <c r="H15" s="1167"/>
      <c r="I15" s="1137"/>
      <c r="J15" s="1139"/>
      <c r="K15" s="1139"/>
      <c r="L15" s="1163"/>
      <c r="M15" s="1139"/>
      <c r="N15" s="1139"/>
      <c r="O15" s="1139"/>
      <c r="P15" s="1163"/>
      <c r="Q15" s="1139"/>
      <c r="R15" s="1139"/>
      <c r="S15" s="1139"/>
      <c r="T15" s="1163"/>
      <c r="U15" s="1139"/>
      <c r="V15" s="1139"/>
      <c r="W15" s="1139"/>
      <c r="X15" s="1163"/>
      <c r="Y15" s="1139"/>
      <c r="Z15" s="1171"/>
      <c r="AA15" s="1172"/>
      <c r="AB15" s="1177"/>
    </row>
    <row r="16" spans="1:28" ht="13.5" thickTop="1" x14ac:dyDescent="0.2">
      <c r="B16" s="1152">
        <f>NSIKAP!B20</f>
        <v>1</v>
      </c>
      <c r="C16" s="1141"/>
      <c r="D16" s="1142" t="str">
        <f>NSIKAP!D20</f>
        <v/>
      </c>
      <c r="E16" s="1143"/>
      <c r="F16" s="1140"/>
      <c r="G16" s="1131" t="str">
        <f t="shared" ref="G16:G55" si="0">IF(F16=$B$4,$D$4,IF(F16=$B$6,$D$6,IF(F16=$B$8,$D$8,IF(F16=$B$10,$D$10,""))))</f>
        <v/>
      </c>
      <c r="H16" s="1140"/>
      <c r="I16" s="1131" t="str">
        <f t="shared" ref="I16:I55" si="1">IF(H16=$B$4,$D$4,IF(H16=$B$6,$D$6,IF(H16=$B$8,$D$8,IF(H16=$B$10,$D$10,""))))</f>
        <v/>
      </c>
      <c r="J16" s="1140"/>
      <c r="K16" s="1131" t="str">
        <f t="shared" ref="K16:K55" si="2">IF(J16=$B$4,$D$4,IF(J16=$B$6,$D$6,IF(J16=$B$8,$D$8,IF(J16=$B$10,$D$10,""))))</f>
        <v/>
      </c>
      <c r="L16" s="1140"/>
      <c r="M16" s="1131" t="str">
        <f t="shared" ref="M16:M55" si="3">IF(L16=$B$4,$D$4,IF(L16=$B$6,$D$6,IF(L16=$B$8,$D$8,IF(L16=$B$10,$D$10,""))))</f>
        <v/>
      </c>
      <c r="N16" s="1140"/>
      <c r="O16" s="1131" t="str">
        <f t="shared" ref="O16:O55" si="4">IF(N16=$B$4,$D$4,IF(N16=$B$6,$D$6,IF(N16=$B$8,$D$8,IF(N16=$B$10,$D$10,""))))</f>
        <v/>
      </c>
      <c r="P16" s="1140"/>
      <c r="Q16" s="1131" t="str">
        <f t="shared" ref="Q16:Q55" si="5">IF(P16=$B$4,$D$4,IF(P16=$B$6,$D$6,IF(P16=$B$8,$D$8,IF(P16=$B$10,$D$10,""))))</f>
        <v/>
      </c>
      <c r="R16" s="1140"/>
      <c r="S16" s="1131" t="str">
        <f t="shared" ref="S16:S55" si="6">IF(R16=$B$4,$D$4,IF(R16=$B$6,$D$6,IF(R16=$B$8,$D$8,IF(R16=$B$10,$D$10,""))))</f>
        <v/>
      </c>
      <c r="T16" s="1140"/>
      <c r="U16" s="1131" t="str">
        <f t="shared" ref="U16:U55" si="7">IF(T16=$B$4,$D$4,IF(T16=$B$6,$D$6,IF(T16=$B$8,$D$8,IF(T16=$B$10,$D$10,""))))</f>
        <v/>
      </c>
      <c r="V16" s="1140"/>
      <c r="W16" s="1131" t="str">
        <f t="shared" ref="W16:W55" si="8">IF(V16=$B$4,$D$4,IF(V16=$B$6,$D$6,IF(V16=$B$8,$D$8,IF(V16=$B$10,$D$10,""))))</f>
        <v/>
      </c>
      <c r="X16" s="1140"/>
      <c r="Y16" s="1131"/>
      <c r="Z16" s="1173">
        <f t="shared" ref="Z16:Z55" si="9">IF(ISERROR((SUM(G16,K16,O16,S16,W16))/5),"",(SUM(G16,K16,O16,S16,W16))/5)</f>
        <v>0</v>
      </c>
      <c r="AA16" s="1173">
        <f t="shared" ref="AA16:AB31" si="10">IF(ISERROR((SUM(H16,L16,P16,T16,X16))/5),"",(SUM(H16,L16,P16,T16,X16))/5)</f>
        <v>0</v>
      </c>
      <c r="AB16" s="1173">
        <f t="shared" si="10"/>
        <v>0</v>
      </c>
    </row>
    <row r="17" spans="2:28" x14ac:dyDescent="0.2">
      <c r="B17" s="1153">
        <f>NSIKAP!B21</f>
        <v>2</v>
      </c>
      <c r="C17" s="1145"/>
      <c r="D17" s="1146" t="str">
        <f>NSIKAP!D21</f>
        <v/>
      </c>
      <c r="E17" s="1147"/>
      <c r="F17" s="1144"/>
      <c r="G17" s="1131" t="str">
        <f t="shared" si="0"/>
        <v/>
      </c>
      <c r="H17" s="1144"/>
      <c r="I17" s="1131" t="str">
        <f t="shared" si="1"/>
        <v/>
      </c>
      <c r="J17" s="1144"/>
      <c r="K17" s="1131" t="str">
        <f t="shared" si="2"/>
        <v/>
      </c>
      <c r="L17" s="1144"/>
      <c r="M17" s="1131" t="str">
        <f t="shared" si="3"/>
        <v/>
      </c>
      <c r="N17" s="1144"/>
      <c r="O17" s="1131" t="str">
        <f t="shared" si="4"/>
        <v/>
      </c>
      <c r="P17" s="1144"/>
      <c r="Q17" s="1131" t="str">
        <f t="shared" si="5"/>
        <v/>
      </c>
      <c r="R17" s="1144"/>
      <c r="S17" s="1131" t="str">
        <f t="shared" si="6"/>
        <v/>
      </c>
      <c r="T17" s="1144"/>
      <c r="U17" s="1131" t="str">
        <f t="shared" si="7"/>
        <v/>
      </c>
      <c r="V17" s="1144"/>
      <c r="W17" s="1131" t="str">
        <f t="shared" si="8"/>
        <v/>
      </c>
      <c r="X17" s="1144"/>
      <c r="Y17" s="1131"/>
      <c r="Z17" s="1174">
        <f t="shared" si="9"/>
        <v>0</v>
      </c>
      <c r="AA17" s="1175"/>
      <c r="AB17" s="1173">
        <f t="shared" si="10"/>
        <v>0</v>
      </c>
    </row>
    <row r="18" spans="2:28" x14ac:dyDescent="0.2">
      <c r="B18" s="1153">
        <f>NSIKAP!B22</f>
        <v>3</v>
      </c>
      <c r="C18" s="1145"/>
      <c r="D18" s="1146" t="str">
        <f>NSIKAP!D22</f>
        <v/>
      </c>
      <c r="E18" s="1147"/>
      <c r="F18" s="1144"/>
      <c r="G18" s="1131" t="str">
        <f t="shared" si="0"/>
        <v/>
      </c>
      <c r="H18" s="1144"/>
      <c r="I18" s="1131" t="str">
        <f t="shared" si="1"/>
        <v/>
      </c>
      <c r="J18" s="1144"/>
      <c r="K18" s="1131" t="str">
        <f t="shared" si="2"/>
        <v/>
      </c>
      <c r="L18" s="1144"/>
      <c r="M18" s="1131" t="str">
        <f t="shared" si="3"/>
        <v/>
      </c>
      <c r="N18" s="1144"/>
      <c r="O18" s="1131" t="str">
        <f t="shared" si="4"/>
        <v/>
      </c>
      <c r="P18" s="1144"/>
      <c r="Q18" s="1131" t="str">
        <f t="shared" si="5"/>
        <v/>
      </c>
      <c r="R18" s="1144"/>
      <c r="S18" s="1131" t="str">
        <f t="shared" si="6"/>
        <v/>
      </c>
      <c r="T18" s="1144"/>
      <c r="U18" s="1131" t="str">
        <f t="shared" si="7"/>
        <v/>
      </c>
      <c r="V18" s="1144"/>
      <c r="W18" s="1131" t="str">
        <f t="shared" si="8"/>
        <v/>
      </c>
      <c r="X18" s="1144"/>
      <c r="Y18" s="1131" t="str">
        <f t="shared" ref="Y18:Y55" si="11">IF(X18=$B$4,$D$4,IF(X18=$B$6,$D$6,IF(X18=$B$8,$D$8,IF(X18=$B$10,$D$10,""))))</f>
        <v/>
      </c>
      <c r="Z18" s="1174">
        <f t="shared" si="9"/>
        <v>0</v>
      </c>
      <c r="AA18" s="1175"/>
      <c r="AB18" s="1173">
        <f t="shared" si="10"/>
        <v>0</v>
      </c>
    </row>
    <row r="19" spans="2:28" x14ac:dyDescent="0.2">
      <c r="B19" s="1153">
        <f>NSIKAP!B23</f>
        <v>4</v>
      </c>
      <c r="C19" s="1145"/>
      <c r="D19" s="1146" t="str">
        <f>NSIKAP!D23</f>
        <v/>
      </c>
      <c r="E19" s="1147"/>
      <c r="F19" s="1144"/>
      <c r="G19" s="1131" t="str">
        <f t="shared" si="0"/>
        <v/>
      </c>
      <c r="H19" s="1144"/>
      <c r="I19" s="1131" t="str">
        <f t="shared" si="1"/>
        <v/>
      </c>
      <c r="J19" s="1144"/>
      <c r="K19" s="1131" t="str">
        <f t="shared" si="2"/>
        <v/>
      </c>
      <c r="L19" s="1144"/>
      <c r="M19" s="1131" t="str">
        <f t="shared" si="3"/>
        <v/>
      </c>
      <c r="N19" s="1144"/>
      <c r="O19" s="1131" t="str">
        <f t="shared" si="4"/>
        <v/>
      </c>
      <c r="P19" s="1144"/>
      <c r="Q19" s="1131" t="str">
        <f t="shared" si="5"/>
        <v/>
      </c>
      <c r="R19" s="1144"/>
      <c r="S19" s="1131" t="str">
        <f t="shared" si="6"/>
        <v/>
      </c>
      <c r="T19" s="1144"/>
      <c r="U19" s="1131" t="str">
        <f t="shared" si="7"/>
        <v/>
      </c>
      <c r="V19" s="1144"/>
      <c r="W19" s="1131" t="str">
        <f t="shared" si="8"/>
        <v/>
      </c>
      <c r="X19" s="1144"/>
      <c r="Y19" s="1131" t="str">
        <f t="shared" si="11"/>
        <v/>
      </c>
      <c r="Z19" s="1174">
        <f t="shared" si="9"/>
        <v>0</v>
      </c>
      <c r="AA19" s="1175"/>
      <c r="AB19" s="1173">
        <f t="shared" si="10"/>
        <v>0</v>
      </c>
    </row>
    <row r="20" spans="2:28" x14ac:dyDescent="0.2">
      <c r="B20" s="1153">
        <f>NSIKAP!B24</f>
        <v>5</v>
      </c>
      <c r="C20" s="1145"/>
      <c r="D20" s="1146" t="str">
        <f>NSIKAP!D24</f>
        <v/>
      </c>
      <c r="E20" s="1147"/>
      <c r="F20" s="1144"/>
      <c r="G20" s="1131" t="str">
        <f t="shared" si="0"/>
        <v/>
      </c>
      <c r="H20" s="1144"/>
      <c r="I20" s="1131" t="str">
        <f t="shared" si="1"/>
        <v/>
      </c>
      <c r="J20" s="1144"/>
      <c r="K20" s="1131" t="str">
        <f t="shared" si="2"/>
        <v/>
      </c>
      <c r="L20" s="1144"/>
      <c r="M20" s="1131" t="str">
        <f t="shared" si="3"/>
        <v/>
      </c>
      <c r="N20" s="1144"/>
      <c r="O20" s="1131" t="str">
        <f t="shared" si="4"/>
        <v/>
      </c>
      <c r="P20" s="1144"/>
      <c r="Q20" s="1131" t="str">
        <f t="shared" si="5"/>
        <v/>
      </c>
      <c r="R20" s="1144"/>
      <c r="S20" s="1131" t="str">
        <f t="shared" si="6"/>
        <v/>
      </c>
      <c r="T20" s="1144"/>
      <c r="U20" s="1131" t="str">
        <f t="shared" si="7"/>
        <v/>
      </c>
      <c r="V20" s="1144"/>
      <c r="W20" s="1131" t="str">
        <f t="shared" si="8"/>
        <v/>
      </c>
      <c r="X20" s="1144"/>
      <c r="Y20" s="1131" t="str">
        <f t="shared" si="11"/>
        <v/>
      </c>
      <c r="Z20" s="1174">
        <f t="shared" si="9"/>
        <v>0</v>
      </c>
      <c r="AA20" s="1175"/>
      <c r="AB20" s="1173">
        <f t="shared" si="10"/>
        <v>0</v>
      </c>
    </row>
    <row r="21" spans="2:28" x14ac:dyDescent="0.2">
      <c r="B21" s="1153">
        <f>NSIKAP!B25</f>
        <v>6</v>
      </c>
      <c r="C21" s="1145"/>
      <c r="D21" s="1146" t="str">
        <f>NSIKAP!D25</f>
        <v/>
      </c>
      <c r="E21" s="1147"/>
      <c r="F21" s="1144"/>
      <c r="G21" s="1131" t="str">
        <f t="shared" si="0"/>
        <v/>
      </c>
      <c r="H21" s="1144"/>
      <c r="I21" s="1131" t="str">
        <f t="shared" si="1"/>
        <v/>
      </c>
      <c r="J21" s="1144"/>
      <c r="K21" s="1131" t="str">
        <f t="shared" si="2"/>
        <v/>
      </c>
      <c r="L21" s="1144"/>
      <c r="M21" s="1131" t="str">
        <f t="shared" si="3"/>
        <v/>
      </c>
      <c r="N21" s="1144"/>
      <c r="O21" s="1131" t="str">
        <f t="shared" si="4"/>
        <v/>
      </c>
      <c r="P21" s="1144"/>
      <c r="Q21" s="1131" t="str">
        <f t="shared" si="5"/>
        <v/>
      </c>
      <c r="R21" s="1144"/>
      <c r="S21" s="1131" t="str">
        <f t="shared" si="6"/>
        <v/>
      </c>
      <c r="T21" s="1144"/>
      <c r="U21" s="1131" t="str">
        <f t="shared" si="7"/>
        <v/>
      </c>
      <c r="V21" s="1144"/>
      <c r="W21" s="1131" t="str">
        <f t="shared" si="8"/>
        <v/>
      </c>
      <c r="X21" s="1144"/>
      <c r="Y21" s="1131" t="str">
        <f t="shared" si="11"/>
        <v/>
      </c>
      <c r="Z21" s="1174">
        <f t="shared" si="9"/>
        <v>0</v>
      </c>
      <c r="AA21" s="1175"/>
      <c r="AB21" s="1173">
        <f t="shared" si="10"/>
        <v>0</v>
      </c>
    </row>
    <row r="22" spans="2:28" x14ac:dyDescent="0.2">
      <c r="B22" s="1153">
        <f>NSIKAP!B26</f>
        <v>7</v>
      </c>
      <c r="C22" s="1145"/>
      <c r="D22" s="1146" t="str">
        <f>NSIKAP!D26</f>
        <v/>
      </c>
      <c r="E22" s="1147"/>
      <c r="F22" s="1144"/>
      <c r="G22" s="1131" t="str">
        <f t="shared" si="0"/>
        <v/>
      </c>
      <c r="H22" s="1144"/>
      <c r="I22" s="1131" t="str">
        <f t="shared" si="1"/>
        <v/>
      </c>
      <c r="J22" s="1144"/>
      <c r="K22" s="1131" t="str">
        <f t="shared" si="2"/>
        <v/>
      </c>
      <c r="L22" s="1144"/>
      <c r="M22" s="1131" t="str">
        <f t="shared" si="3"/>
        <v/>
      </c>
      <c r="N22" s="1144"/>
      <c r="O22" s="1131" t="str">
        <f t="shared" si="4"/>
        <v/>
      </c>
      <c r="P22" s="1144"/>
      <c r="Q22" s="1131" t="str">
        <f t="shared" si="5"/>
        <v/>
      </c>
      <c r="R22" s="1144"/>
      <c r="S22" s="1131" t="str">
        <f t="shared" si="6"/>
        <v/>
      </c>
      <c r="T22" s="1144"/>
      <c r="U22" s="1131" t="str">
        <f t="shared" si="7"/>
        <v/>
      </c>
      <c r="V22" s="1144"/>
      <c r="W22" s="1131" t="str">
        <f t="shared" si="8"/>
        <v/>
      </c>
      <c r="X22" s="1144"/>
      <c r="Y22" s="1131" t="str">
        <f t="shared" si="11"/>
        <v/>
      </c>
      <c r="Z22" s="1174">
        <f t="shared" si="9"/>
        <v>0</v>
      </c>
      <c r="AA22" s="1175"/>
      <c r="AB22" s="1173">
        <f t="shared" si="10"/>
        <v>0</v>
      </c>
    </row>
    <row r="23" spans="2:28" x14ac:dyDescent="0.2">
      <c r="B23" s="1153">
        <f>NSIKAP!B27</f>
        <v>8</v>
      </c>
      <c r="C23" s="1145"/>
      <c r="D23" s="1146" t="str">
        <f>NSIKAP!D27</f>
        <v/>
      </c>
      <c r="E23" s="1147"/>
      <c r="F23" s="1144"/>
      <c r="G23" s="1131" t="str">
        <f t="shared" si="0"/>
        <v/>
      </c>
      <c r="H23" s="1144"/>
      <c r="I23" s="1131" t="str">
        <f t="shared" si="1"/>
        <v/>
      </c>
      <c r="J23" s="1144"/>
      <c r="K23" s="1131" t="str">
        <f t="shared" si="2"/>
        <v/>
      </c>
      <c r="L23" s="1144"/>
      <c r="M23" s="1131" t="str">
        <f t="shared" si="3"/>
        <v/>
      </c>
      <c r="N23" s="1144"/>
      <c r="O23" s="1131" t="str">
        <f t="shared" si="4"/>
        <v/>
      </c>
      <c r="P23" s="1144"/>
      <c r="Q23" s="1131" t="str">
        <f t="shared" si="5"/>
        <v/>
      </c>
      <c r="R23" s="1144"/>
      <c r="S23" s="1131" t="str">
        <f t="shared" si="6"/>
        <v/>
      </c>
      <c r="T23" s="1144"/>
      <c r="U23" s="1131" t="str">
        <f t="shared" si="7"/>
        <v/>
      </c>
      <c r="V23" s="1144"/>
      <c r="W23" s="1131" t="str">
        <f t="shared" si="8"/>
        <v/>
      </c>
      <c r="X23" s="1144"/>
      <c r="Y23" s="1131" t="str">
        <f t="shared" si="11"/>
        <v/>
      </c>
      <c r="Z23" s="1174">
        <f t="shared" si="9"/>
        <v>0</v>
      </c>
      <c r="AA23" s="1175"/>
      <c r="AB23" s="1173">
        <f t="shared" si="10"/>
        <v>0</v>
      </c>
    </row>
    <row r="24" spans="2:28" x14ac:dyDescent="0.2">
      <c r="B24" s="1153">
        <f>NSIKAP!B28</f>
        <v>9</v>
      </c>
      <c r="C24" s="1145"/>
      <c r="D24" s="1146" t="str">
        <f>NSIKAP!D28</f>
        <v/>
      </c>
      <c r="E24" s="1147"/>
      <c r="F24" s="1144"/>
      <c r="G24" s="1131" t="str">
        <f t="shared" si="0"/>
        <v/>
      </c>
      <c r="H24" s="1144"/>
      <c r="I24" s="1131" t="str">
        <f t="shared" si="1"/>
        <v/>
      </c>
      <c r="J24" s="1144"/>
      <c r="K24" s="1131" t="str">
        <f t="shared" si="2"/>
        <v/>
      </c>
      <c r="L24" s="1144"/>
      <c r="M24" s="1131" t="str">
        <f t="shared" si="3"/>
        <v/>
      </c>
      <c r="N24" s="1144"/>
      <c r="O24" s="1131" t="str">
        <f t="shared" si="4"/>
        <v/>
      </c>
      <c r="P24" s="1144"/>
      <c r="Q24" s="1131" t="str">
        <f t="shared" si="5"/>
        <v/>
      </c>
      <c r="R24" s="1144"/>
      <c r="S24" s="1131" t="str">
        <f t="shared" si="6"/>
        <v/>
      </c>
      <c r="T24" s="1144"/>
      <c r="U24" s="1131" t="str">
        <f t="shared" si="7"/>
        <v/>
      </c>
      <c r="V24" s="1144"/>
      <c r="W24" s="1131" t="str">
        <f t="shared" si="8"/>
        <v/>
      </c>
      <c r="X24" s="1144"/>
      <c r="Y24" s="1131" t="str">
        <f t="shared" si="11"/>
        <v/>
      </c>
      <c r="Z24" s="1174">
        <f t="shared" si="9"/>
        <v>0</v>
      </c>
      <c r="AA24" s="1175"/>
      <c r="AB24" s="1173">
        <f t="shared" si="10"/>
        <v>0</v>
      </c>
    </row>
    <row r="25" spans="2:28" x14ac:dyDescent="0.2">
      <c r="B25" s="1153">
        <f>NSIKAP!B29</f>
        <v>10</v>
      </c>
      <c r="C25" s="1145"/>
      <c r="D25" s="1146" t="str">
        <f>NSIKAP!D29</f>
        <v/>
      </c>
      <c r="E25" s="1147"/>
      <c r="F25" s="1144"/>
      <c r="G25" s="1131" t="str">
        <f t="shared" si="0"/>
        <v/>
      </c>
      <c r="H25" s="1144"/>
      <c r="I25" s="1131" t="str">
        <f t="shared" si="1"/>
        <v/>
      </c>
      <c r="J25" s="1144"/>
      <c r="K25" s="1131" t="str">
        <f t="shared" si="2"/>
        <v/>
      </c>
      <c r="L25" s="1144"/>
      <c r="M25" s="1131" t="str">
        <f t="shared" si="3"/>
        <v/>
      </c>
      <c r="N25" s="1144"/>
      <c r="O25" s="1131" t="str">
        <f t="shared" si="4"/>
        <v/>
      </c>
      <c r="P25" s="1144"/>
      <c r="Q25" s="1131" t="str">
        <f t="shared" si="5"/>
        <v/>
      </c>
      <c r="R25" s="1144"/>
      <c r="S25" s="1131" t="str">
        <f t="shared" si="6"/>
        <v/>
      </c>
      <c r="T25" s="1144"/>
      <c r="U25" s="1131" t="str">
        <f t="shared" si="7"/>
        <v/>
      </c>
      <c r="V25" s="1144"/>
      <c r="W25" s="1131" t="str">
        <f t="shared" si="8"/>
        <v/>
      </c>
      <c r="X25" s="1144"/>
      <c r="Y25" s="1131" t="str">
        <f t="shared" si="11"/>
        <v/>
      </c>
      <c r="Z25" s="1174">
        <f t="shared" si="9"/>
        <v>0</v>
      </c>
      <c r="AA25" s="1175"/>
      <c r="AB25" s="1173">
        <f t="shared" si="10"/>
        <v>0</v>
      </c>
    </row>
    <row r="26" spans="2:28" x14ac:dyDescent="0.2">
      <c r="B26" s="1153">
        <f>NSIKAP!B30</f>
        <v>11</v>
      </c>
      <c r="C26" s="1145"/>
      <c r="D26" s="1146" t="str">
        <f>NSIKAP!D30</f>
        <v/>
      </c>
      <c r="E26" s="1147"/>
      <c r="F26" s="1144"/>
      <c r="G26" s="1131" t="str">
        <f t="shared" si="0"/>
        <v/>
      </c>
      <c r="H26" s="1144"/>
      <c r="I26" s="1131" t="str">
        <f t="shared" si="1"/>
        <v/>
      </c>
      <c r="J26" s="1144"/>
      <c r="K26" s="1131" t="str">
        <f t="shared" si="2"/>
        <v/>
      </c>
      <c r="L26" s="1144"/>
      <c r="M26" s="1131" t="str">
        <f t="shared" si="3"/>
        <v/>
      </c>
      <c r="N26" s="1144"/>
      <c r="O26" s="1131" t="str">
        <f t="shared" si="4"/>
        <v/>
      </c>
      <c r="P26" s="1144"/>
      <c r="Q26" s="1131" t="str">
        <f t="shared" si="5"/>
        <v/>
      </c>
      <c r="R26" s="1144"/>
      <c r="S26" s="1131" t="str">
        <f t="shared" si="6"/>
        <v/>
      </c>
      <c r="T26" s="1144"/>
      <c r="U26" s="1131" t="str">
        <f t="shared" si="7"/>
        <v/>
      </c>
      <c r="V26" s="1144"/>
      <c r="W26" s="1131" t="str">
        <f t="shared" si="8"/>
        <v/>
      </c>
      <c r="X26" s="1144"/>
      <c r="Y26" s="1131" t="str">
        <f t="shared" si="11"/>
        <v/>
      </c>
      <c r="Z26" s="1174">
        <f t="shared" si="9"/>
        <v>0</v>
      </c>
      <c r="AA26" s="1175"/>
      <c r="AB26" s="1173">
        <f t="shared" si="10"/>
        <v>0</v>
      </c>
    </row>
    <row r="27" spans="2:28" x14ac:dyDescent="0.2">
      <c r="B27" s="1153">
        <f>NSIKAP!B31</f>
        <v>12</v>
      </c>
      <c r="C27" s="1145"/>
      <c r="D27" s="1146" t="str">
        <f>NSIKAP!D31</f>
        <v/>
      </c>
      <c r="E27" s="1147"/>
      <c r="F27" s="1144"/>
      <c r="G27" s="1131" t="str">
        <f t="shared" si="0"/>
        <v/>
      </c>
      <c r="H27" s="1144"/>
      <c r="I27" s="1131" t="str">
        <f t="shared" si="1"/>
        <v/>
      </c>
      <c r="J27" s="1144"/>
      <c r="K27" s="1131" t="str">
        <f t="shared" si="2"/>
        <v/>
      </c>
      <c r="L27" s="1144"/>
      <c r="M27" s="1131" t="str">
        <f t="shared" si="3"/>
        <v/>
      </c>
      <c r="N27" s="1144"/>
      <c r="O27" s="1131" t="str">
        <f t="shared" si="4"/>
        <v/>
      </c>
      <c r="P27" s="1144"/>
      <c r="Q27" s="1131" t="str">
        <f t="shared" si="5"/>
        <v/>
      </c>
      <c r="R27" s="1144"/>
      <c r="S27" s="1131" t="str">
        <f t="shared" si="6"/>
        <v/>
      </c>
      <c r="T27" s="1144"/>
      <c r="U27" s="1131" t="str">
        <f t="shared" si="7"/>
        <v/>
      </c>
      <c r="V27" s="1144"/>
      <c r="W27" s="1131" t="str">
        <f t="shared" si="8"/>
        <v/>
      </c>
      <c r="X27" s="1144"/>
      <c r="Y27" s="1131" t="str">
        <f t="shared" si="11"/>
        <v/>
      </c>
      <c r="Z27" s="1174">
        <f t="shared" si="9"/>
        <v>0</v>
      </c>
      <c r="AA27" s="1175"/>
      <c r="AB27" s="1173">
        <f t="shared" si="10"/>
        <v>0</v>
      </c>
    </row>
    <row r="28" spans="2:28" x14ac:dyDescent="0.2">
      <c r="B28" s="1153">
        <f>NSIKAP!B32</f>
        <v>13</v>
      </c>
      <c r="C28" s="1145"/>
      <c r="D28" s="1146" t="str">
        <f>NSIKAP!D32</f>
        <v/>
      </c>
      <c r="E28" s="1147"/>
      <c r="F28" s="1144"/>
      <c r="G28" s="1131" t="str">
        <f t="shared" si="0"/>
        <v/>
      </c>
      <c r="H28" s="1144"/>
      <c r="I28" s="1131" t="str">
        <f t="shared" si="1"/>
        <v/>
      </c>
      <c r="J28" s="1144"/>
      <c r="K28" s="1131" t="str">
        <f t="shared" si="2"/>
        <v/>
      </c>
      <c r="L28" s="1144"/>
      <c r="M28" s="1131" t="str">
        <f t="shared" si="3"/>
        <v/>
      </c>
      <c r="N28" s="1144"/>
      <c r="O28" s="1131" t="str">
        <f t="shared" si="4"/>
        <v/>
      </c>
      <c r="P28" s="1144"/>
      <c r="Q28" s="1131" t="str">
        <f t="shared" si="5"/>
        <v/>
      </c>
      <c r="R28" s="1144"/>
      <c r="S28" s="1131" t="str">
        <f t="shared" si="6"/>
        <v/>
      </c>
      <c r="T28" s="1144"/>
      <c r="U28" s="1131" t="str">
        <f t="shared" si="7"/>
        <v/>
      </c>
      <c r="V28" s="1144"/>
      <c r="W28" s="1131" t="str">
        <f t="shared" si="8"/>
        <v/>
      </c>
      <c r="X28" s="1144"/>
      <c r="Y28" s="1131" t="str">
        <f t="shared" si="11"/>
        <v/>
      </c>
      <c r="Z28" s="1174">
        <f t="shared" si="9"/>
        <v>0</v>
      </c>
      <c r="AA28" s="1175"/>
      <c r="AB28" s="1173">
        <f t="shared" si="10"/>
        <v>0</v>
      </c>
    </row>
    <row r="29" spans="2:28" x14ac:dyDescent="0.2">
      <c r="B29" s="1153">
        <f>NSIKAP!B33</f>
        <v>14</v>
      </c>
      <c r="C29" s="1145"/>
      <c r="D29" s="1146" t="str">
        <f>NSIKAP!D33</f>
        <v/>
      </c>
      <c r="E29" s="1147"/>
      <c r="F29" s="1144"/>
      <c r="G29" s="1131" t="str">
        <f t="shared" si="0"/>
        <v/>
      </c>
      <c r="H29" s="1144"/>
      <c r="I29" s="1131" t="str">
        <f t="shared" si="1"/>
        <v/>
      </c>
      <c r="J29" s="1144"/>
      <c r="K29" s="1131" t="str">
        <f t="shared" si="2"/>
        <v/>
      </c>
      <c r="L29" s="1144"/>
      <c r="M29" s="1131" t="str">
        <f t="shared" si="3"/>
        <v/>
      </c>
      <c r="N29" s="1144"/>
      <c r="O29" s="1131" t="str">
        <f t="shared" si="4"/>
        <v/>
      </c>
      <c r="P29" s="1144"/>
      <c r="Q29" s="1131" t="str">
        <f t="shared" si="5"/>
        <v/>
      </c>
      <c r="R29" s="1144"/>
      <c r="S29" s="1131" t="str">
        <f t="shared" si="6"/>
        <v/>
      </c>
      <c r="T29" s="1144"/>
      <c r="U29" s="1131" t="str">
        <f t="shared" si="7"/>
        <v/>
      </c>
      <c r="V29" s="1144"/>
      <c r="W29" s="1131" t="str">
        <f t="shared" si="8"/>
        <v/>
      </c>
      <c r="X29" s="1144"/>
      <c r="Y29" s="1131" t="str">
        <f t="shared" si="11"/>
        <v/>
      </c>
      <c r="Z29" s="1174">
        <f t="shared" si="9"/>
        <v>0</v>
      </c>
      <c r="AA29" s="1175"/>
      <c r="AB29" s="1173">
        <f t="shared" si="10"/>
        <v>0</v>
      </c>
    </row>
    <row r="30" spans="2:28" x14ac:dyDescent="0.2">
      <c r="B30" s="1153">
        <f>NSIKAP!B34</f>
        <v>15</v>
      </c>
      <c r="C30" s="1145"/>
      <c r="D30" s="1146" t="str">
        <f>NSIKAP!D34</f>
        <v/>
      </c>
      <c r="E30" s="1147"/>
      <c r="F30" s="1144"/>
      <c r="G30" s="1131" t="str">
        <f t="shared" si="0"/>
        <v/>
      </c>
      <c r="H30" s="1144"/>
      <c r="I30" s="1131" t="str">
        <f t="shared" si="1"/>
        <v/>
      </c>
      <c r="J30" s="1144"/>
      <c r="K30" s="1131" t="str">
        <f t="shared" si="2"/>
        <v/>
      </c>
      <c r="L30" s="1144"/>
      <c r="M30" s="1131" t="str">
        <f t="shared" si="3"/>
        <v/>
      </c>
      <c r="N30" s="1144"/>
      <c r="O30" s="1131" t="str">
        <f t="shared" si="4"/>
        <v/>
      </c>
      <c r="P30" s="1144"/>
      <c r="Q30" s="1131" t="str">
        <f t="shared" si="5"/>
        <v/>
      </c>
      <c r="R30" s="1144"/>
      <c r="S30" s="1131" t="str">
        <f t="shared" si="6"/>
        <v/>
      </c>
      <c r="T30" s="1144"/>
      <c r="U30" s="1131" t="str">
        <f t="shared" si="7"/>
        <v/>
      </c>
      <c r="V30" s="1144"/>
      <c r="W30" s="1131" t="str">
        <f t="shared" si="8"/>
        <v/>
      </c>
      <c r="X30" s="1144"/>
      <c r="Y30" s="1131" t="str">
        <f t="shared" si="11"/>
        <v/>
      </c>
      <c r="Z30" s="1174">
        <f t="shared" si="9"/>
        <v>0</v>
      </c>
      <c r="AA30" s="1175"/>
      <c r="AB30" s="1173">
        <f t="shared" si="10"/>
        <v>0</v>
      </c>
    </row>
    <row r="31" spans="2:28" x14ac:dyDescent="0.2">
      <c r="B31" s="1153">
        <f>NSIKAP!B35</f>
        <v>16</v>
      </c>
      <c r="C31" s="1145"/>
      <c r="D31" s="1146" t="str">
        <f>NSIKAP!D35</f>
        <v/>
      </c>
      <c r="E31" s="1147"/>
      <c r="F31" s="1144"/>
      <c r="G31" s="1131" t="str">
        <f t="shared" si="0"/>
        <v/>
      </c>
      <c r="H31" s="1144"/>
      <c r="I31" s="1131" t="str">
        <f t="shared" si="1"/>
        <v/>
      </c>
      <c r="J31" s="1144"/>
      <c r="K31" s="1131" t="str">
        <f t="shared" si="2"/>
        <v/>
      </c>
      <c r="L31" s="1144"/>
      <c r="M31" s="1131" t="str">
        <f t="shared" si="3"/>
        <v/>
      </c>
      <c r="N31" s="1144"/>
      <c r="O31" s="1131" t="str">
        <f t="shared" si="4"/>
        <v/>
      </c>
      <c r="P31" s="1144"/>
      <c r="Q31" s="1131" t="str">
        <f t="shared" si="5"/>
        <v/>
      </c>
      <c r="R31" s="1144"/>
      <c r="S31" s="1131" t="str">
        <f t="shared" si="6"/>
        <v/>
      </c>
      <c r="T31" s="1144"/>
      <c r="U31" s="1131" t="str">
        <f t="shared" si="7"/>
        <v/>
      </c>
      <c r="V31" s="1144"/>
      <c r="W31" s="1131" t="str">
        <f t="shared" si="8"/>
        <v/>
      </c>
      <c r="X31" s="1144"/>
      <c r="Y31" s="1131" t="str">
        <f t="shared" si="11"/>
        <v/>
      </c>
      <c r="Z31" s="1174">
        <f t="shared" si="9"/>
        <v>0</v>
      </c>
      <c r="AA31" s="1175"/>
      <c r="AB31" s="1173">
        <f t="shared" si="10"/>
        <v>0</v>
      </c>
    </row>
    <row r="32" spans="2:28" x14ac:dyDescent="0.2">
      <c r="B32" s="1153">
        <f>NSIKAP!B36</f>
        <v>17</v>
      </c>
      <c r="C32" s="1145"/>
      <c r="D32" s="1146" t="str">
        <f>NSIKAP!D36</f>
        <v/>
      </c>
      <c r="E32" s="1147"/>
      <c r="F32" s="1144"/>
      <c r="G32" s="1131" t="str">
        <f t="shared" si="0"/>
        <v/>
      </c>
      <c r="H32" s="1144"/>
      <c r="I32" s="1131" t="str">
        <f t="shared" si="1"/>
        <v/>
      </c>
      <c r="J32" s="1144"/>
      <c r="K32" s="1131" t="str">
        <f t="shared" si="2"/>
        <v/>
      </c>
      <c r="L32" s="1144"/>
      <c r="M32" s="1131" t="str">
        <f t="shared" si="3"/>
        <v/>
      </c>
      <c r="N32" s="1144"/>
      <c r="O32" s="1131" t="str">
        <f t="shared" si="4"/>
        <v/>
      </c>
      <c r="P32" s="1144"/>
      <c r="Q32" s="1131" t="str">
        <f t="shared" si="5"/>
        <v/>
      </c>
      <c r="R32" s="1144"/>
      <c r="S32" s="1131" t="str">
        <f t="shared" si="6"/>
        <v/>
      </c>
      <c r="T32" s="1144"/>
      <c r="U32" s="1131" t="str">
        <f t="shared" si="7"/>
        <v/>
      </c>
      <c r="V32" s="1144"/>
      <c r="W32" s="1131" t="str">
        <f t="shared" si="8"/>
        <v/>
      </c>
      <c r="X32" s="1144"/>
      <c r="Y32" s="1131" t="str">
        <f t="shared" si="11"/>
        <v/>
      </c>
      <c r="Z32" s="1174">
        <f t="shared" si="9"/>
        <v>0</v>
      </c>
      <c r="AA32" s="1175"/>
      <c r="AB32" s="1173">
        <f t="shared" ref="AB32:AB55" si="12">IF(ISERROR((SUM(I32,M32,Q32,U32,Y32))/5),"",(SUM(I32,M32,Q32,U32,Y32))/5)</f>
        <v>0</v>
      </c>
    </row>
    <row r="33" spans="2:30" x14ac:dyDescent="0.2">
      <c r="B33" s="1153">
        <f>NSIKAP!B37</f>
        <v>18</v>
      </c>
      <c r="C33" s="1145"/>
      <c r="D33" s="1146" t="str">
        <f>NSIKAP!D37</f>
        <v/>
      </c>
      <c r="E33" s="1147"/>
      <c r="F33" s="1144"/>
      <c r="G33" s="1131" t="str">
        <f t="shared" si="0"/>
        <v/>
      </c>
      <c r="H33" s="1144"/>
      <c r="I33" s="1131" t="str">
        <f t="shared" si="1"/>
        <v/>
      </c>
      <c r="J33" s="1144"/>
      <c r="K33" s="1131" t="str">
        <f t="shared" si="2"/>
        <v/>
      </c>
      <c r="L33" s="1144"/>
      <c r="M33" s="1131" t="str">
        <f t="shared" si="3"/>
        <v/>
      </c>
      <c r="N33" s="1144"/>
      <c r="O33" s="1131" t="str">
        <f t="shared" si="4"/>
        <v/>
      </c>
      <c r="P33" s="1144"/>
      <c r="Q33" s="1131" t="str">
        <f t="shared" si="5"/>
        <v/>
      </c>
      <c r="R33" s="1144"/>
      <c r="S33" s="1131" t="str">
        <f t="shared" si="6"/>
        <v/>
      </c>
      <c r="T33" s="1144"/>
      <c r="U33" s="1131" t="str">
        <f t="shared" si="7"/>
        <v/>
      </c>
      <c r="V33" s="1144"/>
      <c r="W33" s="1131" t="str">
        <f t="shared" si="8"/>
        <v/>
      </c>
      <c r="X33" s="1144"/>
      <c r="Y33" s="1131" t="str">
        <f t="shared" si="11"/>
        <v/>
      </c>
      <c r="Z33" s="1174">
        <f t="shared" si="9"/>
        <v>0</v>
      </c>
      <c r="AA33" s="1175"/>
      <c r="AB33" s="1173">
        <f t="shared" si="12"/>
        <v>0</v>
      </c>
    </row>
    <row r="34" spans="2:30" x14ac:dyDescent="0.2">
      <c r="B34" s="1153">
        <f>NSIKAP!B38</f>
        <v>19</v>
      </c>
      <c r="C34" s="1145"/>
      <c r="D34" s="1146" t="str">
        <f>NSIKAP!D38</f>
        <v/>
      </c>
      <c r="E34" s="1147"/>
      <c r="F34" s="1144"/>
      <c r="G34" s="1131" t="str">
        <f t="shared" si="0"/>
        <v/>
      </c>
      <c r="H34" s="1144"/>
      <c r="I34" s="1131" t="str">
        <f t="shared" si="1"/>
        <v/>
      </c>
      <c r="J34" s="1144"/>
      <c r="K34" s="1131" t="str">
        <f t="shared" si="2"/>
        <v/>
      </c>
      <c r="L34" s="1144"/>
      <c r="M34" s="1131" t="str">
        <f t="shared" si="3"/>
        <v/>
      </c>
      <c r="N34" s="1144"/>
      <c r="O34" s="1131" t="str">
        <f t="shared" si="4"/>
        <v/>
      </c>
      <c r="P34" s="1144"/>
      <c r="Q34" s="1131" t="str">
        <f t="shared" si="5"/>
        <v/>
      </c>
      <c r="R34" s="1144"/>
      <c r="S34" s="1131" t="str">
        <f t="shared" si="6"/>
        <v/>
      </c>
      <c r="T34" s="1144"/>
      <c r="U34" s="1131" t="str">
        <f t="shared" si="7"/>
        <v/>
      </c>
      <c r="V34" s="1144"/>
      <c r="W34" s="1131" t="str">
        <f t="shared" si="8"/>
        <v/>
      </c>
      <c r="X34" s="1144"/>
      <c r="Y34" s="1131" t="str">
        <f t="shared" si="11"/>
        <v/>
      </c>
      <c r="Z34" s="1174">
        <f t="shared" si="9"/>
        <v>0</v>
      </c>
      <c r="AA34" s="1175"/>
      <c r="AB34" s="1173">
        <f t="shared" si="12"/>
        <v>0</v>
      </c>
    </row>
    <row r="35" spans="2:30" x14ac:dyDescent="0.2">
      <c r="B35" s="1153">
        <f>NSIKAP!B39</f>
        <v>20</v>
      </c>
      <c r="C35" s="1145"/>
      <c r="D35" s="1146" t="str">
        <f>NSIKAP!D39</f>
        <v/>
      </c>
      <c r="E35" s="1147"/>
      <c r="F35" s="1144"/>
      <c r="G35" s="1131" t="str">
        <f t="shared" si="0"/>
        <v/>
      </c>
      <c r="H35" s="1144"/>
      <c r="I35" s="1131" t="str">
        <f t="shared" si="1"/>
        <v/>
      </c>
      <c r="J35" s="1144"/>
      <c r="K35" s="1131" t="str">
        <f t="shared" si="2"/>
        <v/>
      </c>
      <c r="L35" s="1144"/>
      <c r="M35" s="1131" t="str">
        <f t="shared" si="3"/>
        <v/>
      </c>
      <c r="N35" s="1144"/>
      <c r="O35" s="1131" t="str">
        <f t="shared" si="4"/>
        <v/>
      </c>
      <c r="P35" s="1144"/>
      <c r="Q35" s="1131" t="str">
        <f t="shared" si="5"/>
        <v/>
      </c>
      <c r="R35" s="1144"/>
      <c r="S35" s="1131" t="str">
        <f t="shared" si="6"/>
        <v/>
      </c>
      <c r="T35" s="1144"/>
      <c r="U35" s="1131" t="str">
        <f t="shared" si="7"/>
        <v/>
      </c>
      <c r="V35" s="1144"/>
      <c r="W35" s="1131" t="str">
        <f t="shared" si="8"/>
        <v/>
      </c>
      <c r="X35" s="1144"/>
      <c r="Y35" s="1131" t="str">
        <f t="shared" si="11"/>
        <v/>
      </c>
      <c r="Z35" s="1174">
        <f t="shared" si="9"/>
        <v>0</v>
      </c>
      <c r="AA35" s="1175"/>
      <c r="AB35" s="1173">
        <f t="shared" si="12"/>
        <v>0</v>
      </c>
    </row>
    <row r="36" spans="2:30" x14ac:dyDescent="0.2">
      <c r="B36" s="1153">
        <f>NSIKAP!B40</f>
        <v>21</v>
      </c>
      <c r="C36" s="1145"/>
      <c r="D36" s="1146" t="str">
        <f>NSIKAP!D40</f>
        <v/>
      </c>
      <c r="E36" s="1147"/>
      <c r="F36" s="1144"/>
      <c r="G36" s="1131" t="str">
        <f t="shared" si="0"/>
        <v/>
      </c>
      <c r="H36" s="1144"/>
      <c r="I36" s="1131" t="str">
        <f t="shared" si="1"/>
        <v/>
      </c>
      <c r="J36" s="1144"/>
      <c r="K36" s="1131" t="str">
        <f t="shared" si="2"/>
        <v/>
      </c>
      <c r="L36" s="1144"/>
      <c r="M36" s="1131" t="str">
        <f t="shared" si="3"/>
        <v/>
      </c>
      <c r="N36" s="1144"/>
      <c r="O36" s="1131" t="str">
        <f t="shared" si="4"/>
        <v/>
      </c>
      <c r="P36" s="1144"/>
      <c r="Q36" s="1131" t="str">
        <f t="shared" si="5"/>
        <v/>
      </c>
      <c r="R36" s="1144"/>
      <c r="S36" s="1131" t="str">
        <f t="shared" si="6"/>
        <v/>
      </c>
      <c r="T36" s="1144"/>
      <c r="U36" s="1131" t="str">
        <f t="shared" si="7"/>
        <v/>
      </c>
      <c r="V36" s="1144"/>
      <c r="W36" s="1131" t="str">
        <f t="shared" si="8"/>
        <v/>
      </c>
      <c r="X36" s="1144"/>
      <c r="Y36" s="1131" t="str">
        <f t="shared" si="11"/>
        <v/>
      </c>
      <c r="Z36" s="1174">
        <f t="shared" si="9"/>
        <v>0</v>
      </c>
      <c r="AA36" s="1175"/>
      <c r="AB36" s="1173">
        <f t="shared" si="12"/>
        <v>0</v>
      </c>
    </row>
    <row r="37" spans="2:30" x14ac:dyDescent="0.2">
      <c r="B37" s="1153">
        <f>NSIKAP!B41</f>
        <v>22</v>
      </c>
      <c r="C37" s="1145"/>
      <c r="D37" s="1146" t="str">
        <f>NSIKAP!D41</f>
        <v/>
      </c>
      <c r="E37" s="1147"/>
      <c r="F37" s="1144"/>
      <c r="G37" s="1131" t="str">
        <f t="shared" si="0"/>
        <v/>
      </c>
      <c r="H37" s="1144"/>
      <c r="I37" s="1131" t="str">
        <f t="shared" si="1"/>
        <v/>
      </c>
      <c r="J37" s="1144"/>
      <c r="K37" s="1131" t="str">
        <f t="shared" si="2"/>
        <v/>
      </c>
      <c r="L37" s="1144"/>
      <c r="M37" s="1131" t="str">
        <f t="shared" si="3"/>
        <v/>
      </c>
      <c r="N37" s="1144"/>
      <c r="O37" s="1131" t="str">
        <f t="shared" si="4"/>
        <v/>
      </c>
      <c r="P37" s="1144"/>
      <c r="Q37" s="1131" t="str">
        <f t="shared" si="5"/>
        <v/>
      </c>
      <c r="R37" s="1144"/>
      <c r="S37" s="1131" t="str">
        <f t="shared" si="6"/>
        <v/>
      </c>
      <c r="T37" s="1144"/>
      <c r="U37" s="1131" t="str">
        <f t="shared" si="7"/>
        <v/>
      </c>
      <c r="V37" s="1144"/>
      <c r="W37" s="1131" t="str">
        <f t="shared" si="8"/>
        <v/>
      </c>
      <c r="X37" s="1144"/>
      <c r="Y37" s="1131" t="str">
        <f t="shared" si="11"/>
        <v/>
      </c>
      <c r="Z37" s="1174">
        <f t="shared" si="9"/>
        <v>0</v>
      </c>
      <c r="AA37" s="1175"/>
      <c r="AB37" s="1173">
        <f t="shared" si="12"/>
        <v>0</v>
      </c>
    </row>
    <row r="38" spans="2:30" x14ac:dyDescent="0.2">
      <c r="B38" s="1153">
        <f>NSIKAP!B42</f>
        <v>23</v>
      </c>
      <c r="C38" s="1145"/>
      <c r="D38" s="1146" t="str">
        <f>NSIKAP!D42</f>
        <v/>
      </c>
      <c r="E38" s="1147"/>
      <c r="F38" s="1144"/>
      <c r="G38" s="1131" t="str">
        <f t="shared" si="0"/>
        <v/>
      </c>
      <c r="H38" s="1144"/>
      <c r="I38" s="1131" t="str">
        <f t="shared" si="1"/>
        <v/>
      </c>
      <c r="J38" s="1144"/>
      <c r="K38" s="1131" t="str">
        <f t="shared" si="2"/>
        <v/>
      </c>
      <c r="L38" s="1144"/>
      <c r="M38" s="1131" t="str">
        <f t="shared" si="3"/>
        <v/>
      </c>
      <c r="N38" s="1144"/>
      <c r="O38" s="1131" t="str">
        <f t="shared" si="4"/>
        <v/>
      </c>
      <c r="P38" s="1144"/>
      <c r="Q38" s="1131" t="str">
        <f t="shared" si="5"/>
        <v/>
      </c>
      <c r="R38" s="1144"/>
      <c r="S38" s="1131" t="str">
        <f t="shared" si="6"/>
        <v/>
      </c>
      <c r="T38" s="1144"/>
      <c r="U38" s="1131" t="str">
        <f t="shared" si="7"/>
        <v/>
      </c>
      <c r="V38" s="1144"/>
      <c r="W38" s="1131" t="str">
        <f t="shared" si="8"/>
        <v/>
      </c>
      <c r="X38" s="1144"/>
      <c r="Y38" s="1131" t="str">
        <f t="shared" si="11"/>
        <v/>
      </c>
      <c r="Z38" s="1174">
        <f t="shared" si="9"/>
        <v>0</v>
      </c>
      <c r="AA38" s="1175"/>
      <c r="AB38" s="1173">
        <f t="shared" si="12"/>
        <v>0</v>
      </c>
    </row>
    <row r="39" spans="2:30" x14ac:dyDescent="0.2">
      <c r="B39" s="1153">
        <f>NSIKAP!B43</f>
        <v>24</v>
      </c>
      <c r="C39" s="1145"/>
      <c r="D39" s="1146" t="str">
        <f>NSIKAP!D43</f>
        <v/>
      </c>
      <c r="E39" s="1147"/>
      <c r="F39" s="1144"/>
      <c r="G39" s="1131" t="str">
        <f t="shared" si="0"/>
        <v/>
      </c>
      <c r="H39" s="1144"/>
      <c r="I39" s="1131" t="str">
        <f t="shared" si="1"/>
        <v/>
      </c>
      <c r="J39" s="1144"/>
      <c r="K39" s="1131" t="str">
        <f t="shared" si="2"/>
        <v/>
      </c>
      <c r="L39" s="1144"/>
      <c r="M39" s="1131" t="str">
        <f t="shared" si="3"/>
        <v/>
      </c>
      <c r="N39" s="1144"/>
      <c r="O39" s="1131" t="str">
        <f t="shared" si="4"/>
        <v/>
      </c>
      <c r="P39" s="1144"/>
      <c r="Q39" s="1131" t="str">
        <f t="shared" si="5"/>
        <v/>
      </c>
      <c r="R39" s="1144"/>
      <c r="S39" s="1131" t="str">
        <f t="shared" si="6"/>
        <v/>
      </c>
      <c r="T39" s="1144"/>
      <c r="U39" s="1131" t="str">
        <f t="shared" si="7"/>
        <v/>
      </c>
      <c r="V39" s="1144"/>
      <c r="W39" s="1131" t="str">
        <f t="shared" si="8"/>
        <v/>
      </c>
      <c r="X39" s="1144"/>
      <c r="Y39" s="1131" t="str">
        <f t="shared" si="11"/>
        <v/>
      </c>
      <c r="Z39" s="1174">
        <f t="shared" si="9"/>
        <v>0</v>
      </c>
      <c r="AA39" s="1175"/>
      <c r="AB39" s="1173">
        <f t="shared" si="12"/>
        <v>0</v>
      </c>
    </row>
    <row r="40" spans="2:30" x14ac:dyDescent="0.2">
      <c r="B40" s="1153">
        <f>NSIKAP!B44</f>
        <v>25</v>
      </c>
      <c r="C40" s="1145"/>
      <c r="D40" s="1146" t="str">
        <f>NSIKAP!D44</f>
        <v/>
      </c>
      <c r="E40" s="1147"/>
      <c r="F40" s="1144"/>
      <c r="G40" s="1131" t="str">
        <f t="shared" si="0"/>
        <v/>
      </c>
      <c r="H40" s="1144"/>
      <c r="I40" s="1131" t="str">
        <f t="shared" si="1"/>
        <v/>
      </c>
      <c r="J40" s="1144"/>
      <c r="K40" s="1131" t="str">
        <f t="shared" si="2"/>
        <v/>
      </c>
      <c r="L40" s="1144"/>
      <c r="M40" s="1131" t="str">
        <f t="shared" si="3"/>
        <v/>
      </c>
      <c r="N40" s="1144"/>
      <c r="O40" s="1131" t="str">
        <f t="shared" si="4"/>
        <v/>
      </c>
      <c r="P40" s="1144"/>
      <c r="Q40" s="1131" t="str">
        <f t="shared" si="5"/>
        <v/>
      </c>
      <c r="R40" s="1144"/>
      <c r="S40" s="1131" t="str">
        <f t="shared" si="6"/>
        <v/>
      </c>
      <c r="T40" s="1144"/>
      <c r="U40" s="1131" t="str">
        <f t="shared" si="7"/>
        <v/>
      </c>
      <c r="V40" s="1144"/>
      <c r="W40" s="1131" t="str">
        <f t="shared" si="8"/>
        <v/>
      </c>
      <c r="X40" s="1144"/>
      <c r="Y40" s="1131" t="str">
        <f t="shared" si="11"/>
        <v/>
      </c>
      <c r="Z40" s="1174">
        <f t="shared" si="9"/>
        <v>0</v>
      </c>
      <c r="AA40" s="1175"/>
      <c r="AB40" s="1173">
        <f t="shared" si="12"/>
        <v>0</v>
      </c>
    </row>
    <row r="41" spans="2:30" x14ac:dyDescent="0.2">
      <c r="B41" s="1153">
        <f>NSIKAP!B45</f>
        <v>26</v>
      </c>
      <c r="C41" s="1145"/>
      <c r="D41" s="1146" t="str">
        <f>NSIKAP!D45</f>
        <v/>
      </c>
      <c r="E41" s="1147"/>
      <c r="F41" s="1144"/>
      <c r="G41" s="1131" t="str">
        <f t="shared" si="0"/>
        <v/>
      </c>
      <c r="H41" s="1144"/>
      <c r="I41" s="1131" t="str">
        <f t="shared" si="1"/>
        <v/>
      </c>
      <c r="J41" s="1144"/>
      <c r="K41" s="1131" t="str">
        <f t="shared" si="2"/>
        <v/>
      </c>
      <c r="L41" s="1144"/>
      <c r="M41" s="1131" t="str">
        <f t="shared" si="3"/>
        <v/>
      </c>
      <c r="N41" s="1144"/>
      <c r="O41" s="1131" t="str">
        <f t="shared" si="4"/>
        <v/>
      </c>
      <c r="P41" s="1144"/>
      <c r="Q41" s="1131" t="str">
        <f t="shared" si="5"/>
        <v/>
      </c>
      <c r="R41" s="1144"/>
      <c r="S41" s="1131" t="str">
        <f t="shared" si="6"/>
        <v/>
      </c>
      <c r="T41" s="1144"/>
      <c r="U41" s="1131" t="str">
        <f t="shared" si="7"/>
        <v/>
      </c>
      <c r="V41" s="1144"/>
      <c r="W41" s="1131" t="str">
        <f t="shared" si="8"/>
        <v/>
      </c>
      <c r="X41" s="1144"/>
      <c r="Y41" s="1131" t="str">
        <f t="shared" si="11"/>
        <v/>
      </c>
      <c r="Z41" s="1174">
        <f t="shared" si="9"/>
        <v>0</v>
      </c>
      <c r="AA41" s="1175"/>
      <c r="AB41" s="1173">
        <f t="shared" si="12"/>
        <v>0</v>
      </c>
    </row>
    <row r="42" spans="2:30" x14ac:dyDescent="0.2">
      <c r="B42" s="1153">
        <f>NSIKAP!B46</f>
        <v>27</v>
      </c>
      <c r="C42" s="1145"/>
      <c r="D42" s="1146" t="str">
        <f>NSIKAP!D46</f>
        <v/>
      </c>
      <c r="E42" s="1147"/>
      <c r="F42" s="1144"/>
      <c r="G42" s="1131" t="str">
        <f t="shared" si="0"/>
        <v/>
      </c>
      <c r="H42" s="1144"/>
      <c r="I42" s="1131" t="str">
        <f t="shared" si="1"/>
        <v/>
      </c>
      <c r="J42" s="1144"/>
      <c r="K42" s="1131" t="str">
        <f t="shared" si="2"/>
        <v/>
      </c>
      <c r="L42" s="1144"/>
      <c r="M42" s="1131" t="str">
        <f t="shared" si="3"/>
        <v/>
      </c>
      <c r="N42" s="1144"/>
      <c r="O42" s="1131" t="str">
        <f t="shared" si="4"/>
        <v/>
      </c>
      <c r="P42" s="1144"/>
      <c r="Q42" s="1131" t="str">
        <f t="shared" si="5"/>
        <v/>
      </c>
      <c r="R42" s="1144"/>
      <c r="S42" s="1131" t="str">
        <f t="shared" si="6"/>
        <v/>
      </c>
      <c r="T42" s="1144"/>
      <c r="U42" s="1131" t="str">
        <f t="shared" si="7"/>
        <v/>
      </c>
      <c r="V42" s="1144"/>
      <c r="W42" s="1131" t="str">
        <f t="shared" si="8"/>
        <v/>
      </c>
      <c r="X42" s="1144"/>
      <c r="Y42" s="1131" t="str">
        <f t="shared" si="11"/>
        <v/>
      </c>
      <c r="Z42" s="1174">
        <f t="shared" si="9"/>
        <v>0</v>
      </c>
      <c r="AA42" s="1175"/>
      <c r="AB42" s="1173">
        <f t="shared" si="12"/>
        <v>0</v>
      </c>
    </row>
    <row r="43" spans="2:30" x14ac:dyDescent="0.2">
      <c r="B43" s="1153">
        <f>NSIKAP!B47</f>
        <v>28</v>
      </c>
      <c r="C43" s="1145"/>
      <c r="D43" s="1146" t="str">
        <f>NSIKAP!D47</f>
        <v/>
      </c>
      <c r="E43" s="1147"/>
      <c r="F43" s="1144"/>
      <c r="G43" s="1131" t="str">
        <f t="shared" si="0"/>
        <v/>
      </c>
      <c r="H43" s="1144"/>
      <c r="I43" s="1131" t="str">
        <f t="shared" si="1"/>
        <v/>
      </c>
      <c r="J43" s="1144"/>
      <c r="K43" s="1131" t="str">
        <f t="shared" si="2"/>
        <v/>
      </c>
      <c r="L43" s="1144"/>
      <c r="M43" s="1131" t="str">
        <f t="shared" si="3"/>
        <v/>
      </c>
      <c r="N43" s="1144"/>
      <c r="O43" s="1131" t="str">
        <f t="shared" si="4"/>
        <v/>
      </c>
      <c r="P43" s="1144"/>
      <c r="Q43" s="1131" t="str">
        <f t="shared" si="5"/>
        <v/>
      </c>
      <c r="R43" s="1144"/>
      <c r="S43" s="1131" t="str">
        <f t="shared" si="6"/>
        <v/>
      </c>
      <c r="T43" s="1144"/>
      <c r="U43" s="1131" t="str">
        <f t="shared" si="7"/>
        <v/>
      </c>
      <c r="V43" s="1144"/>
      <c r="W43" s="1131" t="str">
        <f t="shared" si="8"/>
        <v/>
      </c>
      <c r="X43" s="1144"/>
      <c r="Y43" s="1131" t="str">
        <f t="shared" si="11"/>
        <v/>
      </c>
      <c r="Z43" s="1174">
        <f t="shared" si="9"/>
        <v>0</v>
      </c>
      <c r="AA43" s="1175"/>
      <c r="AB43" s="1173">
        <f t="shared" si="12"/>
        <v>0</v>
      </c>
    </row>
    <row r="44" spans="2:30" x14ac:dyDescent="0.2">
      <c r="B44" s="1153">
        <f>NSIKAP!B48</f>
        <v>29</v>
      </c>
      <c r="C44" s="1145"/>
      <c r="D44" s="1146" t="str">
        <f>NSIKAP!D48</f>
        <v/>
      </c>
      <c r="E44" s="1147"/>
      <c r="F44" s="1144"/>
      <c r="G44" s="1131" t="str">
        <f t="shared" si="0"/>
        <v/>
      </c>
      <c r="H44" s="1144"/>
      <c r="I44" s="1131" t="str">
        <f t="shared" si="1"/>
        <v/>
      </c>
      <c r="J44" s="1144"/>
      <c r="K44" s="1131" t="str">
        <f t="shared" si="2"/>
        <v/>
      </c>
      <c r="L44" s="1144"/>
      <c r="M44" s="1131" t="str">
        <f t="shared" si="3"/>
        <v/>
      </c>
      <c r="N44" s="1144"/>
      <c r="O44" s="1131" t="str">
        <f t="shared" si="4"/>
        <v/>
      </c>
      <c r="P44" s="1144"/>
      <c r="Q44" s="1131" t="str">
        <f t="shared" si="5"/>
        <v/>
      </c>
      <c r="R44" s="1144"/>
      <c r="S44" s="1131" t="str">
        <f t="shared" si="6"/>
        <v/>
      </c>
      <c r="T44" s="1144"/>
      <c r="U44" s="1131" t="str">
        <f t="shared" si="7"/>
        <v/>
      </c>
      <c r="V44" s="1144"/>
      <c r="W44" s="1131" t="str">
        <f t="shared" si="8"/>
        <v/>
      </c>
      <c r="X44" s="1144"/>
      <c r="Y44" s="1131" t="str">
        <f t="shared" si="11"/>
        <v/>
      </c>
      <c r="Z44" s="1174">
        <f t="shared" si="9"/>
        <v>0</v>
      </c>
      <c r="AA44" s="1175"/>
      <c r="AB44" s="1173">
        <f t="shared" si="12"/>
        <v>0</v>
      </c>
    </row>
    <row r="45" spans="2:30" x14ac:dyDescent="0.2">
      <c r="B45" s="1153">
        <f>NSIKAP!B49</f>
        <v>30</v>
      </c>
      <c r="C45" s="1145"/>
      <c r="D45" s="1146" t="str">
        <f>NSIKAP!D49</f>
        <v/>
      </c>
      <c r="E45" s="1147"/>
      <c r="F45" s="1144"/>
      <c r="G45" s="1131" t="str">
        <f t="shared" si="0"/>
        <v/>
      </c>
      <c r="H45" s="1144"/>
      <c r="I45" s="1131" t="str">
        <f t="shared" si="1"/>
        <v/>
      </c>
      <c r="J45" s="1144"/>
      <c r="K45" s="1131" t="str">
        <f t="shared" si="2"/>
        <v/>
      </c>
      <c r="L45" s="1144"/>
      <c r="M45" s="1131" t="str">
        <f t="shared" si="3"/>
        <v/>
      </c>
      <c r="N45" s="1144"/>
      <c r="O45" s="1131" t="str">
        <f t="shared" si="4"/>
        <v/>
      </c>
      <c r="P45" s="1144"/>
      <c r="Q45" s="1131" t="str">
        <f t="shared" si="5"/>
        <v/>
      </c>
      <c r="R45" s="1144"/>
      <c r="S45" s="1131" t="str">
        <f t="shared" si="6"/>
        <v/>
      </c>
      <c r="T45" s="1144"/>
      <c r="U45" s="1131" t="str">
        <f t="shared" si="7"/>
        <v/>
      </c>
      <c r="V45" s="1144"/>
      <c r="W45" s="1131" t="str">
        <f t="shared" si="8"/>
        <v/>
      </c>
      <c r="X45" s="1144"/>
      <c r="Y45" s="1131" t="str">
        <f t="shared" si="11"/>
        <v/>
      </c>
      <c r="Z45" s="1174">
        <f t="shared" si="9"/>
        <v>0</v>
      </c>
      <c r="AA45" s="1175"/>
      <c r="AB45" s="1173">
        <f t="shared" si="12"/>
        <v>0</v>
      </c>
    </row>
    <row r="46" spans="2:30" ht="14.25" x14ac:dyDescent="0.2">
      <c r="B46" s="1153">
        <f>NSIKAP!B50</f>
        <v>31</v>
      </c>
      <c r="C46" s="1145"/>
      <c r="D46" s="1146" t="str">
        <f>NSIKAP!D50</f>
        <v/>
      </c>
      <c r="E46" s="1147"/>
      <c r="F46" s="1144"/>
      <c r="G46" s="1131" t="str">
        <f t="shared" si="0"/>
        <v/>
      </c>
      <c r="H46" s="1144"/>
      <c r="I46" s="1131" t="str">
        <f t="shared" si="1"/>
        <v/>
      </c>
      <c r="J46" s="1144"/>
      <c r="K46" s="1131" t="str">
        <f t="shared" si="2"/>
        <v/>
      </c>
      <c r="L46" s="1144"/>
      <c r="M46" s="1131" t="str">
        <f t="shared" si="3"/>
        <v/>
      </c>
      <c r="N46" s="1144"/>
      <c r="O46" s="1131" t="str">
        <f t="shared" si="4"/>
        <v/>
      </c>
      <c r="P46" s="1144"/>
      <c r="Q46" s="1131" t="str">
        <f t="shared" si="5"/>
        <v/>
      </c>
      <c r="R46" s="1144"/>
      <c r="S46" s="1131" t="str">
        <f t="shared" si="6"/>
        <v/>
      </c>
      <c r="T46" s="1144"/>
      <c r="U46" s="1131" t="str">
        <f t="shared" si="7"/>
        <v/>
      </c>
      <c r="V46" s="1144"/>
      <c r="W46" s="1131" t="str">
        <f t="shared" si="8"/>
        <v/>
      </c>
      <c r="X46" s="1144"/>
      <c r="Y46" s="1131" t="str">
        <f t="shared" si="11"/>
        <v/>
      </c>
      <c r="Z46" s="1174">
        <f t="shared" si="9"/>
        <v>0</v>
      </c>
      <c r="AA46" s="1175"/>
      <c r="AB46" s="1173">
        <f t="shared" si="12"/>
        <v>0</v>
      </c>
      <c r="AD46" s="2" t="s">
        <v>554</v>
      </c>
    </row>
    <row r="47" spans="2:30" x14ac:dyDescent="0.2">
      <c r="B47" s="1153">
        <f>NSIKAP!B51</f>
        <v>32</v>
      </c>
      <c r="C47" s="1145"/>
      <c r="D47" s="1146" t="str">
        <f>NSIKAP!D51</f>
        <v/>
      </c>
      <c r="E47" s="1147"/>
      <c r="F47" s="1144"/>
      <c r="G47" s="1131" t="str">
        <f t="shared" si="0"/>
        <v/>
      </c>
      <c r="H47" s="1144"/>
      <c r="I47" s="1131" t="str">
        <f t="shared" si="1"/>
        <v/>
      </c>
      <c r="J47" s="1144"/>
      <c r="K47" s="1131" t="str">
        <f t="shared" si="2"/>
        <v/>
      </c>
      <c r="L47" s="1144"/>
      <c r="M47" s="1131" t="str">
        <f t="shared" si="3"/>
        <v/>
      </c>
      <c r="N47" s="1144"/>
      <c r="O47" s="1131" t="str">
        <f t="shared" si="4"/>
        <v/>
      </c>
      <c r="P47" s="1144"/>
      <c r="Q47" s="1131" t="str">
        <f t="shared" si="5"/>
        <v/>
      </c>
      <c r="R47" s="1144"/>
      <c r="S47" s="1131" t="str">
        <f t="shared" si="6"/>
        <v/>
      </c>
      <c r="T47" s="1144"/>
      <c r="U47" s="1131" t="str">
        <f t="shared" si="7"/>
        <v/>
      </c>
      <c r="V47" s="1144"/>
      <c r="W47" s="1131" t="str">
        <f t="shared" si="8"/>
        <v/>
      </c>
      <c r="X47" s="1144"/>
      <c r="Y47" s="1131" t="str">
        <f t="shared" si="11"/>
        <v/>
      </c>
      <c r="Z47" s="1174">
        <f t="shared" si="9"/>
        <v>0</v>
      </c>
      <c r="AA47" s="1175"/>
      <c r="AB47" s="1173">
        <f t="shared" si="12"/>
        <v>0</v>
      </c>
    </row>
    <row r="48" spans="2:30" x14ac:dyDescent="0.2">
      <c r="B48" s="1153">
        <f>NSIKAP!B52</f>
        <v>33</v>
      </c>
      <c r="C48" s="1145"/>
      <c r="D48" s="1146" t="str">
        <f>NSIKAP!D52</f>
        <v/>
      </c>
      <c r="E48" s="1147"/>
      <c r="F48" s="1144"/>
      <c r="G48" s="1131" t="str">
        <f t="shared" si="0"/>
        <v/>
      </c>
      <c r="H48" s="1144"/>
      <c r="I48" s="1131" t="str">
        <f t="shared" si="1"/>
        <v/>
      </c>
      <c r="J48" s="1144"/>
      <c r="K48" s="1131" t="str">
        <f t="shared" si="2"/>
        <v/>
      </c>
      <c r="L48" s="1144"/>
      <c r="M48" s="1131" t="str">
        <f t="shared" si="3"/>
        <v/>
      </c>
      <c r="N48" s="1144"/>
      <c r="O48" s="1131" t="str">
        <f t="shared" si="4"/>
        <v/>
      </c>
      <c r="P48" s="1144"/>
      <c r="Q48" s="1131" t="str">
        <f t="shared" si="5"/>
        <v/>
      </c>
      <c r="R48" s="1144"/>
      <c r="S48" s="1131" t="str">
        <f t="shared" si="6"/>
        <v/>
      </c>
      <c r="T48" s="1144"/>
      <c r="U48" s="1131" t="str">
        <f t="shared" si="7"/>
        <v/>
      </c>
      <c r="V48" s="1144"/>
      <c r="W48" s="1131" t="str">
        <f t="shared" si="8"/>
        <v/>
      </c>
      <c r="X48" s="1144"/>
      <c r="Y48" s="1131" t="str">
        <f t="shared" si="11"/>
        <v/>
      </c>
      <c r="Z48" s="1174">
        <f t="shared" si="9"/>
        <v>0</v>
      </c>
      <c r="AA48" s="1175"/>
      <c r="AB48" s="1173">
        <f t="shared" si="12"/>
        <v>0</v>
      </c>
    </row>
    <row r="49" spans="2:28" x14ac:dyDescent="0.2">
      <c r="B49" s="1153">
        <f>NSIKAP!B53</f>
        <v>34</v>
      </c>
      <c r="C49" s="1145"/>
      <c r="D49" s="1146" t="str">
        <f>NSIKAP!D53</f>
        <v/>
      </c>
      <c r="E49" s="1147"/>
      <c r="F49" s="1144"/>
      <c r="G49" s="1131" t="str">
        <f t="shared" si="0"/>
        <v/>
      </c>
      <c r="H49" s="1144"/>
      <c r="I49" s="1131" t="str">
        <f t="shared" si="1"/>
        <v/>
      </c>
      <c r="J49" s="1144"/>
      <c r="K49" s="1131" t="str">
        <f t="shared" si="2"/>
        <v/>
      </c>
      <c r="L49" s="1144"/>
      <c r="M49" s="1131" t="str">
        <f t="shared" si="3"/>
        <v/>
      </c>
      <c r="N49" s="1144"/>
      <c r="O49" s="1131" t="str">
        <f t="shared" si="4"/>
        <v/>
      </c>
      <c r="P49" s="1144"/>
      <c r="Q49" s="1131" t="str">
        <f t="shared" si="5"/>
        <v/>
      </c>
      <c r="R49" s="1144"/>
      <c r="S49" s="1131" t="str">
        <f t="shared" si="6"/>
        <v/>
      </c>
      <c r="T49" s="1144"/>
      <c r="U49" s="1131" t="str">
        <f t="shared" si="7"/>
        <v/>
      </c>
      <c r="V49" s="1144"/>
      <c r="W49" s="1131" t="str">
        <f t="shared" si="8"/>
        <v/>
      </c>
      <c r="X49" s="1144"/>
      <c r="Y49" s="1131" t="str">
        <f t="shared" si="11"/>
        <v/>
      </c>
      <c r="Z49" s="1174">
        <f t="shared" si="9"/>
        <v>0</v>
      </c>
      <c r="AA49" s="1175"/>
      <c r="AB49" s="1173">
        <f t="shared" si="12"/>
        <v>0</v>
      </c>
    </row>
    <row r="50" spans="2:28" x14ac:dyDescent="0.2">
      <c r="B50" s="1153">
        <f>NSIKAP!B54</f>
        <v>35</v>
      </c>
      <c r="C50" s="1145"/>
      <c r="D50" s="1146" t="str">
        <f>NSIKAP!D54</f>
        <v/>
      </c>
      <c r="E50" s="1147"/>
      <c r="F50" s="1144"/>
      <c r="G50" s="1131" t="str">
        <f t="shared" si="0"/>
        <v/>
      </c>
      <c r="H50" s="1144"/>
      <c r="I50" s="1131" t="str">
        <f t="shared" si="1"/>
        <v/>
      </c>
      <c r="J50" s="1144"/>
      <c r="K50" s="1131" t="str">
        <f t="shared" si="2"/>
        <v/>
      </c>
      <c r="L50" s="1144"/>
      <c r="M50" s="1131" t="str">
        <f t="shared" si="3"/>
        <v/>
      </c>
      <c r="N50" s="1144"/>
      <c r="O50" s="1131" t="str">
        <f t="shared" si="4"/>
        <v/>
      </c>
      <c r="P50" s="1144"/>
      <c r="Q50" s="1131" t="str">
        <f t="shared" si="5"/>
        <v/>
      </c>
      <c r="R50" s="1144"/>
      <c r="S50" s="1131" t="str">
        <f t="shared" si="6"/>
        <v/>
      </c>
      <c r="T50" s="1144"/>
      <c r="U50" s="1131" t="str">
        <f t="shared" si="7"/>
        <v/>
      </c>
      <c r="V50" s="1144"/>
      <c r="W50" s="1131" t="str">
        <f t="shared" si="8"/>
        <v/>
      </c>
      <c r="X50" s="1144"/>
      <c r="Y50" s="1131" t="str">
        <f t="shared" si="11"/>
        <v/>
      </c>
      <c r="Z50" s="1174">
        <f t="shared" si="9"/>
        <v>0</v>
      </c>
      <c r="AA50" s="1175"/>
      <c r="AB50" s="1173">
        <f t="shared" si="12"/>
        <v>0</v>
      </c>
    </row>
    <row r="51" spans="2:28" x14ac:dyDescent="0.2">
      <c r="B51" s="1153">
        <f>NSIKAP!B55</f>
        <v>36</v>
      </c>
      <c r="C51" s="1145"/>
      <c r="D51" s="1146" t="str">
        <f>NSIKAP!D55</f>
        <v/>
      </c>
      <c r="E51" s="1147"/>
      <c r="F51" s="1144"/>
      <c r="G51" s="1131" t="str">
        <f t="shared" si="0"/>
        <v/>
      </c>
      <c r="H51" s="1144"/>
      <c r="I51" s="1131" t="str">
        <f t="shared" si="1"/>
        <v/>
      </c>
      <c r="J51" s="1144"/>
      <c r="K51" s="1131" t="str">
        <f t="shared" si="2"/>
        <v/>
      </c>
      <c r="L51" s="1144"/>
      <c r="M51" s="1131" t="str">
        <f t="shared" si="3"/>
        <v/>
      </c>
      <c r="N51" s="1144"/>
      <c r="O51" s="1131" t="str">
        <f t="shared" si="4"/>
        <v/>
      </c>
      <c r="P51" s="1144"/>
      <c r="Q51" s="1131" t="str">
        <f t="shared" si="5"/>
        <v/>
      </c>
      <c r="R51" s="1144"/>
      <c r="S51" s="1131" t="str">
        <f t="shared" si="6"/>
        <v/>
      </c>
      <c r="T51" s="1144"/>
      <c r="U51" s="1131" t="str">
        <f t="shared" si="7"/>
        <v/>
      </c>
      <c r="V51" s="1144"/>
      <c r="W51" s="1131" t="str">
        <f t="shared" si="8"/>
        <v/>
      </c>
      <c r="X51" s="1144"/>
      <c r="Y51" s="1131" t="str">
        <f t="shared" si="11"/>
        <v/>
      </c>
      <c r="Z51" s="1174">
        <f t="shared" si="9"/>
        <v>0</v>
      </c>
      <c r="AA51" s="1175"/>
      <c r="AB51" s="1173">
        <f t="shared" si="12"/>
        <v>0</v>
      </c>
    </row>
    <row r="52" spans="2:28" x14ac:dyDescent="0.2">
      <c r="B52" s="1153">
        <f>NSIKAP!B56</f>
        <v>37</v>
      </c>
      <c r="C52" s="1145"/>
      <c r="D52" s="1146" t="str">
        <f>NSIKAP!D56</f>
        <v/>
      </c>
      <c r="E52" s="1147"/>
      <c r="F52" s="1144"/>
      <c r="G52" s="1131" t="str">
        <f t="shared" si="0"/>
        <v/>
      </c>
      <c r="H52" s="1144"/>
      <c r="I52" s="1131" t="str">
        <f t="shared" si="1"/>
        <v/>
      </c>
      <c r="J52" s="1144"/>
      <c r="K52" s="1131" t="str">
        <f t="shared" si="2"/>
        <v/>
      </c>
      <c r="L52" s="1144"/>
      <c r="M52" s="1131" t="str">
        <f t="shared" si="3"/>
        <v/>
      </c>
      <c r="N52" s="1144"/>
      <c r="O52" s="1131" t="str">
        <f t="shared" si="4"/>
        <v/>
      </c>
      <c r="P52" s="1144"/>
      <c r="Q52" s="1131" t="str">
        <f t="shared" si="5"/>
        <v/>
      </c>
      <c r="R52" s="1144"/>
      <c r="S52" s="1131" t="str">
        <f t="shared" si="6"/>
        <v/>
      </c>
      <c r="T52" s="1144"/>
      <c r="U52" s="1131" t="str">
        <f t="shared" si="7"/>
        <v/>
      </c>
      <c r="V52" s="1144"/>
      <c r="W52" s="1131" t="str">
        <f t="shared" si="8"/>
        <v/>
      </c>
      <c r="X52" s="1144"/>
      <c r="Y52" s="1131" t="str">
        <f t="shared" si="11"/>
        <v/>
      </c>
      <c r="Z52" s="1174">
        <f t="shared" si="9"/>
        <v>0</v>
      </c>
      <c r="AA52" s="1175"/>
      <c r="AB52" s="1173">
        <f t="shared" si="12"/>
        <v>0</v>
      </c>
    </row>
    <row r="53" spans="2:28" x14ac:dyDescent="0.2">
      <c r="B53" s="1153">
        <f>NSIKAP!B57</f>
        <v>38</v>
      </c>
      <c r="C53" s="1145"/>
      <c r="D53" s="1146" t="str">
        <f>NSIKAP!D57</f>
        <v/>
      </c>
      <c r="E53" s="1147"/>
      <c r="F53" s="1144"/>
      <c r="G53" s="1131" t="str">
        <f t="shared" si="0"/>
        <v/>
      </c>
      <c r="H53" s="1144"/>
      <c r="I53" s="1131" t="str">
        <f t="shared" si="1"/>
        <v/>
      </c>
      <c r="J53" s="1144"/>
      <c r="K53" s="1131" t="str">
        <f t="shared" si="2"/>
        <v/>
      </c>
      <c r="L53" s="1144"/>
      <c r="M53" s="1131" t="str">
        <f t="shared" si="3"/>
        <v/>
      </c>
      <c r="N53" s="1144"/>
      <c r="O53" s="1131" t="str">
        <f t="shared" si="4"/>
        <v/>
      </c>
      <c r="P53" s="1144"/>
      <c r="Q53" s="1131" t="str">
        <f t="shared" si="5"/>
        <v/>
      </c>
      <c r="R53" s="1144"/>
      <c r="S53" s="1131" t="str">
        <f t="shared" si="6"/>
        <v/>
      </c>
      <c r="T53" s="1144"/>
      <c r="U53" s="1131" t="str">
        <f t="shared" si="7"/>
        <v/>
      </c>
      <c r="V53" s="1144"/>
      <c r="W53" s="1131" t="str">
        <f t="shared" si="8"/>
        <v/>
      </c>
      <c r="X53" s="1144"/>
      <c r="Y53" s="1131" t="str">
        <f t="shared" si="11"/>
        <v/>
      </c>
      <c r="Z53" s="1174">
        <f t="shared" si="9"/>
        <v>0</v>
      </c>
      <c r="AA53" s="1175"/>
      <c r="AB53" s="1173">
        <f t="shared" si="12"/>
        <v>0</v>
      </c>
    </row>
    <row r="54" spans="2:28" x14ac:dyDescent="0.2">
      <c r="B54" s="1153">
        <f>NSIKAP!B58</f>
        <v>39</v>
      </c>
      <c r="C54" s="1145"/>
      <c r="D54" s="1146" t="str">
        <f>NSIKAP!D58</f>
        <v/>
      </c>
      <c r="E54" s="1147"/>
      <c r="F54" s="1144"/>
      <c r="G54" s="1131" t="str">
        <f t="shared" si="0"/>
        <v/>
      </c>
      <c r="H54" s="1144"/>
      <c r="I54" s="1131" t="str">
        <f t="shared" si="1"/>
        <v/>
      </c>
      <c r="J54" s="1144"/>
      <c r="K54" s="1131" t="str">
        <f t="shared" si="2"/>
        <v/>
      </c>
      <c r="L54" s="1144"/>
      <c r="M54" s="1131" t="str">
        <f t="shared" si="3"/>
        <v/>
      </c>
      <c r="N54" s="1144"/>
      <c r="O54" s="1131" t="str">
        <f t="shared" si="4"/>
        <v/>
      </c>
      <c r="P54" s="1144"/>
      <c r="Q54" s="1131" t="str">
        <f t="shared" si="5"/>
        <v/>
      </c>
      <c r="R54" s="1144"/>
      <c r="S54" s="1131" t="str">
        <f t="shared" si="6"/>
        <v/>
      </c>
      <c r="T54" s="1144"/>
      <c r="U54" s="1131" t="str">
        <f t="shared" si="7"/>
        <v/>
      </c>
      <c r="V54" s="1144"/>
      <c r="W54" s="1131" t="str">
        <f t="shared" si="8"/>
        <v/>
      </c>
      <c r="X54" s="1144"/>
      <c r="Y54" s="1131" t="str">
        <f t="shared" si="11"/>
        <v/>
      </c>
      <c r="Z54" s="1174">
        <f t="shared" si="9"/>
        <v>0</v>
      </c>
      <c r="AA54" s="1175"/>
      <c r="AB54" s="1173">
        <f t="shared" si="12"/>
        <v>0</v>
      </c>
    </row>
    <row r="55" spans="2:28" x14ac:dyDescent="0.2">
      <c r="B55" s="1154">
        <f>NSIKAP!B59</f>
        <v>40</v>
      </c>
      <c r="C55" s="1155"/>
      <c r="D55" s="1156" t="str">
        <f>NSIKAP!D59</f>
        <v/>
      </c>
      <c r="E55" s="1157"/>
      <c r="F55" s="1158"/>
      <c r="G55" s="1159" t="str">
        <f t="shared" si="0"/>
        <v/>
      </c>
      <c r="H55" s="1158"/>
      <c r="I55" s="1159" t="str">
        <f t="shared" si="1"/>
        <v/>
      </c>
      <c r="J55" s="1158"/>
      <c r="K55" s="1159" t="str">
        <f t="shared" si="2"/>
        <v/>
      </c>
      <c r="L55" s="1158"/>
      <c r="M55" s="1159" t="str">
        <f t="shared" si="3"/>
        <v/>
      </c>
      <c r="N55" s="1158"/>
      <c r="O55" s="1159" t="str">
        <f t="shared" si="4"/>
        <v/>
      </c>
      <c r="P55" s="1158"/>
      <c r="Q55" s="1159" t="str">
        <f t="shared" si="5"/>
        <v/>
      </c>
      <c r="R55" s="1158"/>
      <c r="S55" s="1159" t="str">
        <f t="shared" si="6"/>
        <v/>
      </c>
      <c r="T55" s="1158"/>
      <c r="U55" s="1159" t="str">
        <f t="shared" si="7"/>
        <v/>
      </c>
      <c r="V55" s="1158"/>
      <c r="W55" s="1159" t="str">
        <f t="shared" si="8"/>
        <v/>
      </c>
      <c r="X55" s="1158"/>
      <c r="Y55" s="1159" t="str">
        <f t="shared" si="11"/>
        <v/>
      </c>
      <c r="Z55" s="1178">
        <f t="shared" si="9"/>
        <v>0</v>
      </c>
      <c r="AA55" s="1179"/>
      <c r="AB55" s="1180">
        <f t="shared" si="12"/>
        <v>0</v>
      </c>
    </row>
    <row r="57" spans="2:28" x14ac:dyDescent="0.2">
      <c r="B57" s="1148" t="s">
        <v>202</v>
      </c>
    </row>
    <row r="58" spans="2:28" ht="15" x14ac:dyDescent="0.2">
      <c r="B58" s="1134">
        <f>B4</f>
        <v>4</v>
      </c>
      <c r="C58" s="1132" t="s">
        <v>3</v>
      </c>
      <c r="E58" s="1149" t="s">
        <v>616</v>
      </c>
      <c r="F58" s="1150"/>
      <c r="G58" s="1150"/>
      <c r="H58" s="1168"/>
      <c r="I58" s="1150"/>
    </row>
    <row r="59" spans="2:28" ht="15" x14ac:dyDescent="0.2">
      <c r="B59" s="1134">
        <f>B6</f>
        <v>3</v>
      </c>
      <c r="C59" s="1132" t="s">
        <v>3</v>
      </c>
      <c r="E59" s="1149" t="s">
        <v>617</v>
      </c>
      <c r="F59" s="1150"/>
      <c r="G59" s="1150"/>
      <c r="H59" s="1168"/>
      <c r="I59" s="1150"/>
    </row>
    <row r="60" spans="2:28" ht="15" x14ac:dyDescent="0.2">
      <c r="B60" s="1134">
        <f>B8</f>
        <v>2</v>
      </c>
      <c r="C60" s="1132" t="s">
        <v>3</v>
      </c>
      <c r="E60" s="1149" t="s">
        <v>623</v>
      </c>
      <c r="F60" s="1150"/>
      <c r="G60" s="1150"/>
      <c r="H60" s="1168"/>
      <c r="I60" s="1150"/>
    </row>
    <row r="61" spans="2:28" ht="15" x14ac:dyDescent="0.2">
      <c r="B61" s="1134">
        <f>B10</f>
        <v>1</v>
      </c>
      <c r="C61" s="1132" t="s">
        <v>3</v>
      </c>
      <c r="E61" s="1149" t="s">
        <v>618</v>
      </c>
      <c r="F61" s="1150"/>
      <c r="G61" s="1150"/>
      <c r="H61" s="1168"/>
      <c r="I61" s="1150"/>
    </row>
  </sheetData>
  <mergeCells count="24">
    <mergeCell ref="B1:Z1"/>
    <mergeCell ref="B2:Z2"/>
    <mergeCell ref="B12:B14"/>
    <mergeCell ref="C12:E14"/>
    <mergeCell ref="F12:Y12"/>
    <mergeCell ref="Z12:AB13"/>
    <mergeCell ref="F13:I13"/>
    <mergeCell ref="E4:E10"/>
    <mergeCell ref="R14:S14"/>
    <mergeCell ref="T14:U14"/>
    <mergeCell ref="V14:W14"/>
    <mergeCell ref="X14:Y14"/>
    <mergeCell ref="O8:R8"/>
    <mergeCell ref="O10:R10"/>
    <mergeCell ref="J13:M13"/>
    <mergeCell ref="N13:Q13"/>
    <mergeCell ref="R13:U13"/>
    <mergeCell ref="V13:Y13"/>
    <mergeCell ref="F14:G14"/>
    <mergeCell ref="H14:I14"/>
    <mergeCell ref="J14:K14"/>
    <mergeCell ref="L14:M14"/>
    <mergeCell ref="N14:O14"/>
    <mergeCell ref="P14:Q14"/>
  </mergeCells>
  <conditionalFormatting sqref="P67:P1048576 P1:P7 P9 P11:P64">
    <cfRule type="cellIs" dxfId="37" priority="6" operator="equal">
      <formula>0</formula>
    </cfRule>
  </conditionalFormatting>
  <conditionalFormatting sqref="AB1:AB11 Z1:AA12 Z14:AB1048576">
    <cfRule type="cellIs" dxfId="36" priority="5" operator="equal">
      <formula>0</formula>
    </cfRule>
  </conditionalFormatting>
  <conditionalFormatting sqref="P1">
    <cfRule type="cellIs" dxfId="35" priority="4" operator="equal">
      <formula>0</formula>
    </cfRule>
  </conditionalFormatting>
  <conditionalFormatting sqref="Z1">
    <cfRule type="cellIs" dxfId="34" priority="3" operator="equal">
      <formula>0</formula>
    </cfRule>
  </conditionalFormatting>
  <conditionalFormatting sqref="P9">
    <cfRule type="cellIs" dxfId="33" priority="2" operator="equal">
      <formula>0</formula>
    </cfRule>
  </conditionalFormatting>
  <conditionalFormatting sqref="P9">
    <cfRule type="cellIs" dxfId="32" priority="1" operator="equal">
      <formula>0</formula>
    </cfRule>
  </conditionalFormatting>
  <dataValidations count="1">
    <dataValidation type="list" allowBlank="1" showInputMessage="1" showErrorMessage="1" sqref="F16:F55 X16:X55 V16:V55 R16:R55 N16:N55 J16:J55 H16:H55 L16:L55 P16:P55 T16:T55">
      <formula1>$B$58:$B$61</formula1>
    </dataValidation>
  </dataValidations>
  <hyperlinks>
    <hyperlink ref="A1" location="RNDS!A1" tooltip="REKAP NILAI SIKAP" display="RNDS!A1"/>
  </hyperlinks>
  <pageMargins left="0.7" right="0.7" top="0.75" bottom="0.75" header="0.3" footer="0.3"/>
  <legacy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</sheetPr>
  <dimension ref="A1:AD61"/>
  <sheetViews>
    <sheetView workbookViewId="0"/>
  </sheetViews>
  <sheetFormatPr defaultRowHeight="12.75" x14ac:dyDescent="0.2"/>
  <cols>
    <col min="1" max="1" width="2.85546875" style="289" customWidth="1"/>
    <col min="2" max="2" width="4.28515625" style="1132" customWidth="1"/>
    <col min="3" max="3" width="1.7109375" style="1132" customWidth="1"/>
    <col min="4" max="4" width="8" style="1132" customWidth="1"/>
    <col min="5" max="5" width="19.28515625" style="1133" customWidth="1"/>
    <col min="6" max="7" width="4.42578125" style="1132" customWidth="1"/>
    <col min="8" max="8" width="4.42578125" style="1164" customWidth="1"/>
    <col min="9" max="9" width="4.42578125" style="1132" customWidth="1"/>
    <col min="10" max="11" width="4.42578125" style="289" customWidth="1"/>
    <col min="12" max="12" width="4.42578125" style="255" customWidth="1"/>
    <col min="13" max="15" width="4.42578125" style="289" customWidth="1"/>
    <col min="16" max="16" width="4.42578125" style="255" customWidth="1"/>
    <col min="17" max="19" width="4.42578125" style="289" customWidth="1"/>
    <col min="20" max="20" width="4.42578125" style="255" customWidth="1"/>
    <col min="21" max="23" width="4.42578125" style="289" customWidth="1"/>
    <col min="24" max="24" width="4.42578125" style="255" customWidth="1"/>
    <col min="25" max="25" width="4.42578125" style="289" customWidth="1"/>
    <col min="26" max="26" width="9.140625" style="1132" customWidth="1"/>
    <col min="27" max="27" width="9.140625" style="1132" hidden="1" customWidth="1"/>
    <col min="28" max="28" width="9.140625" style="1132" customWidth="1"/>
    <col min="29" max="16384" width="9.140625" style="289"/>
  </cols>
  <sheetData>
    <row r="1" spans="1:28" ht="15" customHeight="1" x14ac:dyDescent="0.25">
      <c r="A1" s="1128" t="s">
        <v>702</v>
      </c>
      <c r="B1" s="2198" t="s">
        <v>649</v>
      </c>
      <c r="C1" s="2198"/>
      <c r="D1" s="2198"/>
      <c r="E1" s="2198"/>
      <c r="F1" s="2198"/>
      <c r="G1" s="2198"/>
      <c r="H1" s="2198"/>
      <c r="I1" s="2198"/>
      <c r="J1" s="2198"/>
      <c r="K1" s="2198"/>
      <c r="L1" s="2198"/>
      <c r="M1" s="2198"/>
      <c r="N1" s="2198"/>
      <c r="O1" s="2198"/>
      <c r="P1" s="2198"/>
      <c r="Q1" s="2198"/>
      <c r="R1" s="2198"/>
      <c r="S1" s="2198"/>
      <c r="T1" s="2198"/>
      <c r="U1" s="2198"/>
      <c r="V1" s="2198"/>
      <c r="W1" s="2198"/>
      <c r="X1" s="2198"/>
      <c r="Y1" s="2198"/>
      <c r="Z1" s="2198"/>
      <c r="AA1" s="1162"/>
      <c r="AB1" s="1162"/>
    </row>
    <row r="2" spans="1:28" x14ac:dyDescent="0.2">
      <c r="B2" s="2199" t="s">
        <v>641</v>
      </c>
      <c r="C2" s="2199"/>
      <c r="D2" s="2199"/>
      <c r="E2" s="2199"/>
      <c r="F2" s="2199"/>
      <c r="G2" s="2199"/>
      <c r="H2" s="2199"/>
      <c r="I2" s="2199"/>
      <c r="J2" s="2199"/>
      <c r="K2" s="2199"/>
      <c r="L2" s="2199"/>
      <c r="M2" s="2199"/>
      <c r="N2" s="2199"/>
      <c r="O2" s="2199"/>
      <c r="P2" s="2199"/>
      <c r="Q2" s="2199"/>
      <c r="R2" s="2199"/>
      <c r="S2" s="2199"/>
      <c r="T2" s="2199"/>
      <c r="U2" s="2199"/>
      <c r="V2" s="2199"/>
      <c r="W2" s="2199"/>
      <c r="X2" s="2199"/>
      <c r="Y2" s="2199"/>
      <c r="Z2" s="2199"/>
      <c r="AA2" s="1135"/>
      <c r="AB2" s="1135"/>
    </row>
    <row r="3" spans="1:28" ht="3.75" customHeight="1" x14ac:dyDescent="0.2">
      <c r="B3" s="1204"/>
      <c r="C3" s="1204"/>
      <c r="D3" s="1204"/>
      <c r="E3" s="1205"/>
    </row>
    <row r="4" spans="1:28" x14ac:dyDescent="0.2">
      <c r="B4" s="1212">
        <v>4</v>
      </c>
      <c r="C4" s="1207" t="s">
        <v>3</v>
      </c>
      <c r="D4" s="1203">
        <v>100</v>
      </c>
      <c r="E4" s="2223" t="s">
        <v>701</v>
      </c>
      <c r="T4" s="289"/>
      <c r="X4" s="289"/>
    </row>
    <row r="5" spans="1:28" ht="3.75" customHeight="1" x14ac:dyDescent="0.2">
      <c r="B5" s="1212"/>
      <c r="C5" s="1207"/>
      <c r="D5" s="1206"/>
      <c r="E5" s="2223"/>
      <c r="T5" s="289"/>
      <c r="X5" s="289"/>
    </row>
    <row r="6" spans="1:28" x14ac:dyDescent="0.2">
      <c r="B6" s="1212">
        <v>3</v>
      </c>
      <c r="C6" s="1207" t="s">
        <v>3</v>
      </c>
      <c r="D6" s="1203">
        <v>80</v>
      </c>
      <c r="E6" s="2223"/>
      <c r="F6" s="1136" t="s">
        <v>31</v>
      </c>
      <c r="H6" s="1165"/>
      <c r="I6" s="1135" t="s">
        <v>3</v>
      </c>
      <c r="J6" s="289" t="str">
        <f>NSIKAP!BB7</f>
        <v>X MIPA 1</v>
      </c>
      <c r="T6" s="289"/>
      <c r="X6" s="289"/>
    </row>
    <row r="7" spans="1:28" ht="3" customHeight="1" x14ac:dyDescent="0.2">
      <c r="B7" s="1212"/>
      <c r="C7" s="1207"/>
      <c r="D7" s="1206"/>
      <c r="E7" s="2223"/>
      <c r="F7" s="1136"/>
      <c r="H7" s="1165"/>
      <c r="I7" s="1135"/>
      <c r="T7" s="289"/>
      <c r="X7" s="289"/>
    </row>
    <row r="8" spans="1:28" x14ac:dyDescent="0.2">
      <c r="B8" s="1212">
        <v>2</v>
      </c>
      <c r="C8" s="1207" t="s">
        <v>3</v>
      </c>
      <c r="D8" s="1203">
        <v>60</v>
      </c>
      <c r="E8" s="2223"/>
      <c r="F8" s="1136" t="s">
        <v>185</v>
      </c>
      <c r="H8" s="1165"/>
      <c r="I8" s="1135" t="s">
        <v>3</v>
      </c>
      <c r="J8" s="1181" t="s">
        <v>647</v>
      </c>
      <c r="K8" s="1181"/>
      <c r="L8" s="1182"/>
      <c r="M8" s="1181"/>
      <c r="N8" s="1181" t="s">
        <v>3</v>
      </c>
      <c r="O8" s="2220"/>
      <c r="P8" s="2221"/>
      <c r="Q8" s="2221"/>
      <c r="R8" s="2222"/>
    </row>
    <row r="9" spans="1:28" ht="3" customHeight="1" x14ac:dyDescent="0.2">
      <c r="B9" s="1212"/>
      <c r="C9" s="1207"/>
      <c r="D9" s="1206"/>
      <c r="E9" s="2223"/>
      <c r="F9" s="1136"/>
      <c r="G9" s="1133"/>
      <c r="H9" s="1166"/>
      <c r="I9" s="1133"/>
      <c r="J9" s="1181"/>
      <c r="K9" s="1181"/>
      <c r="L9" s="1182"/>
      <c r="M9" s="1181"/>
      <c r="N9" s="1181"/>
    </row>
    <row r="10" spans="1:28" x14ac:dyDescent="0.2">
      <c r="B10" s="1212">
        <v>1</v>
      </c>
      <c r="C10" s="1207" t="s">
        <v>3</v>
      </c>
      <c r="D10" s="1203">
        <v>40</v>
      </c>
      <c r="E10" s="2223"/>
      <c r="J10" s="1181" t="s">
        <v>648</v>
      </c>
      <c r="K10" s="1181"/>
      <c r="L10" s="1182"/>
      <c r="M10" s="1181"/>
      <c r="N10" s="1181" t="s">
        <v>3</v>
      </c>
      <c r="O10" s="2220"/>
      <c r="P10" s="2221"/>
      <c r="Q10" s="2221"/>
      <c r="R10" s="2222"/>
    </row>
    <row r="11" spans="1:28" ht="4.5" customHeight="1" x14ac:dyDescent="0.2">
      <c r="B11" s="1204"/>
      <c r="C11" s="1204"/>
      <c r="D11" s="1204"/>
      <c r="E11" s="1205"/>
    </row>
    <row r="12" spans="1:28" ht="15" customHeight="1" x14ac:dyDescent="0.2">
      <c r="B12" s="2208" t="s">
        <v>6</v>
      </c>
      <c r="C12" s="2202" t="s">
        <v>565</v>
      </c>
      <c r="D12" s="2203"/>
      <c r="E12" s="2203"/>
      <c r="F12" s="2217" t="s">
        <v>624</v>
      </c>
      <c r="G12" s="2218"/>
      <c r="H12" s="2218"/>
      <c r="I12" s="2218"/>
      <c r="J12" s="2218"/>
      <c r="K12" s="2218"/>
      <c r="L12" s="2218"/>
      <c r="M12" s="2218"/>
      <c r="N12" s="2218"/>
      <c r="O12" s="2218"/>
      <c r="P12" s="2218"/>
      <c r="Q12" s="2218"/>
      <c r="R12" s="2218"/>
      <c r="S12" s="2218"/>
      <c r="T12" s="2218"/>
      <c r="U12" s="2218"/>
      <c r="V12" s="2218"/>
      <c r="W12" s="2218"/>
      <c r="X12" s="2218"/>
      <c r="Y12" s="2219"/>
      <c r="Z12" s="2211" t="s">
        <v>625</v>
      </c>
      <c r="AA12" s="2212"/>
      <c r="AB12" s="2213"/>
    </row>
    <row r="13" spans="1:28" ht="79.5" customHeight="1" x14ac:dyDescent="0.2">
      <c r="B13" s="2209"/>
      <c r="C13" s="2204"/>
      <c r="D13" s="2205"/>
      <c r="E13" s="2205"/>
      <c r="F13" s="2196" t="s">
        <v>657</v>
      </c>
      <c r="G13" s="2197"/>
      <c r="H13" s="2197"/>
      <c r="I13" s="2200"/>
      <c r="J13" s="2196" t="s">
        <v>658</v>
      </c>
      <c r="K13" s="2197"/>
      <c r="L13" s="2197"/>
      <c r="M13" s="2200"/>
      <c r="N13" s="2196" t="s">
        <v>659</v>
      </c>
      <c r="O13" s="2197"/>
      <c r="P13" s="2197"/>
      <c r="Q13" s="2200"/>
      <c r="R13" s="2196" t="s">
        <v>660</v>
      </c>
      <c r="S13" s="2197"/>
      <c r="T13" s="2197"/>
      <c r="U13" s="2200"/>
      <c r="V13" s="2196"/>
      <c r="W13" s="2197"/>
      <c r="X13" s="2197"/>
      <c r="Y13" s="2197"/>
      <c r="Z13" s="2214"/>
      <c r="AA13" s="2215"/>
      <c r="AB13" s="2216"/>
    </row>
    <row r="14" spans="1:28" ht="15" customHeight="1" x14ac:dyDescent="0.2">
      <c r="B14" s="2210"/>
      <c r="C14" s="2206"/>
      <c r="D14" s="2207"/>
      <c r="E14" s="2207"/>
      <c r="F14" s="2201" t="s">
        <v>645</v>
      </c>
      <c r="G14" s="2201"/>
      <c r="H14" s="2195" t="s">
        <v>646</v>
      </c>
      <c r="I14" s="2195"/>
      <c r="J14" s="2201" t="s">
        <v>645</v>
      </c>
      <c r="K14" s="2201"/>
      <c r="L14" s="2195" t="s">
        <v>646</v>
      </c>
      <c r="M14" s="2195"/>
      <c r="N14" s="2201" t="s">
        <v>645</v>
      </c>
      <c r="O14" s="2201"/>
      <c r="P14" s="2195" t="s">
        <v>646</v>
      </c>
      <c r="Q14" s="2195"/>
      <c r="R14" s="2201" t="s">
        <v>645</v>
      </c>
      <c r="S14" s="2201"/>
      <c r="T14" s="2195" t="s">
        <v>646</v>
      </c>
      <c r="U14" s="2195"/>
      <c r="V14" s="2201" t="s">
        <v>645</v>
      </c>
      <c r="W14" s="2201"/>
      <c r="X14" s="2195" t="s">
        <v>646</v>
      </c>
      <c r="Y14" s="2195"/>
      <c r="Z14" s="1169" t="s">
        <v>645</v>
      </c>
      <c r="AA14" s="1170"/>
      <c r="AB14" s="1176" t="s">
        <v>646</v>
      </c>
    </row>
    <row r="15" spans="1:28" ht="3.75" customHeight="1" thickBot="1" x14ac:dyDescent="0.25">
      <c r="B15" s="1151"/>
      <c r="C15" s="1137"/>
      <c r="D15" s="1137"/>
      <c r="E15" s="1138"/>
      <c r="F15" s="1137"/>
      <c r="G15" s="1137"/>
      <c r="H15" s="1167"/>
      <c r="I15" s="1137"/>
      <c r="J15" s="1139"/>
      <c r="K15" s="1139"/>
      <c r="L15" s="1163"/>
      <c r="M15" s="1139"/>
      <c r="N15" s="1139"/>
      <c r="O15" s="1139"/>
      <c r="P15" s="1163"/>
      <c r="Q15" s="1139"/>
      <c r="R15" s="1139"/>
      <c r="S15" s="1139"/>
      <c r="T15" s="1163"/>
      <c r="U15" s="1139"/>
      <c r="V15" s="1139"/>
      <c r="W15" s="1139"/>
      <c r="X15" s="1163"/>
      <c r="Y15" s="1139"/>
      <c r="Z15" s="1171"/>
      <c r="AA15" s="1172"/>
      <c r="AB15" s="1177"/>
    </row>
    <row r="16" spans="1:28" ht="13.5" thickTop="1" x14ac:dyDescent="0.2">
      <c r="B16" s="1152">
        <f>NSIKAP!B20</f>
        <v>1</v>
      </c>
      <c r="C16" s="1141"/>
      <c r="D16" s="1142" t="str">
        <f>NSIKAP!D20</f>
        <v/>
      </c>
      <c r="E16" s="1143"/>
      <c r="F16" s="1140"/>
      <c r="G16" s="1131" t="str">
        <f t="shared" ref="G16:G55" si="0">IF(F16=$B$4,$D$4,IF(F16=$B$6,$D$6,IF(F16=$B$8,$D$8,IF(F16=$B$10,$D$10,""))))</f>
        <v/>
      </c>
      <c r="H16" s="1140"/>
      <c r="I16" s="1131" t="str">
        <f t="shared" ref="I16:I55" si="1">IF(H16=$B$4,$D$4,IF(H16=$B$6,$D$6,IF(H16=$B$8,$D$8,IF(H16=$B$10,$D$10,""))))</f>
        <v/>
      </c>
      <c r="J16" s="1140"/>
      <c r="K16" s="1131" t="str">
        <f t="shared" ref="K16:K55" si="2">IF(J16=$B$4,$D$4,IF(J16=$B$6,$D$6,IF(J16=$B$8,$D$8,IF(J16=$B$10,$D$10,""))))</f>
        <v/>
      </c>
      <c r="L16" s="1140"/>
      <c r="M16" s="1131" t="str">
        <f t="shared" ref="M16:M55" si="3">IF(L16=$B$4,$D$4,IF(L16=$B$6,$D$6,IF(L16=$B$8,$D$8,IF(L16=$B$10,$D$10,""))))</f>
        <v/>
      </c>
      <c r="N16" s="1140"/>
      <c r="O16" s="1131" t="str">
        <f t="shared" ref="O16:O55" si="4">IF(N16=$B$4,$D$4,IF(N16=$B$6,$D$6,IF(N16=$B$8,$D$8,IF(N16=$B$10,$D$10,""))))</f>
        <v/>
      </c>
      <c r="P16" s="1140"/>
      <c r="Q16" s="1131" t="str">
        <f t="shared" ref="Q16:Q55" si="5">IF(P16=$B$4,$D$4,IF(P16=$B$6,$D$6,IF(P16=$B$8,$D$8,IF(P16=$B$10,$D$10,""))))</f>
        <v/>
      </c>
      <c r="R16" s="1140"/>
      <c r="S16" s="1131" t="str">
        <f t="shared" ref="S16:S55" si="6">IF(R16=$B$4,$D$4,IF(R16=$B$6,$D$6,IF(R16=$B$8,$D$8,IF(R16=$B$10,$D$10,""))))</f>
        <v/>
      </c>
      <c r="T16" s="1140"/>
      <c r="U16" s="1131" t="str">
        <f t="shared" ref="U16:U55" si="7">IF(T16=$B$4,$D$4,IF(T16=$B$6,$D$6,IF(T16=$B$8,$D$8,IF(T16=$B$10,$D$10,""))))</f>
        <v/>
      </c>
      <c r="V16" s="1140"/>
      <c r="W16" s="1131" t="str">
        <f t="shared" ref="W16:W55" si="8">IF(V16=$B$4,$D$4,IF(V16=$B$6,$D$6,IF(V16=$B$8,$D$8,IF(V16=$B$10,$D$10,""))))</f>
        <v/>
      </c>
      <c r="X16" s="1140"/>
      <c r="Y16" s="1131"/>
      <c r="Z16" s="1173">
        <f t="shared" ref="Z16:Z55" si="9">IF(ISERROR((SUM(G16,K16,O16,S16,W16))/5),"",(SUM(G16,K16,O16,S16,W16))/5)</f>
        <v>0</v>
      </c>
      <c r="AA16" s="1173">
        <f t="shared" ref="AA16:AB31" si="10">IF(ISERROR((SUM(H16,L16,P16,T16,X16))/5),"",(SUM(H16,L16,P16,T16,X16))/5)</f>
        <v>0</v>
      </c>
      <c r="AB16" s="1173">
        <f t="shared" si="10"/>
        <v>0</v>
      </c>
    </row>
    <row r="17" spans="2:28" x14ac:dyDescent="0.2">
      <c r="B17" s="1153">
        <f>NSIKAP!B21</f>
        <v>2</v>
      </c>
      <c r="C17" s="1145"/>
      <c r="D17" s="1146" t="str">
        <f>NSIKAP!D21</f>
        <v/>
      </c>
      <c r="E17" s="1147"/>
      <c r="F17" s="1144"/>
      <c r="G17" s="1131" t="str">
        <f t="shared" si="0"/>
        <v/>
      </c>
      <c r="H17" s="1144"/>
      <c r="I17" s="1131" t="str">
        <f t="shared" si="1"/>
        <v/>
      </c>
      <c r="J17" s="1144"/>
      <c r="K17" s="1131" t="str">
        <f t="shared" si="2"/>
        <v/>
      </c>
      <c r="L17" s="1144"/>
      <c r="M17" s="1131" t="str">
        <f t="shared" si="3"/>
        <v/>
      </c>
      <c r="N17" s="1144"/>
      <c r="O17" s="1131" t="str">
        <f t="shared" si="4"/>
        <v/>
      </c>
      <c r="P17" s="1144"/>
      <c r="Q17" s="1131" t="str">
        <f t="shared" si="5"/>
        <v/>
      </c>
      <c r="R17" s="1144"/>
      <c r="S17" s="1131" t="str">
        <f t="shared" si="6"/>
        <v/>
      </c>
      <c r="T17" s="1144"/>
      <c r="U17" s="1131" t="str">
        <f t="shared" si="7"/>
        <v/>
      </c>
      <c r="V17" s="1144"/>
      <c r="W17" s="1131" t="str">
        <f t="shared" si="8"/>
        <v/>
      </c>
      <c r="X17" s="1144"/>
      <c r="Y17" s="1131"/>
      <c r="Z17" s="1174">
        <f t="shared" si="9"/>
        <v>0</v>
      </c>
      <c r="AA17" s="1175"/>
      <c r="AB17" s="1173">
        <f t="shared" si="10"/>
        <v>0</v>
      </c>
    </row>
    <row r="18" spans="2:28" x14ac:dyDescent="0.2">
      <c r="B18" s="1153">
        <f>NSIKAP!B22</f>
        <v>3</v>
      </c>
      <c r="C18" s="1145"/>
      <c r="D18" s="1146" t="str">
        <f>NSIKAP!D22</f>
        <v/>
      </c>
      <c r="E18" s="1147"/>
      <c r="F18" s="1144"/>
      <c r="G18" s="1131" t="str">
        <f t="shared" si="0"/>
        <v/>
      </c>
      <c r="H18" s="1144"/>
      <c r="I18" s="1131" t="str">
        <f t="shared" si="1"/>
        <v/>
      </c>
      <c r="J18" s="1144"/>
      <c r="K18" s="1131" t="str">
        <f t="shared" si="2"/>
        <v/>
      </c>
      <c r="L18" s="1144"/>
      <c r="M18" s="1131" t="str">
        <f t="shared" si="3"/>
        <v/>
      </c>
      <c r="N18" s="1144"/>
      <c r="O18" s="1131" t="str">
        <f t="shared" si="4"/>
        <v/>
      </c>
      <c r="P18" s="1144"/>
      <c r="Q18" s="1131" t="str">
        <f t="shared" si="5"/>
        <v/>
      </c>
      <c r="R18" s="1144"/>
      <c r="S18" s="1131" t="str">
        <f t="shared" si="6"/>
        <v/>
      </c>
      <c r="T18" s="1144"/>
      <c r="U18" s="1131" t="str">
        <f t="shared" si="7"/>
        <v/>
      </c>
      <c r="V18" s="1144"/>
      <c r="W18" s="1131" t="str">
        <f t="shared" si="8"/>
        <v/>
      </c>
      <c r="X18" s="1144"/>
      <c r="Y18" s="1131" t="str">
        <f t="shared" ref="Y18:Y55" si="11">IF(X18=$B$4,$D$4,IF(X18=$B$6,$D$6,IF(X18=$B$8,$D$8,IF(X18=$B$10,$D$10,""))))</f>
        <v/>
      </c>
      <c r="Z18" s="1174">
        <f t="shared" si="9"/>
        <v>0</v>
      </c>
      <c r="AA18" s="1175"/>
      <c r="AB18" s="1173">
        <f t="shared" si="10"/>
        <v>0</v>
      </c>
    </row>
    <row r="19" spans="2:28" x14ac:dyDescent="0.2">
      <c r="B19" s="1153">
        <f>NSIKAP!B23</f>
        <v>4</v>
      </c>
      <c r="C19" s="1145"/>
      <c r="D19" s="1146" t="str">
        <f>NSIKAP!D23</f>
        <v/>
      </c>
      <c r="E19" s="1147"/>
      <c r="F19" s="1144"/>
      <c r="G19" s="1131" t="str">
        <f t="shared" si="0"/>
        <v/>
      </c>
      <c r="H19" s="1144"/>
      <c r="I19" s="1131" t="str">
        <f t="shared" si="1"/>
        <v/>
      </c>
      <c r="J19" s="1144"/>
      <c r="K19" s="1131" t="str">
        <f t="shared" si="2"/>
        <v/>
      </c>
      <c r="L19" s="1144"/>
      <c r="M19" s="1131" t="str">
        <f t="shared" si="3"/>
        <v/>
      </c>
      <c r="N19" s="1144"/>
      <c r="O19" s="1131" t="str">
        <f t="shared" si="4"/>
        <v/>
      </c>
      <c r="P19" s="1144"/>
      <c r="Q19" s="1131" t="str">
        <f t="shared" si="5"/>
        <v/>
      </c>
      <c r="R19" s="1144"/>
      <c r="S19" s="1131" t="str">
        <f t="shared" si="6"/>
        <v/>
      </c>
      <c r="T19" s="1144"/>
      <c r="U19" s="1131" t="str">
        <f t="shared" si="7"/>
        <v/>
      </c>
      <c r="V19" s="1144"/>
      <c r="W19" s="1131" t="str">
        <f t="shared" si="8"/>
        <v/>
      </c>
      <c r="X19" s="1144"/>
      <c r="Y19" s="1131" t="str">
        <f t="shared" si="11"/>
        <v/>
      </c>
      <c r="Z19" s="1174">
        <f t="shared" si="9"/>
        <v>0</v>
      </c>
      <c r="AA19" s="1175"/>
      <c r="AB19" s="1173">
        <f t="shared" si="10"/>
        <v>0</v>
      </c>
    </row>
    <row r="20" spans="2:28" x14ac:dyDescent="0.2">
      <c r="B20" s="1153">
        <f>NSIKAP!B24</f>
        <v>5</v>
      </c>
      <c r="C20" s="1145"/>
      <c r="D20" s="1146" t="str">
        <f>NSIKAP!D24</f>
        <v/>
      </c>
      <c r="E20" s="1147"/>
      <c r="F20" s="1144"/>
      <c r="G20" s="1131" t="str">
        <f t="shared" si="0"/>
        <v/>
      </c>
      <c r="H20" s="1144"/>
      <c r="I20" s="1131" t="str">
        <f t="shared" si="1"/>
        <v/>
      </c>
      <c r="J20" s="1144"/>
      <c r="K20" s="1131" t="str">
        <f t="shared" si="2"/>
        <v/>
      </c>
      <c r="L20" s="1144"/>
      <c r="M20" s="1131" t="str">
        <f t="shared" si="3"/>
        <v/>
      </c>
      <c r="N20" s="1144"/>
      <c r="O20" s="1131" t="str">
        <f t="shared" si="4"/>
        <v/>
      </c>
      <c r="P20" s="1144"/>
      <c r="Q20" s="1131" t="str">
        <f t="shared" si="5"/>
        <v/>
      </c>
      <c r="R20" s="1144"/>
      <c r="S20" s="1131" t="str">
        <f t="shared" si="6"/>
        <v/>
      </c>
      <c r="T20" s="1144"/>
      <c r="U20" s="1131" t="str">
        <f t="shared" si="7"/>
        <v/>
      </c>
      <c r="V20" s="1144"/>
      <c r="W20" s="1131" t="str">
        <f t="shared" si="8"/>
        <v/>
      </c>
      <c r="X20" s="1144"/>
      <c r="Y20" s="1131" t="str">
        <f t="shared" si="11"/>
        <v/>
      </c>
      <c r="Z20" s="1174">
        <f t="shared" si="9"/>
        <v>0</v>
      </c>
      <c r="AA20" s="1175"/>
      <c r="AB20" s="1173">
        <f t="shared" si="10"/>
        <v>0</v>
      </c>
    </row>
    <row r="21" spans="2:28" x14ac:dyDescent="0.2">
      <c r="B21" s="1153">
        <f>NSIKAP!B25</f>
        <v>6</v>
      </c>
      <c r="C21" s="1145"/>
      <c r="D21" s="1146" t="str">
        <f>NSIKAP!D25</f>
        <v/>
      </c>
      <c r="E21" s="1147"/>
      <c r="F21" s="1144"/>
      <c r="G21" s="1131" t="str">
        <f t="shared" si="0"/>
        <v/>
      </c>
      <c r="H21" s="1144"/>
      <c r="I21" s="1131" t="str">
        <f t="shared" si="1"/>
        <v/>
      </c>
      <c r="J21" s="1144"/>
      <c r="K21" s="1131" t="str">
        <f t="shared" si="2"/>
        <v/>
      </c>
      <c r="L21" s="1144"/>
      <c r="M21" s="1131" t="str">
        <f t="shared" si="3"/>
        <v/>
      </c>
      <c r="N21" s="1144"/>
      <c r="O21" s="1131" t="str">
        <f t="shared" si="4"/>
        <v/>
      </c>
      <c r="P21" s="1144"/>
      <c r="Q21" s="1131" t="str">
        <f t="shared" si="5"/>
        <v/>
      </c>
      <c r="R21" s="1144"/>
      <c r="S21" s="1131" t="str">
        <f t="shared" si="6"/>
        <v/>
      </c>
      <c r="T21" s="1144"/>
      <c r="U21" s="1131" t="str">
        <f t="shared" si="7"/>
        <v/>
      </c>
      <c r="V21" s="1144"/>
      <c r="W21" s="1131" t="str">
        <f t="shared" si="8"/>
        <v/>
      </c>
      <c r="X21" s="1144"/>
      <c r="Y21" s="1131" t="str">
        <f t="shared" si="11"/>
        <v/>
      </c>
      <c r="Z21" s="1174">
        <f t="shared" si="9"/>
        <v>0</v>
      </c>
      <c r="AA21" s="1175"/>
      <c r="AB21" s="1173">
        <f t="shared" si="10"/>
        <v>0</v>
      </c>
    </row>
    <row r="22" spans="2:28" x14ac:dyDescent="0.2">
      <c r="B22" s="1153">
        <f>NSIKAP!B26</f>
        <v>7</v>
      </c>
      <c r="C22" s="1145"/>
      <c r="D22" s="1146" t="str">
        <f>NSIKAP!D26</f>
        <v/>
      </c>
      <c r="E22" s="1147"/>
      <c r="F22" s="1144"/>
      <c r="G22" s="1131" t="str">
        <f t="shared" si="0"/>
        <v/>
      </c>
      <c r="H22" s="1144"/>
      <c r="I22" s="1131" t="str">
        <f t="shared" si="1"/>
        <v/>
      </c>
      <c r="J22" s="1144"/>
      <c r="K22" s="1131" t="str">
        <f t="shared" si="2"/>
        <v/>
      </c>
      <c r="L22" s="1144"/>
      <c r="M22" s="1131" t="str">
        <f t="shared" si="3"/>
        <v/>
      </c>
      <c r="N22" s="1144"/>
      <c r="O22" s="1131" t="str">
        <f t="shared" si="4"/>
        <v/>
      </c>
      <c r="P22" s="1144"/>
      <c r="Q22" s="1131" t="str">
        <f t="shared" si="5"/>
        <v/>
      </c>
      <c r="R22" s="1144"/>
      <c r="S22" s="1131" t="str">
        <f t="shared" si="6"/>
        <v/>
      </c>
      <c r="T22" s="1144"/>
      <c r="U22" s="1131" t="str">
        <f t="shared" si="7"/>
        <v/>
      </c>
      <c r="V22" s="1144"/>
      <c r="W22" s="1131" t="str">
        <f t="shared" si="8"/>
        <v/>
      </c>
      <c r="X22" s="1144"/>
      <c r="Y22" s="1131" t="str">
        <f t="shared" si="11"/>
        <v/>
      </c>
      <c r="Z22" s="1174">
        <f t="shared" si="9"/>
        <v>0</v>
      </c>
      <c r="AA22" s="1175"/>
      <c r="AB22" s="1173">
        <f t="shared" si="10"/>
        <v>0</v>
      </c>
    </row>
    <row r="23" spans="2:28" x14ac:dyDescent="0.2">
      <c r="B23" s="1153">
        <f>NSIKAP!B27</f>
        <v>8</v>
      </c>
      <c r="C23" s="1145"/>
      <c r="D23" s="1146" t="str">
        <f>NSIKAP!D27</f>
        <v/>
      </c>
      <c r="E23" s="1147"/>
      <c r="F23" s="1144"/>
      <c r="G23" s="1131" t="str">
        <f t="shared" si="0"/>
        <v/>
      </c>
      <c r="H23" s="1144"/>
      <c r="I23" s="1131" t="str">
        <f t="shared" si="1"/>
        <v/>
      </c>
      <c r="J23" s="1144"/>
      <c r="K23" s="1131" t="str">
        <f t="shared" si="2"/>
        <v/>
      </c>
      <c r="L23" s="1144"/>
      <c r="M23" s="1131" t="str">
        <f t="shared" si="3"/>
        <v/>
      </c>
      <c r="N23" s="1144"/>
      <c r="O23" s="1131" t="str">
        <f t="shared" si="4"/>
        <v/>
      </c>
      <c r="P23" s="1144"/>
      <c r="Q23" s="1131" t="str">
        <f t="shared" si="5"/>
        <v/>
      </c>
      <c r="R23" s="1144"/>
      <c r="S23" s="1131" t="str">
        <f t="shared" si="6"/>
        <v/>
      </c>
      <c r="T23" s="1144"/>
      <c r="U23" s="1131" t="str">
        <f t="shared" si="7"/>
        <v/>
      </c>
      <c r="V23" s="1144"/>
      <c r="W23" s="1131" t="str">
        <f t="shared" si="8"/>
        <v/>
      </c>
      <c r="X23" s="1144"/>
      <c r="Y23" s="1131" t="str">
        <f t="shared" si="11"/>
        <v/>
      </c>
      <c r="Z23" s="1174">
        <f t="shared" si="9"/>
        <v>0</v>
      </c>
      <c r="AA23" s="1175"/>
      <c r="AB23" s="1173">
        <f t="shared" si="10"/>
        <v>0</v>
      </c>
    </row>
    <row r="24" spans="2:28" x14ac:dyDescent="0.2">
      <c r="B24" s="1153">
        <f>NSIKAP!B28</f>
        <v>9</v>
      </c>
      <c r="C24" s="1145"/>
      <c r="D24" s="1146" t="str">
        <f>NSIKAP!D28</f>
        <v/>
      </c>
      <c r="E24" s="1147"/>
      <c r="F24" s="1144"/>
      <c r="G24" s="1131" t="str">
        <f t="shared" si="0"/>
        <v/>
      </c>
      <c r="H24" s="1144"/>
      <c r="I24" s="1131" t="str">
        <f t="shared" si="1"/>
        <v/>
      </c>
      <c r="J24" s="1144"/>
      <c r="K24" s="1131" t="str">
        <f t="shared" si="2"/>
        <v/>
      </c>
      <c r="L24" s="1144"/>
      <c r="M24" s="1131" t="str">
        <f t="shared" si="3"/>
        <v/>
      </c>
      <c r="N24" s="1144"/>
      <c r="O24" s="1131" t="str">
        <f t="shared" si="4"/>
        <v/>
      </c>
      <c r="P24" s="1144"/>
      <c r="Q24" s="1131" t="str">
        <f t="shared" si="5"/>
        <v/>
      </c>
      <c r="R24" s="1144"/>
      <c r="S24" s="1131" t="str">
        <f t="shared" si="6"/>
        <v/>
      </c>
      <c r="T24" s="1144"/>
      <c r="U24" s="1131" t="str">
        <f t="shared" si="7"/>
        <v/>
      </c>
      <c r="V24" s="1144"/>
      <c r="W24" s="1131" t="str">
        <f t="shared" si="8"/>
        <v/>
      </c>
      <c r="X24" s="1144"/>
      <c r="Y24" s="1131" t="str">
        <f t="shared" si="11"/>
        <v/>
      </c>
      <c r="Z24" s="1174">
        <f t="shared" si="9"/>
        <v>0</v>
      </c>
      <c r="AA24" s="1175"/>
      <c r="AB24" s="1173">
        <f t="shared" si="10"/>
        <v>0</v>
      </c>
    </row>
    <row r="25" spans="2:28" x14ac:dyDescent="0.2">
      <c r="B25" s="1153">
        <f>NSIKAP!B29</f>
        <v>10</v>
      </c>
      <c r="C25" s="1145"/>
      <c r="D25" s="1146" t="str">
        <f>NSIKAP!D29</f>
        <v/>
      </c>
      <c r="E25" s="1147"/>
      <c r="F25" s="1144"/>
      <c r="G25" s="1131" t="str">
        <f t="shared" si="0"/>
        <v/>
      </c>
      <c r="H25" s="1144"/>
      <c r="I25" s="1131" t="str">
        <f t="shared" si="1"/>
        <v/>
      </c>
      <c r="J25" s="1144"/>
      <c r="K25" s="1131" t="str">
        <f t="shared" si="2"/>
        <v/>
      </c>
      <c r="L25" s="1144"/>
      <c r="M25" s="1131" t="str">
        <f t="shared" si="3"/>
        <v/>
      </c>
      <c r="N25" s="1144"/>
      <c r="O25" s="1131" t="str">
        <f t="shared" si="4"/>
        <v/>
      </c>
      <c r="P25" s="1144"/>
      <c r="Q25" s="1131" t="str">
        <f t="shared" si="5"/>
        <v/>
      </c>
      <c r="R25" s="1144"/>
      <c r="S25" s="1131" t="str">
        <f t="shared" si="6"/>
        <v/>
      </c>
      <c r="T25" s="1144"/>
      <c r="U25" s="1131" t="str">
        <f t="shared" si="7"/>
        <v/>
      </c>
      <c r="V25" s="1144"/>
      <c r="W25" s="1131" t="str">
        <f t="shared" si="8"/>
        <v/>
      </c>
      <c r="X25" s="1144"/>
      <c r="Y25" s="1131" t="str">
        <f t="shared" si="11"/>
        <v/>
      </c>
      <c r="Z25" s="1174">
        <f t="shared" si="9"/>
        <v>0</v>
      </c>
      <c r="AA25" s="1175"/>
      <c r="AB25" s="1173">
        <f t="shared" si="10"/>
        <v>0</v>
      </c>
    </row>
    <row r="26" spans="2:28" x14ac:dyDescent="0.2">
      <c r="B26" s="1153">
        <f>NSIKAP!B30</f>
        <v>11</v>
      </c>
      <c r="C26" s="1145"/>
      <c r="D26" s="1146" t="str">
        <f>NSIKAP!D30</f>
        <v/>
      </c>
      <c r="E26" s="1147"/>
      <c r="F26" s="1144"/>
      <c r="G26" s="1131" t="str">
        <f t="shared" si="0"/>
        <v/>
      </c>
      <c r="H26" s="1144"/>
      <c r="I26" s="1131" t="str">
        <f t="shared" si="1"/>
        <v/>
      </c>
      <c r="J26" s="1144"/>
      <c r="K26" s="1131" t="str">
        <f t="shared" si="2"/>
        <v/>
      </c>
      <c r="L26" s="1144"/>
      <c r="M26" s="1131" t="str">
        <f t="shared" si="3"/>
        <v/>
      </c>
      <c r="N26" s="1144"/>
      <c r="O26" s="1131" t="str">
        <f t="shared" si="4"/>
        <v/>
      </c>
      <c r="P26" s="1144"/>
      <c r="Q26" s="1131" t="str">
        <f t="shared" si="5"/>
        <v/>
      </c>
      <c r="R26" s="1144"/>
      <c r="S26" s="1131" t="str">
        <f t="shared" si="6"/>
        <v/>
      </c>
      <c r="T26" s="1144"/>
      <c r="U26" s="1131" t="str">
        <f t="shared" si="7"/>
        <v/>
      </c>
      <c r="V26" s="1144"/>
      <c r="W26" s="1131" t="str">
        <f t="shared" si="8"/>
        <v/>
      </c>
      <c r="X26" s="1144"/>
      <c r="Y26" s="1131" t="str">
        <f t="shared" si="11"/>
        <v/>
      </c>
      <c r="Z26" s="1174">
        <f t="shared" si="9"/>
        <v>0</v>
      </c>
      <c r="AA26" s="1175"/>
      <c r="AB26" s="1173">
        <f t="shared" si="10"/>
        <v>0</v>
      </c>
    </row>
    <row r="27" spans="2:28" x14ac:dyDescent="0.2">
      <c r="B27" s="1153">
        <f>NSIKAP!B31</f>
        <v>12</v>
      </c>
      <c r="C27" s="1145"/>
      <c r="D27" s="1146" t="str">
        <f>NSIKAP!D31</f>
        <v/>
      </c>
      <c r="E27" s="1147"/>
      <c r="F27" s="1144"/>
      <c r="G27" s="1131" t="str">
        <f t="shared" si="0"/>
        <v/>
      </c>
      <c r="H27" s="1144"/>
      <c r="I27" s="1131" t="str">
        <f t="shared" si="1"/>
        <v/>
      </c>
      <c r="J27" s="1144"/>
      <c r="K27" s="1131" t="str">
        <f t="shared" si="2"/>
        <v/>
      </c>
      <c r="L27" s="1144"/>
      <c r="M27" s="1131" t="str">
        <f t="shared" si="3"/>
        <v/>
      </c>
      <c r="N27" s="1144"/>
      <c r="O27" s="1131" t="str">
        <f t="shared" si="4"/>
        <v/>
      </c>
      <c r="P27" s="1144"/>
      <c r="Q27" s="1131" t="str">
        <f t="shared" si="5"/>
        <v/>
      </c>
      <c r="R27" s="1144"/>
      <c r="S27" s="1131" t="str">
        <f t="shared" si="6"/>
        <v/>
      </c>
      <c r="T27" s="1144"/>
      <c r="U27" s="1131" t="str">
        <f t="shared" si="7"/>
        <v/>
      </c>
      <c r="V27" s="1144"/>
      <c r="W27" s="1131" t="str">
        <f t="shared" si="8"/>
        <v/>
      </c>
      <c r="X27" s="1144"/>
      <c r="Y27" s="1131" t="str">
        <f t="shared" si="11"/>
        <v/>
      </c>
      <c r="Z27" s="1174">
        <f t="shared" si="9"/>
        <v>0</v>
      </c>
      <c r="AA27" s="1175"/>
      <c r="AB27" s="1173">
        <f t="shared" si="10"/>
        <v>0</v>
      </c>
    </row>
    <row r="28" spans="2:28" x14ac:dyDescent="0.2">
      <c r="B28" s="1153">
        <f>NSIKAP!B32</f>
        <v>13</v>
      </c>
      <c r="C28" s="1145"/>
      <c r="D28" s="1146" t="str">
        <f>NSIKAP!D32</f>
        <v/>
      </c>
      <c r="E28" s="1147"/>
      <c r="F28" s="1144"/>
      <c r="G28" s="1131" t="str">
        <f t="shared" si="0"/>
        <v/>
      </c>
      <c r="H28" s="1144"/>
      <c r="I28" s="1131" t="str">
        <f t="shared" si="1"/>
        <v/>
      </c>
      <c r="J28" s="1144"/>
      <c r="K28" s="1131" t="str">
        <f t="shared" si="2"/>
        <v/>
      </c>
      <c r="L28" s="1144"/>
      <c r="M28" s="1131" t="str">
        <f t="shared" si="3"/>
        <v/>
      </c>
      <c r="N28" s="1144"/>
      <c r="O28" s="1131" t="str">
        <f t="shared" si="4"/>
        <v/>
      </c>
      <c r="P28" s="1144"/>
      <c r="Q28" s="1131" t="str">
        <f t="shared" si="5"/>
        <v/>
      </c>
      <c r="R28" s="1144"/>
      <c r="S28" s="1131" t="str">
        <f t="shared" si="6"/>
        <v/>
      </c>
      <c r="T28" s="1144"/>
      <c r="U28" s="1131" t="str">
        <f t="shared" si="7"/>
        <v/>
      </c>
      <c r="V28" s="1144"/>
      <c r="W28" s="1131" t="str">
        <f t="shared" si="8"/>
        <v/>
      </c>
      <c r="X28" s="1144"/>
      <c r="Y28" s="1131" t="str">
        <f t="shared" si="11"/>
        <v/>
      </c>
      <c r="Z28" s="1174">
        <f t="shared" si="9"/>
        <v>0</v>
      </c>
      <c r="AA28" s="1175"/>
      <c r="AB28" s="1173">
        <f t="shared" si="10"/>
        <v>0</v>
      </c>
    </row>
    <row r="29" spans="2:28" x14ac:dyDescent="0.2">
      <c r="B29" s="1153">
        <f>NSIKAP!B33</f>
        <v>14</v>
      </c>
      <c r="C29" s="1145"/>
      <c r="D29" s="1146" t="str">
        <f>NSIKAP!D33</f>
        <v/>
      </c>
      <c r="E29" s="1147"/>
      <c r="F29" s="1144"/>
      <c r="G29" s="1131" t="str">
        <f t="shared" si="0"/>
        <v/>
      </c>
      <c r="H29" s="1144"/>
      <c r="I29" s="1131" t="str">
        <f t="shared" si="1"/>
        <v/>
      </c>
      <c r="J29" s="1144"/>
      <c r="K29" s="1131" t="str">
        <f t="shared" si="2"/>
        <v/>
      </c>
      <c r="L29" s="1144"/>
      <c r="M29" s="1131" t="str">
        <f t="shared" si="3"/>
        <v/>
      </c>
      <c r="N29" s="1144"/>
      <c r="O29" s="1131" t="str">
        <f t="shared" si="4"/>
        <v/>
      </c>
      <c r="P29" s="1144"/>
      <c r="Q29" s="1131" t="str">
        <f t="shared" si="5"/>
        <v/>
      </c>
      <c r="R29" s="1144"/>
      <c r="S29" s="1131" t="str">
        <f t="shared" si="6"/>
        <v/>
      </c>
      <c r="T29" s="1144"/>
      <c r="U29" s="1131" t="str">
        <f t="shared" si="7"/>
        <v/>
      </c>
      <c r="V29" s="1144"/>
      <c r="W29" s="1131" t="str">
        <f t="shared" si="8"/>
        <v/>
      </c>
      <c r="X29" s="1144"/>
      <c r="Y29" s="1131" t="str">
        <f t="shared" si="11"/>
        <v/>
      </c>
      <c r="Z29" s="1174">
        <f t="shared" si="9"/>
        <v>0</v>
      </c>
      <c r="AA29" s="1175"/>
      <c r="AB29" s="1173">
        <f t="shared" si="10"/>
        <v>0</v>
      </c>
    </row>
    <row r="30" spans="2:28" x14ac:dyDescent="0.2">
      <c r="B30" s="1153">
        <f>NSIKAP!B34</f>
        <v>15</v>
      </c>
      <c r="C30" s="1145"/>
      <c r="D30" s="1146" t="str">
        <f>NSIKAP!D34</f>
        <v/>
      </c>
      <c r="E30" s="1147"/>
      <c r="F30" s="1144"/>
      <c r="G30" s="1131" t="str">
        <f t="shared" si="0"/>
        <v/>
      </c>
      <c r="H30" s="1144"/>
      <c r="I30" s="1131" t="str">
        <f t="shared" si="1"/>
        <v/>
      </c>
      <c r="J30" s="1144"/>
      <c r="K30" s="1131" t="str">
        <f t="shared" si="2"/>
        <v/>
      </c>
      <c r="L30" s="1144"/>
      <c r="M30" s="1131" t="str">
        <f t="shared" si="3"/>
        <v/>
      </c>
      <c r="N30" s="1144"/>
      <c r="O30" s="1131" t="str">
        <f t="shared" si="4"/>
        <v/>
      </c>
      <c r="P30" s="1144"/>
      <c r="Q30" s="1131" t="str">
        <f t="shared" si="5"/>
        <v/>
      </c>
      <c r="R30" s="1144"/>
      <c r="S30" s="1131" t="str">
        <f t="shared" si="6"/>
        <v/>
      </c>
      <c r="T30" s="1144"/>
      <c r="U30" s="1131" t="str">
        <f t="shared" si="7"/>
        <v/>
      </c>
      <c r="V30" s="1144"/>
      <c r="W30" s="1131" t="str">
        <f t="shared" si="8"/>
        <v/>
      </c>
      <c r="X30" s="1144"/>
      <c r="Y30" s="1131" t="str">
        <f t="shared" si="11"/>
        <v/>
      </c>
      <c r="Z30" s="1174">
        <f t="shared" si="9"/>
        <v>0</v>
      </c>
      <c r="AA30" s="1175"/>
      <c r="AB30" s="1173">
        <f t="shared" si="10"/>
        <v>0</v>
      </c>
    </row>
    <row r="31" spans="2:28" x14ac:dyDescent="0.2">
      <c r="B31" s="1153">
        <f>NSIKAP!B35</f>
        <v>16</v>
      </c>
      <c r="C31" s="1145"/>
      <c r="D31" s="1146" t="str">
        <f>NSIKAP!D35</f>
        <v/>
      </c>
      <c r="E31" s="1147"/>
      <c r="F31" s="1144"/>
      <c r="G31" s="1131" t="str">
        <f t="shared" si="0"/>
        <v/>
      </c>
      <c r="H31" s="1144"/>
      <c r="I31" s="1131" t="str">
        <f t="shared" si="1"/>
        <v/>
      </c>
      <c r="J31" s="1144"/>
      <c r="K31" s="1131" t="str">
        <f t="shared" si="2"/>
        <v/>
      </c>
      <c r="L31" s="1144"/>
      <c r="M31" s="1131" t="str">
        <f t="shared" si="3"/>
        <v/>
      </c>
      <c r="N31" s="1144"/>
      <c r="O31" s="1131" t="str">
        <f t="shared" si="4"/>
        <v/>
      </c>
      <c r="P31" s="1144"/>
      <c r="Q31" s="1131" t="str">
        <f t="shared" si="5"/>
        <v/>
      </c>
      <c r="R31" s="1144"/>
      <c r="S31" s="1131" t="str">
        <f t="shared" si="6"/>
        <v/>
      </c>
      <c r="T31" s="1144"/>
      <c r="U31" s="1131" t="str">
        <f t="shared" si="7"/>
        <v/>
      </c>
      <c r="V31" s="1144"/>
      <c r="W31" s="1131" t="str">
        <f t="shared" si="8"/>
        <v/>
      </c>
      <c r="X31" s="1144"/>
      <c r="Y31" s="1131" t="str">
        <f t="shared" si="11"/>
        <v/>
      </c>
      <c r="Z31" s="1174">
        <f t="shared" si="9"/>
        <v>0</v>
      </c>
      <c r="AA31" s="1175"/>
      <c r="AB31" s="1173">
        <f t="shared" si="10"/>
        <v>0</v>
      </c>
    </row>
    <row r="32" spans="2:28" x14ac:dyDescent="0.2">
      <c r="B32" s="1153">
        <f>NSIKAP!B36</f>
        <v>17</v>
      </c>
      <c r="C32" s="1145"/>
      <c r="D32" s="1146" t="str">
        <f>NSIKAP!D36</f>
        <v/>
      </c>
      <c r="E32" s="1147"/>
      <c r="F32" s="1144"/>
      <c r="G32" s="1131" t="str">
        <f t="shared" si="0"/>
        <v/>
      </c>
      <c r="H32" s="1144"/>
      <c r="I32" s="1131" t="str">
        <f t="shared" si="1"/>
        <v/>
      </c>
      <c r="J32" s="1144"/>
      <c r="K32" s="1131" t="str">
        <f t="shared" si="2"/>
        <v/>
      </c>
      <c r="L32" s="1144"/>
      <c r="M32" s="1131" t="str">
        <f t="shared" si="3"/>
        <v/>
      </c>
      <c r="N32" s="1144"/>
      <c r="O32" s="1131" t="str">
        <f t="shared" si="4"/>
        <v/>
      </c>
      <c r="P32" s="1144"/>
      <c r="Q32" s="1131" t="str">
        <f t="shared" si="5"/>
        <v/>
      </c>
      <c r="R32" s="1144"/>
      <c r="S32" s="1131" t="str">
        <f t="shared" si="6"/>
        <v/>
      </c>
      <c r="T32" s="1144"/>
      <c r="U32" s="1131" t="str">
        <f t="shared" si="7"/>
        <v/>
      </c>
      <c r="V32" s="1144"/>
      <c r="W32" s="1131" t="str">
        <f t="shared" si="8"/>
        <v/>
      </c>
      <c r="X32" s="1144"/>
      <c r="Y32" s="1131" t="str">
        <f t="shared" si="11"/>
        <v/>
      </c>
      <c r="Z32" s="1174">
        <f t="shared" si="9"/>
        <v>0</v>
      </c>
      <c r="AA32" s="1175"/>
      <c r="AB32" s="1173">
        <f t="shared" ref="AB32:AB55" si="12">IF(ISERROR((SUM(I32,M32,Q32,U32,Y32))/5),"",(SUM(I32,M32,Q32,U32,Y32))/5)</f>
        <v>0</v>
      </c>
    </row>
    <row r="33" spans="2:30" x14ac:dyDescent="0.2">
      <c r="B33" s="1153">
        <f>NSIKAP!B37</f>
        <v>18</v>
      </c>
      <c r="C33" s="1145"/>
      <c r="D33" s="1146" t="str">
        <f>NSIKAP!D37</f>
        <v/>
      </c>
      <c r="E33" s="1147"/>
      <c r="F33" s="1144"/>
      <c r="G33" s="1131" t="str">
        <f t="shared" si="0"/>
        <v/>
      </c>
      <c r="H33" s="1144"/>
      <c r="I33" s="1131" t="str">
        <f t="shared" si="1"/>
        <v/>
      </c>
      <c r="J33" s="1144"/>
      <c r="K33" s="1131" t="str">
        <f t="shared" si="2"/>
        <v/>
      </c>
      <c r="L33" s="1144"/>
      <c r="M33" s="1131" t="str">
        <f t="shared" si="3"/>
        <v/>
      </c>
      <c r="N33" s="1144"/>
      <c r="O33" s="1131" t="str">
        <f t="shared" si="4"/>
        <v/>
      </c>
      <c r="P33" s="1144"/>
      <c r="Q33" s="1131" t="str">
        <f t="shared" si="5"/>
        <v/>
      </c>
      <c r="R33" s="1144"/>
      <c r="S33" s="1131" t="str">
        <f t="shared" si="6"/>
        <v/>
      </c>
      <c r="T33" s="1144"/>
      <c r="U33" s="1131" t="str">
        <f t="shared" si="7"/>
        <v/>
      </c>
      <c r="V33" s="1144"/>
      <c r="W33" s="1131" t="str">
        <f t="shared" si="8"/>
        <v/>
      </c>
      <c r="X33" s="1144"/>
      <c r="Y33" s="1131" t="str">
        <f t="shared" si="11"/>
        <v/>
      </c>
      <c r="Z33" s="1174">
        <f t="shared" si="9"/>
        <v>0</v>
      </c>
      <c r="AA33" s="1175"/>
      <c r="AB33" s="1173">
        <f t="shared" si="12"/>
        <v>0</v>
      </c>
    </row>
    <row r="34" spans="2:30" x14ac:dyDescent="0.2">
      <c r="B34" s="1153">
        <f>NSIKAP!B38</f>
        <v>19</v>
      </c>
      <c r="C34" s="1145"/>
      <c r="D34" s="1146" t="str">
        <f>NSIKAP!D38</f>
        <v/>
      </c>
      <c r="E34" s="1147"/>
      <c r="F34" s="1144"/>
      <c r="G34" s="1131" t="str">
        <f t="shared" si="0"/>
        <v/>
      </c>
      <c r="H34" s="1144"/>
      <c r="I34" s="1131" t="str">
        <f t="shared" si="1"/>
        <v/>
      </c>
      <c r="J34" s="1144"/>
      <c r="K34" s="1131" t="str">
        <f t="shared" si="2"/>
        <v/>
      </c>
      <c r="L34" s="1144"/>
      <c r="M34" s="1131" t="str">
        <f t="shared" si="3"/>
        <v/>
      </c>
      <c r="N34" s="1144"/>
      <c r="O34" s="1131" t="str">
        <f t="shared" si="4"/>
        <v/>
      </c>
      <c r="P34" s="1144"/>
      <c r="Q34" s="1131" t="str">
        <f t="shared" si="5"/>
        <v/>
      </c>
      <c r="R34" s="1144"/>
      <c r="S34" s="1131" t="str">
        <f t="shared" si="6"/>
        <v/>
      </c>
      <c r="T34" s="1144"/>
      <c r="U34" s="1131" t="str">
        <f t="shared" si="7"/>
        <v/>
      </c>
      <c r="V34" s="1144"/>
      <c r="W34" s="1131" t="str">
        <f t="shared" si="8"/>
        <v/>
      </c>
      <c r="X34" s="1144"/>
      <c r="Y34" s="1131" t="str">
        <f t="shared" si="11"/>
        <v/>
      </c>
      <c r="Z34" s="1174">
        <f t="shared" si="9"/>
        <v>0</v>
      </c>
      <c r="AA34" s="1175"/>
      <c r="AB34" s="1173">
        <f t="shared" si="12"/>
        <v>0</v>
      </c>
    </row>
    <row r="35" spans="2:30" x14ac:dyDescent="0.2">
      <c r="B35" s="1153">
        <f>NSIKAP!B39</f>
        <v>20</v>
      </c>
      <c r="C35" s="1145"/>
      <c r="D35" s="1146" t="str">
        <f>NSIKAP!D39</f>
        <v/>
      </c>
      <c r="E35" s="1147"/>
      <c r="F35" s="1144"/>
      <c r="G35" s="1131" t="str">
        <f t="shared" si="0"/>
        <v/>
      </c>
      <c r="H35" s="1144"/>
      <c r="I35" s="1131" t="str">
        <f t="shared" si="1"/>
        <v/>
      </c>
      <c r="J35" s="1144"/>
      <c r="K35" s="1131" t="str">
        <f t="shared" si="2"/>
        <v/>
      </c>
      <c r="L35" s="1144"/>
      <c r="M35" s="1131" t="str">
        <f t="shared" si="3"/>
        <v/>
      </c>
      <c r="N35" s="1144"/>
      <c r="O35" s="1131" t="str">
        <f t="shared" si="4"/>
        <v/>
      </c>
      <c r="P35" s="1144"/>
      <c r="Q35" s="1131" t="str">
        <f t="shared" si="5"/>
        <v/>
      </c>
      <c r="R35" s="1144"/>
      <c r="S35" s="1131" t="str">
        <f t="shared" si="6"/>
        <v/>
      </c>
      <c r="T35" s="1144"/>
      <c r="U35" s="1131" t="str">
        <f t="shared" si="7"/>
        <v/>
      </c>
      <c r="V35" s="1144"/>
      <c r="W35" s="1131" t="str">
        <f t="shared" si="8"/>
        <v/>
      </c>
      <c r="X35" s="1144"/>
      <c r="Y35" s="1131" t="str">
        <f t="shared" si="11"/>
        <v/>
      </c>
      <c r="Z35" s="1174">
        <f t="shared" si="9"/>
        <v>0</v>
      </c>
      <c r="AA35" s="1175"/>
      <c r="AB35" s="1173">
        <f t="shared" si="12"/>
        <v>0</v>
      </c>
    </row>
    <row r="36" spans="2:30" x14ac:dyDescent="0.2">
      <c r="B36" s="1153">
        <f>NSIKAP!B40</f>
        <v>21</v>
      </c>
      <c r="C36" s="1145"/>
      <c r="D36" s="1146" t="str">
        <f>NSIKAP!D40</f>
        <v/>
      </c>
      <c r="E36" s="1147"/>
      <c r="F36" s="1144"/>
      <c r="G36" s="1131" t="str">
        <f t="shared" si="0"/>
        <v/>
      </c>
      <c r="H36" s="1144"/>
      <c r="I36" s="1131" t="str">
        <f t="shared" si="1"/>
        <v/>
      </c>
      <c r="J36" s="1144"/>
      <c r="K36" s="1131" t="str">
        <f t="shared" si="2"/>
        <v/>
      </c>
      <c r="L36" s="1144"/>
      <c r="M36" s="1131" t="str">
        <f t="shared" si="3"/>
        <v/>
      </c>
      <c r="N36" s="1144"/>
      <c r="O36" s="1131" t="str">
        <f t="shared" si="4"/>
        <v/>
      </c>
      <c r="P36" s="1144"/>
      <c r="Q36" s="1131" t="str">
        <f t="shared" si="5"/>
        <v/>
      </c>
      <c r="R36" s="1144"/>
      <c r="S36" s="1131" t="str">
        <f t="shared" si="6"/>
        <v/>
      </c>
      <c r="T36" s="1144"/>
      <c r="U36" s="1131" t="str">
        <f t="shared" si="7"/>
        <v/>
      </c>
      <c r="V36" s="1144"/>
      <c r="W36" s="1131" t="str">
        <f t="shared" si="8"/>
        <v/>
      </c>
      <c r="X36" s="1144"/>
      <c r="Y36" s="1131" t="str">
        <f t="shared" si="11"/>
        <v/>
      </c>
      <c r="Z36" s="1174">
        <f t="shared" si="9"/>
        <v>0</v>
      </c>
      <c r="AA36" s="1175"/>
      <c r="AB36" s="1173">
        <f t="shared" si="12"/>
        <v>0</v>
      </c>
    </row>
    <row r="37" spans="2:30" x14ac:dyDescent="0.2">
      <c r="B37" s="1153">
        <f>NSIKAP!B41</f>
        <v>22</v>
      </c>
      <c r="C37" s="1145"/>
      <c r="D37" s="1146" t="str">
        <f>NSIKAP!D41</f>
        <v/>
      </c>
      <c r="E37" s="1147"/>
      <c r="F37" s="1144"/>
      <c r="G37" s="1131" t="str">
        <f t="shared" si="0"/>
        <v/>
      </c>
      <c r="H37" s="1144"/>
      <c r="I37" s="1131" t="str">
        <f t="shared" si="1"/>
        <v/>
      </c>
      <c r="J37" s="1144"/>
      <c r="K37" s="1131" t="str">
        <f t="shared" si="2"/>
        <v/>
      </c>
      <c r="L37" s="1144"/>
      <c r="M37" s="1131" t="str">
        <f t="shared" si="3"/>
        <v/>
      </c>
      <c r="N37" s="1144"/>
      <c r="O37" s="1131" t="str">
        <f t="shared" si="4"/>
        <v/>
      </c>
      <c r="P37" s="1144"/>
      <c r="Q37" s="1131" t="str">
        <f t="shared" si="5"/>
        <v/>
      </c>
      <c r="R37" s="1144"/>
      <c r="S37" s="1131" t="str">
        <f t="shared" si="6"/>
        <v/>
      </c>
      <c r="T37" s="1144"/>
      <c r="U37" s="1131" t="str">
        <f t="shared" si="7"/>
        <v/>
      </c>
      <c r="V37" s="1144"/>
      <c r="W37" s="1131" t="str">
        <f t="shared" si="8"/>
        <v/>
      </c>
      <c r="X37" s="1144"/>
      <c r="Y37" s="1131" t="str">
        <f t="shared" si="11"/>
        <v/>
      </c>
      <c r="Z37" s="1174">
        <f t="shared" si="9"/>
        <v>0</v>
      </c>
      <c r="AA37" s="1175"/>
      <c r="AB37" s="1173">
        <f t="shared" si="12"/>
        <v>0</v>
      </c>
    </row>
    <row r="38" spans="2:30" x14ac:dyDescent="0.2">
      <c r="B38" s="1153">
        <f>NSIKAP!B42</f>
        <v>23</v>
      </c>
      <c r="C38" s="1145"/>
      <c r="D38" s="1146" t="str">
        <f>NSIKAP!D42</f>
        <v/>
      </c>
      <c r="E38" s="1147"/>
      <c r="F38" s="1144"/>
      <c r="G38" s="1131" t="str">
        <f t="shared" si="0"/>
        <v/>
      </c>
      <c r="H38" s="1144"/>
      <c r="I38" s="1131" t="str">
        <f t="shared" si="1"/>
        <v/>
      </c>
      <c r="J38" s="1144"/>
      <c r="K38" s="1131" t="str">
        <f t="shared" si="2"/>
        <v/>
      </c>
      <c r="L38" s="1144"/>
      <c r="M38" s="1131" t="str">
        <f t="shared" si="3"/>
        <v/>
      </c>
      <c r="N38" s="1144"/>
      <c r="O38" s="1131" t="str">
        <f t="shared" si="4"/>
        <v/>
      </c>
      <c r="P38" s="1144"/>
      <c r="Q38" s="1131" t="str">
        <f t="shared" si="5"/>
        <v/>
      </c>
      <c r="R38" s="1144"/>
      <c r="S38" s="1131" t="str">
        <f t="shared" si="6"/>
        <v/>
      </c>
      <c r="T38" s="1144"/>
      <c r="U38" s="1131" t="str">
        <f t="shared" si="7"/>
        <v/>
      </c>
      <c r="V38" s="1144"/>
      <c r="W38" s="1131" t="str">
        <f t="shared" si="8"/>
        <v/>
      </c>
      <c r="X38" s="1144"/>
      <c r="Y38" s="1131" t="str">
        <f t="shared" si="11"/>
        <v/>
      </c>
      <c r="Z38" s="1174">
        <f t="shared" si="9"/>
        <v>0</v>
      </c>
      <c r="AA38" s="1175"/>
      <c r="AB38" s="1173">
        <f t="shared" si="12"/>
        <v>0</v>
      </c>
    </row>
    <row r="39" spans="2:30" x14ac:dyDescent="0.2">
      <c r="B39" s="1153">
        <f>NSIKAP!B43</f>
        <v>24</v>
      </c>
      <c r="C39" s="1145"/>
      <c r="D39" s="1146" t="str">
        <f>NSIKAP!D43</f>
        <v/>
      </c>
      <c r="E39" s="1147"/>
      <c r="F39" s="1144"/>
      <c r="G39" s="1131" t="str">
        <f t="shared" si="0"/>
        <v/>
      </c>
      <c r="H39" s="1144"/>
      <c r="I39" s="1131" t="str">
        <f t="shared" si="1"/>
        <v/>
      </c>
      <c r="J39" s="1144"/>
      <c r="K39" s="1131" t="str">
        <f t="shared" si="2"/>
        <v/>
      </c>
      <c r="L39" s="1144"/>
      <c r="M39" s="1131" t="str">
        <f t="shared" si="3"/>
        <v/>
      </c>
      <c r="N39" s="1144"/>
      <c r="O39" s="1131" t="str">
        <f t="shared" si="4"/>
        <v/>
      </c>
      <c r="P39" s="1144"/>
      <c r="Q39" s="1131" t="str">
        <f t="shared" si="5"/>
        <v/>
      </c>
      <c r="R39" s="1144"/>
      <c r="S39" s="1131" t="str">
        <f t="shared" si="6"/>
        <v/>
      </c>
      <c r="T39" s="1144"/>
      <c r="U39" s="1131" t="str">
        <f t="shared" si="7"/>
        <v/>
      </c>
      <c r="V39" s="1144"/>
      <c r="W39" s="1131" t="str">
        <f t="shared" si="8"/>
        <v/>
      </c>
      <c r="X39" s="1144"/>
      <c r="Y39" s="1131" t="str">
        <f t="shared" si="11"/>
        <v/>
      </c>
      <c r="Z39" s="1174">
        <f t="shared" si="9"/>
        <v>0</v>
      </c>
      <c r="AA39" s="1175"/>
      <c r="AB39" s="1173">
        <f t="shared" si="12"/>
        <v>0</v>
      </c>
    </row>
    <row r="40" spans="2:30" x14ac:dyDescent="0.2">
      <c r="B40" s="1153">
        <f>NSIKAP!B44</f>
        <v>25</v>
      </c>
      <c r="C40" s="1145"/>
      <c r="D40" s="1146" t="str">
        <f>NSIKAP!D44</f>
        <v/>
      </c>
      <c r="E40" s="1147"/>
      <c r="F40" s="1144"/>
      <c r="G40" s="1131" t="str">
        <f t="shared" si="0"/>
        <v/>
      </c>
      <c r="H40" s="1144"/>
      <c r="I40" s="1131" t="str">
        <f t="shared" si="1"/>
        <v/>
      </c>
      <c r="J40" s="1144"/>
      <c r="K40" s="1131" t="str">
        <f t="shared" si="2"/>
        <v/>
      </c>
      <c r="L40" s="1144"/>
      <c r="M40" s="1131" t="str">
        <f t="shared" si="3"/>
        <v/>
      </c>
      <c r="N40" s="1144"/>
      <c r="O40" s="1131" t="str">
        <f t="shared" si="4"/>
        <v/>
      </c>
      <c r="P40" s="1144"/>
      <c r="Q40" s="1131" t="str">
        <f t="shared" si="5"/>
        <v/>
      </c>
      <c r="R40" s="1144"/>
      <c r="S40" s="1131" t="str">
        <f t="shared" si="6"/>
        <v/>
      </c>
      <c r="T40" s="1144"/>
      <c r="U40" s="1131" t="str">
        <f t="shared" si="7"/>
        <v/>
      </c>
      <c r="V40" s="1144"/>
      <c r="W40" s="1131" t="str">
        <f t="shared" si="8"/>
        <v/>
      </c>
      <c r="X40" s="1144"/>
      <c r="Y40" s="1131" t="str">
        <f t="shared" si="11"/>
        <v/>
      </c>
      <c r="Z40" s="1174">
        <f t="shared" si="9"/>
        <v>0</v>
      </c>
      <c r="AA40" s="1175"/>
      <c r="AB40" s="1173">
        <f t="shared" si="12"/>
        <v>0</v>
      </c>
    </row>
    <row r="41" spans="2:30" x14ac:dyDescent="0.2">
      <c r="B41" s="1153">
        <f>NSIKAP!B45</f>
        <v>26</v>
      </c>
      <c r="C41" s="1145"/>
      <c r="D41" s="1146" t="str">
        <f>NSIKAP!D45</f>
        <v/>
      </c>
      <c r="E41" s="1147"/>
      <c r="F41" s="1144"/>
      <c r="G41" s="1131" t="str">
        <f t="shared" si="0"/>
        <v/>
      </c>
      <c r="H41" s="1144"/>
      <c r="I41" s="1131" t="str">
        <f t="shared" si="1"/>
        <v/>
      </c>
      <c r="J41" s="1144"/>
      <c r="K41" s="1131" t="str">
        <f t="shared" si="2"/>
        <v/>
      </c>
      <c r="L41" s="1144"/>
      <c r="M41" s="1131" t="str">
        <f t="shared" si="3"/>
        <v/>
      </c>
      <c r="N41" s="1144"/>
      <c r="O41" s="1131" t="str">
        <f t="shared" si="4"/>
        <v/>
      </c>
      <c r="P41" s="1144"/>
      <c r="Q41" s="1131" t="str">
        <f t="shared" si="5"/>
        <v/>
      </c>
      <c r="R41" s="1144"/>
      <c r="S41" s="1131" t="str">
        <f t="shared" si="6"/>
        <v/>
      </c>
      <c r="T41" s="1144"/>
      <c r="U41" s="1131" t="str">
        <f t="shared" si="7"/>
        <v/>
      </c>
      <c r="V41" s="1144"/>
      <c r="W41" s="1131" t="str">
        <f t="shared" si="8"/>
        <v/>
      </c>
      <c r="X41" s="1144"/>
      <c r="Y41" s="1131" t="str">
        <f t="shared" si="11"/>
        <v/>
      </c>
      <c r="Z41" s="1174">
        <f t="shared" si="9"/>
        <v>0</v>
      </c>
      <c r="AA41" s="1175"/>
      <c r="AB41" s="1173">
        <f t="shared" si="12"/>
        <v>0</v>
      </c>
    </row>
    <row r="42" spans="2:30" x14ac:dyDescent="0.2">
      <c r="B42" s="1153">
        <f>NSIKAP!B46</f>
        <v>27</v>
      </c>
      <c r="C42" s="1145"/>
      <c r="D42" s="1146" t="str">
        <f>NSIKAP!D46</f>
        <v/>
      </c>
      <c r="E42" s="1147"/>
      <c r="F42" s="1144"/>
      <c r="G42" s="1131" t="str">
        <f t="shared" si="0"/>
        <v/>
      </c>
      <c r="H42" s="1144"/>
      <c r="I42" s="1131" t="str">
        <f t="shared" si="1"/>
        <v/>
      </c>
      <c r="J42" s="1144"/>
      <c r="K42" s="1131" t="str">
        <f t="shared" si="2"/>
        <v/>
      </c>
      <c r="L42" s="1144"/>
      <c r="M42" s="1131" t="str">
        <f t="shared" si="3"/>
        <v/>
      </c>
      <c r="N42" s="1144"/>
      <c r="O42" s="1131" t="str">
        <f t="shared" si="4"/>
        <v/>
      </c>
      <c r="P42" s="1144"/>
      <c r="Q42" s="1131" t="str">
        <f t="shared" si="5"/>
        <v/>
      </c>
      <c r="R42" s="1144"/>
      <c r="S42" s="1131" t="str">
        <f t="shared" si="6"/>
        <v/>
      </c>
      <c r="T42" s="1144"/>
      <c r="U42" s="1131" t="str">
        <f t="shared" si="7"/>
        <v/>
      </c>
      <c r="V42" s="1144"/>
      <c r="W42" s="1131" t="str">
        <f t="shared" si="8"/>
        <v/>
      </c>
      <c r="X42" s="1144"/>
      <c r="Y42" s="1131" t="str">
        <f t="shared" si="11"/>
        <v/>
      </c>
      <c r="Z42" s="1174">
        <f t="shared" si="9"/>
        <v>0</v>
      </c>
      <c r="AA42" s="1175"/>
      <c r="AB42" s="1173">
        <f t="shared" si="12"/>
        <v>0</v>
      </c>
    </row>
    <row r="43" spans="2:30" x14ac:dyDescent="0.2">
      <c r="B43" s="1153">
        <f>NSIKAP!B47</f>
        <v>28</v>
      </c>
      <c r="C43" s="1145"/>
      <c r="D43" s="1146" t="str">
        <f>NSIKAP!D47</f>
        <v/>
      </c>
      <c r="E43" s="1147"/>
      <c r="F43" s="1144"/>
      <c r="G43" s="1131" t="str">
        <f t="shared" si="0"/>
        <v/>
      </c>
      <c r="H43" s="1144"/>
      <c r="I43" s="1131" t="str">
        <f t="shared" si="1"/>
        <v/>
      </c>
      <c r="J43" s="1144"/>
      <c r="K43" s="1131" t="str">
        <f t="shared" si="2"/>
        <v/>
      </c>
      <c r="L43" s="1144"/>
      <c r="M43" s="1131" t="str">
        <f t="shared" si="3"/>
        <v/>
      </c>
      <c r="N43" s="1144"/>
      <c r="O43" s="1131" t="str">
        <f t="shared" si="4"/>
        <v/>
      </c>
      <c r="P43" s="1144"/>
      <c r="Q43" s="1131" t="str">
        <f t="shared" si="5"/>
        <v/>
      </c>
      <c r="R43" s="1144"/>
      <c r="S43" s="1131" t="str">
        <f t="shared" si="6"/>
        <v/>
      </c>
      <c r="T43" s="1144"/>
      <c r="U43" s="1131" t="str">
        <f t="shared" si="7"/>
        <v/>
      </c>
      <c r="V43" s="1144"/>
      <c r="W43" s="1131" t="str">
        <f t="shared" si="8"/>
        <v/>
      </c>
      <c r="X43" s="1144"/>
      <c r="Y43" s="1131" t="str">
        <f t="shared" si="11"/>
        <v/>
      </c>
      <c r="Z43" s="1174">
        <f t="shared" si="9"/>
        <v>0</v>
      </c>
      <c r="AA43" s="1175"/>
      <c r="AB43" s="1173">
        <f t="shared" si="12"/>
        <v>0</v>
      </c>
    </row>
    <row r="44" spans="2:30" x14ac:dyDescent="0.2">
      <c r="B44" s="1153">
        <f>NSIKAP!B48</f>
        <v>29</v>
      </c>
      <c r="C44" s="1145"/>
      <c r="D44" s="1146" t="str">
        <f>NSIKAP!D48</f>
        <v/>
      </c>
      <c r="E44" s="1147"/>
      <c r="F44" s="1144"/>
      <c r="G44" s="1131" t="str">
        <f t="shared" si="0"/>
        <v/>
      </c>
      <c r="H44" s="1144"/>
      <c r="I44" s="1131" t="str">
        <f t="shared" si="1"/>
        <v/>
      </c>
      <c r="J44" s="1144"/>
      <c r="K44" s="1131" t="str">
        <f t="shared" si="2"/>
        <v/>
      </c>
      <c r="L44" s="1144"/>
      <c r="M44" s="1131" t="str">
        <f t="shared" si="3"/>
        <v/>
      </c>
      <c r="N44" s="1144"/>
      <c r="O44" s="1131" t="str">
        <f t="shared" si="4"/>
        <v/>
      </c>
      <c r="P44" s="1144"/>
      <c r="Q44" s="1131" t="str">
        <f t="shared" si="5"/>
        <v/>
      </c>
      <c r="R44" s="1144"/>
      <c r="S44" s="1131" t="str">
        <f t="shared" si="6"/>
        <v/>
      </c>
      <c r="T44" s="1144"/>
      <c r="U44" s="1131" t="str">
        <f t="shared" si="7"/>
        <v/>
      </c>
      <c r="V44" s="1144"/>
      <c r="W44" s="1131" t="str">
        <f t="shared" si="8"/>
        <v/>
      </c>
      <c r="X44" s="1144"/>
      <c r="Y44" s="1131" t="str">
        <f t="shared" si="11"/>
        <v/>
      </c>
      <c r="Z44" s="1174">
        <f t="shared" si="9"/>
        <v>0</v>
      </c>
      <c r="AA44" s="1175"/>
      <c r="AB44" s="1173">
        <f t="shared" si="12"/>
        <v>0</v>
      </c>
    </row>
    <row r="45" spans="2:30" x14ac:dyDescent="0.2">
      <c r="B45" s="1153">
        <f>NSIKAP!B49</f>
        <v>30</v>
      </c>
      <c r="C45" s="1145"/>
      <c r="D45" s="1146" t="str">
        <f>NSIKAP!D49</f>
        <v/>
      </c>
      <c r="E45" s="1147"/>
      <c r="F45" s="1144"/>
      <c r="G45" s="1131" t="str">
        <f t="shared" si="0"/>
        <v/>
      </c>
      <c r="H45" s="1144"/>
      <c r="I45" s="1131" t="str">
        <f t="shared" si="1"/>
        <v/>
      </c>
      <c r="J45" s="1144"/>
      <c r="K45" s="1131" t="str">
        <f t="shared" si="2"/>
        <v/>
      </c>
      <c r="L45" s="1144"/>
      <c r="M45" s="1131" t="str">
        <f t="shared" si="3"/>
        <v/>
      </c>
      <c r="N45" s="1144"/>
      <c r="O45" s="1131" t="str">
        <f t="shared" si="4"/>
        <v/>
      </c>
      <c r="P45" s="1144"/>
      <c r="Q45" s="1131" t="str">
        <f t="shared" si="5"/>
        <v/>
      </c>
      <c r="R45" s="1144"/>
      <c r="S45" s="1131" t="str">
        <f t="shared" si="6"/>
        <v/>
      </c>
      <c r="T45" s="1144"/>
      <c r="U45" s="1131" t="str">
        <f t="shared" si="7"/>
        <v/>
      </c>
      <c r="V45" s="1144"/>
      <c r="W45" s="1131" t="str">
        <f t="shared" si="8"/>
        <v/>
      </c>
      <c r="X45" s="1144"/>
      <c r="Y45" s="1131" t="str">
        <f t="shared" si="11"/>
        <v/>
      </c>
      <c r="Z45" s="1174">
        <f t="shared" si="9"/>
        <v>0</v>
      </c>
      <c r="AA45" s="1175"/>
      <c r="AB45" s="1173">
        <f t="shared" si="12"/>
        <v>0</v>
      </c>
    </row>
    <row r="46" spans="2:30" ht="14.25" x14ac:dyDescent="0.2">
      <c r="B46" s="1153">
        <f>NSIKAP!B50</f>
        <v>31</v>
      </c>
      <c r="C46" s="1145"/>
      <c r="D46" s="1146" t="str">
        <f>NSIKAP!D50</f>
        <v/>
      </c>
      <c r="E46" s="1147"/>
      <c r="F46" s="1144"/>
      <c r="G46" s="1131" t="str">
        <f t="shared" si="0"/>
        <v/>
      </c>
      <c r="H46" s="1144"/>
      <c r="I46" s="1131" t="str">
        <f t="shared" si="1"/>
        <v/>
      </c>
      <c r="J46" s="1144"/>
      <c r="K46" s="1131" t="str">
        <f t="shared" si="2"/>
        <v/>
      </c>
      <c r="L46" s="1144"/>
      <c r="M46" s="1131" t="str">
        <f t="shared" si="3"/>
        <v/>
      </c>
      <c r="N46" s="1144"/>
      <c r="O46" s="1131" t="str">
        <f t="shared" si="4"/>
        <v/>
      </c>
      <c r="P46" s="1144"/>
      <c r="Q46" s="1131" t="str">
        <f t="shared" si="5"/>
        <v/>
      </c>
      <c r="R46" s="1144"/>
      <c r="S46" s="1131" t="str">
        <f t="shared" si="6"/>
        <v/>
      </c>
      <c r="T46" s="1144"/>
      <c r="U46" s="1131" t="str">
        <f t="shared" si="7"/>
        <v/>
      </c>
      <c r="V46" s="1144"/>
      <c r="W46" s="1131" t="str">
        <f t="shared" si="8"/>
        <v/>
      </c>
      <c r="X46" s="1144"/>
      <c r="Y46" s="1131" t="str">
        <f t="shared" si="11"/>
        <v/>
      </c>
      <c r="Z46" s="1174">
        <f t="shared" si="9"/>
        <v>0</v>
      </c>
      <c r="AA46" s="1175"/>
      <c r="AB46" s="1173">
        <f t="shared" si="12"/>
        <v>0</v>
      </c>
      <c r="AD46" s="2" t="s">
        <v>554</v>
      </c>
    </row>
    <row r="47" spans="2:30" x14ac:dyDescent="0.2">
      <c r="B47" s="1153">
        <f>NSIKAP!B51</f>
        <v>32</v>
      </c>
      <c r="C47" s="1145"/>
      <c r="D47" s="1146" t="str">
        <f>NSIKAP!D51</f>
        <v/>
      </c>
      <c r="E47" s="1147"/>
      <c r="F47" s="1144"/>
      <c r="G47" s="1131" t="str">
        <f t="shared" si="0"/>
        <v/>
      </c>
      <c r="H47" s="1144"/>
      <c r="I47" s="1131" t="str">
        <f t="shared" si="1"/>
        <v/>
      </c>
      <c r="J47" s="1144"/>
      <c r="K47" s="1131" t="str">
        <f t="shared" si="2"/>
        <v/>
      </c>
      <c r="L47" s="1144"/>
      <c r="M47" s="1131" t="str">
        <f t="shared" si="3"/>
        <v/>
      </c>
      <c r="N47" s="1144"/>
      <c r="O47" s="1131" t="str">
        <f t="shared" si="4"/>
        <v/>
      </c>
      <c r="P47" s="1144"/>
      <c r="Q47" s="1131" t="str">
        <f t="shared" si="5"/>
        <v/>
      </c>
      <c r="R47" s="1144"/>
      <c r="S47" s="1131" t="str">
        <f t="shared" si="6"/>
        <v/>
      </c>
      <c r="T47" s="1144"/>
      <c r="U47" s="1131" t="str">
        <f t="shared" si="7"/>
        <v/>
      </c>
      <c r="V47" s="1144"/>
      <c r="W47" s="1131" t="str">
        <f t="shared" si="8"/>
        <v/>
      </c>
      <c r="X47" s="1144"/>
      <c r="Y47" s="1131" t="str">
        <f t="shared" si="11"/>
        <v/>
      </c>
      <c r="Z47" s="1174">
        <f t="shared" si="9"/>
        <v>0</v>
      </c>
      <c r="AA47" s="1175"/>
      <c r="AB47" s="1173">
        <f t="shared" si="12"/>
        <v>0</v>
      </c>
    </row>
    <row r="48" spans="2:30" x14ac:dyDescent="0.2">
      <c r="B48" s="1153">
        <f>NSIKAP!B52</f>
        <v>33</v>
      </c>
      <c r="C48" s="1145"/>
      <c r="D48" s="1146" t="str">
        <f>NSIKAP!D52</f>
        <v/>
      </c>
      <c r="E48" s="1147"/>
      <c r="F48" s="1144"/>
      <c r="G48" s="1131" t="str">
        <f t="shared" si="0"/>
        <v/>
      </c>
      <c r="H48" s="1144"/>
      <c r="I48" s="1131" t="str">
        <f t="shared" si="1"/>
        <v/>
      </c>
      <c r="J48" s="1144"/>
      <c r="K48" s="1131" t="str">
        <f t="shared" si="2"/>
        <v/>
      </c>
      <c r="L48" s="1144"/>
      <c r="M48" s="1131" t="str">
        <f t="shared" si="3"/>
        <v/>
      </c>
      <c r="N48" s="1144"/>
      <c r="O48" s="1131" t="str">
        <f t="shared" si="4"/>
        <v/>
      </c>
      <c r="P48" s="1144"/>
      <c r="Q48" s="1131" t="str">
        <f t="shared" si="5"/>
        <v/>
      </c>
      <c r="R48" s="1144"/>
      <c r="S48" s="1131" t="str">
        <f t="shared" si="6"/>
        <v/>
      </c>
      <c r="T48" s="1144"/>
      <c r="U48" s="1131" t="str">
        <f t="shared" si="7"/>
        <v/>
      </c>
      <c r="V48" s="1144"/>
      <c r="W48" s="1131" t="str">
        <f t="shared" si="8"/>
        <v/>
      </c>
      <c r="X48" s="1144"/>
      <c r="Y48" s="1131" t="str">
        <f t="shared" si="11"/>
        <v/>
      </c>
      <c r="Z48" s="1174">
        <f t="shared" si="9"/>
        <v>0</v>
      </c>
      <c r="AA48" s="1175"/>
      <c r="AB48" s="1173">
        <f t="shared" si="12"/>
        <v>0</v>
      </c>
    </row>
    <row r="49" spans="2:28" x14ac:dyDescent="0.2">
      <c r="B49" s="1153">
        <f>NSIKAP!B53</f>
        <v>34</v>
      </c>
      <c r="C49" s="1145"/>
      <c r="D49" s="1146" t="str">
        <f>NSIKAP!D53</f>
        <v/>
      </c>
      <c r="E49" s="1147"/>
      <c r="F49" s="1144"/>
      <c r="G49" s="1131" t="str">
        <f t="shared" si="0"/>
        <v/>
      </c>
      <c r="H49" s="1144"/>
      <c r="I49" s="1131" t="str">
        <f t="shared" si="1"/>
        <v/>
      </c>
      <c r="J49" s="1144"/>
      <c r="K49" s="1131" t="str">
        <f t="shared" si="2"/>
        <v/>
      </c>
      <c r="L49" s="1144"/>
      <c r="M49" s="1131" t="str">
        <f t="shared" si="3"/>
        <v/>
      </c>
      <c r="N49" s="1144"/>
      <c r="O49" s="1131" t="str">
        <f t="shared" si="4"/>
        <v/>
      </c>
      <c r="P49" s="1144"/>
      <c r="Q49" s="1131" t="str">
        <f t="shared" si="5"/>
        <v/>
      </c>
      <c r="R49" s="1144"/>
      <c r="S49" s="1131" t="str">
        <f t="shared" si="6"/>
        <v/>
      </c>
      <c r="T49" s="1144"/>
      <c r="U49" s="1131" t="str">
        <f t="shared" si="7"/>
        <v/>
      </c>
      <c r="V49" s="1144"/>
      <c r="W49" s="1131" t="str">
        <f t="shared" si="8"/>
        <v/>
      </c>
      <c r="X49" s="1144"/>
      <c r="Y49" s="1131" t="str">
        <f t="shared" si="11"/>
        <v/>
      </c>
      <c r="Z49" s="1174">
        <f t="shared" si="9"/>
        <v>0</v>
      </c>
      <c r="AA49" s="1175"/>
      <c r="AB49" s="1173">
        <f t="shared" si="12"/>
        <v>0</v>
      </c>
    </row>
    <row r="50" spans="2:28" x14ac:dyDescent="0.2">
      <c r="B50" s="1153">
        <f>NSIKAP!B54</f>
        <v>35</v>
      </c>
      <c r="C50" s="1145"/>
      <c r="D50" s="1146" t="str">
        <f>NSIKAP!D54</f>
        <v/>
      </c>
      <c r="E50" s="1147"/>
      <c r="F50" s="1144"/>
      <c r="G50" s="1131" t="str">
        <f t="shared" si="0"/>
        <v/>
      </c>
      <c r="H50" s="1144"/>
      <c r="I50" s="1131" t="str">
        <f t="shared" si="1"/>
        <v/>
      </c>
      <c r="J50" s="1144"/>
      <c r="K50" s="1131" t="str">
        <f t="shared" si="2"/>
        <v/>
      </c>
      <c r="L50" s="1144"/>
      <c r="M50" s="1131" t="str">
        <f t="shared" si="3"/>
        <v/>
      </c>
      <c r="N50" s="1144"/>
      <c r="O50" s="1131" t="str">
        <f t="shared" si="4"/>
        <v/>
      </c>
      <c r="P50" s="1144"/>
      <c r="Q50" s="1131" t="str">
        <f t="shared" si="5"/>
        <v/>
      </c>
      <c r="R50" s="1144"/>
      <c r="S50" s="1131" t="str">
        <f t="shared" si="6"/>
        <v/>
      </c>
      <c r="T50" s="1144"/>
      <c r="U50" s="1131" t="str">
        <f t="shared" si="7"/>
        <v/>
      </c>
      <c r="V50" s="1144"/>
      <c r="W50" s="1131" t="str">
        <f t="shared" si="8"/>
        <v/>
      </c>
      <c r="X50" s="1144"/>
      <c r="Y50" s="1131" t="str">
        <f t="shared" si="11"/>
        <v/>
      </c>
      <c r="Z50" s="1174">
        <f t="shared" si="9"/>
        <v>0</v>
      </c>
      <c r="AA50" s="1175"/>
      <c r="AB50" s="1173">
        <f t="shared" si="12"/>
        <v>0</v>
      </c>
    </row>
    <row r="51" spans="2:28" x14ac:dyDescent="0.2">
      <c r="B51" s="1153">
        <f>NSIKAP!B55</f>
        <v>36</v>
      </c>
      <c r="C51" s="1145"/>
      <c r="D51" s="1146" t="str">
        <f>NSIKAP!D55</f>
        <v/>
      </c>
      <c r="E51" s="1147"/>
      <c r="F51" s="1144"/>
      <c r="G51" s="1131" t="str">
        <f t="shared" si="0"/>
        <v/>
      </c>
      <c r="H51" s="1144"/>
      <c r="I51" s="1131" t="str">
        <f t="shared" si="1"/>
        <v/>
      </c>
      <c r="J51" s="1144"/>
      <c r="K51" s="1131" t="str">
        <f t="shared" si="2"/>
        <v/>
      </c>
      <c r="L51" s="1144"/>
      <c r="M51" s="1131" t="str">
        <f t="shared" si="3"/>
        <v/>
      </c>
      <c r="N51" s="1144"/>
      <c r="O51" s="1131" t="str">
        <f t="shared" si="4"/>
        <v/>
      </c>
      <c r="P51" s="1144"/>
      <c r="Q51" s="1131" t="str">
        <f t="shared" si="5"/>
        <v/>
      </c>
      <c r="R51" s="1144"/>
      <c r="S51" s="1131" t="str">
        <f t="shared" si="6"/>
        <v/>
      </c>
      <c r="T51" s="1144"/>
      <c r="U51" s="1131" t="str">
        <f t="shared" si="7"/>
        <v/>
      </c>
      <c r="V51" s="1144"/>
      <c r="W51" s="1131" t="str">
        <f t="shared" si="8"/>
        <v/>
      </c>
      <c r="X51" s="1144"/>
      <c r="Y51" s="1131" t="str">
        <f t="shared" si="11"/>
        <v/>
      </c>
      <c r="Z51" s="1174">
        <f t="shared" si="9"/>
        <v>0</v>
      </c>
      <c r="AA51" s="1175"/>
      <c r="AB51" s="1173">
        <f t="shared" si="12"/>
        <v>0</v>
      </c>
    </row>
    <row r="52" spans="2:28" x14ac:dyDescent="0.2">
      <c r="B52" s="1153">
        <f>NSIKAP!B56</f>
        <v>37</v>
      </c>
      <c r="C52" s="1145"/>
      <c r="D52" s="1146" t="str">
        <f>NSIKAP!D56</f>
        <v/>
      </c>
      <c r="E52" s="1147"/>
      <c r="F52" s="1144"/>
      <c r="G52" s="1131" t="str">
        <f t="shared" si="0"/>
        <v/>
      </c>
      <c r="H52" s="1144"/>
      <c r="I52" s="1131" t="str">
        <f t="shared" si="1"/>
        <v/>
      </c>
      <c r="J52" s="1144"/>
      <c r="K52" s="1131" t="str">
        <f t="shared" si="2"/>
        <v/>
      </c>
      <c r="L52" s="1144"/>
      <c r="M52" s="1131" t="str">
        <f t="shared" si="3"/>
        <v/>
      </c>
      <c r="N52" s="1144"/>
      <c r="O52" s="1131" t="str">
        <f t="shared" si="4"/>
        <v/>
      </c>
      <c r="P52" s="1144"/>
      <c r="Q52" s="1131" t="str">
        <f t="shared" si="5"/>
        <v/>
      </c>
      <c r="R52" s="1144"/>
      <c r="S52" s="1131" t="str">
        <f t="shared" si="6"/>
        <v/>
      </c>
      <c r="T52" s="1144"/>
      <c r="U52" s="1131" t="str">
        <f t="shared" si="7"/>
        <v/>
      </c>
      <c r="V52" s="1144"/>
      <c r="W52" s="1131" t="str">
        <f t="shared" si="8"/>
        <v/>
      </c>
      <c r="X52" s="1144"/>
      <c r="Y52" s="1131" t="str">
        <f t="shared" si="11"/>
        <v/>
      </c>
      <c r="Z52" s="1174">
        <f t="shared" si="9"/>
        <v>0</v>
      </c>
      <c r="AA52" s="1175"/>
      <c r="AB52" s="1173">
        <f t="shared" si="12"/>
        <v>0</v>
      </c>
    </row>
    <row r="53" spans="2:28" x14ac:dyDescent="0.2">
      <c r="B53" s="1153">
        <f>NSIKAP!B57</f>
        <v>38</v>
      </c>
      <c r="C53" s="1145"/>
      <c r="D53" s="1146" t="str">
        <f>NSIKAP!D57</f>
        <v/>
      </c>
      <c r="E53" s="1147"/>
      <c r="F53" s="1144"/>
      <c r="G53" s="1131" t="str">
        <f t="shared" si="0"/>
        <v/>
      </c>
      <c r="H53" s="1144"/>
      <c r="I53" s="1131" t="str">
        <f t="shared" si="1"/>
        <v/>
      </c>
      <c r="J53" s="1144"/>
      <c r="K53" s="1131" t="str">
        <f t="shared" si="2"/>
        <v/>
      </c>
      <c r="L53" s="1144"/>
      <c r="M53" s="1131" t="str">
        <f t="shared" si="3"/>
        <v/>
      </c>
      <c r="N53" s="1144"/>
      <c r="O53" s="1131" t="str">
        <f t="shared" si="4"/>
        <v/>
      </c>
      <c r="P53" s="1144"/>
      <c r="Q53" s="1131" t="str">
        <f t="shared" si="5"/>
        <v/>
      </c>
      <c r="R53" s="1144"/>
      <c r="S53" s="1131" t="str">
        <f t="shared" si="6"/>
        <v/>
      </c>
      <c r="T53" s="1144"/>
      <c r="U53" s="1131" t="str">
        <f t="shared" si="7"/>
        <v/>
      </c>
      <c r="V53" s="1144"/>
      <c r="W53" s="1131" t="str">
        <f t="shared" si="8"/>
        <v/>
      </c>
      <c r="X53" s="1144"/>
      <c r="Y53" s="1131" t="str">
        <f t="shared" si="11"/>
        <v/>
      </c>
      <c r="Z53" s="1174">
        <f t="shared" si="9"/>
        <v>0</v>
      </c>
      <c r="AA53" s="1175"/>
      <c r="AB53" s="1173">
        <f t="shared" si="12"/>
        <v>0</v>
      </c>
    </row>
    <row r="54" spans="2:28" x14ac:dyDescent="0.2">
      <c r="B54" s="1153">
        <f>NSIKAP!B58</f>
        <v>39</v>
      </c>
      <c r="C54" s="1145"/>
      <c r="D54" s="1146" t="str">
        <f>NSIKAP!D58</f>
        <v/>
      </c>
      <c r="E54" s="1147"/>
      <c r="F54" s="1144"/>
      <c r="G54" s="1131" t="str">
        <f t="shared" si="0"/>
        <v/>
      </c>
      <c r="H54" s="1144"/>
      <c r="I54" s="1131" t="str">
        <f t="shared" si="1"/>
        <v/>
      </c>
      <c r="J54" s="1144"/>
      <c r="K54" s="1131" t="str">
        <f t="shared" si="2"/>
        <v/>
      </c>
      <c r="L54" s="1144"/>
      <c r="M54" s="1131" t="str">
        <f t="shared" si="3"/>
        <v/>
      </c>
      <c r="N54" s="1144"/>
      <c r="O54" s="1131" t="str">
        <f t="shared" si="4"/>
        <v/>
      </c>
      <c r="P54" s="1144"/>
      <c r="Q54" s="1131" t="str">
        <f t="shared" si="5"/>
        <v/>
      </c>
      <c r="R54" s="1144"/>
      <c r="S54" s="1131" t="str">
        <f t="shared" si="6"/>
        <v/>
      </c>
      <c r="T54" s="1144"/>
      <c r="U54" s="1131" t="str">
        <f t="shared" si="7"/>
        <v/>
      </c>
      <c r="V54" s="1144"/>
      <c r="W54" s="1131" t="str">
        <f t="shared" si="8"/>
        <v/>
      </c>
      <c r="X54" s="1144"/>
      <c r="Y54" s="1131" t="str">
        <f t="shared" si="11"/>
        <v/>
      </c>
      <c r="Z54" s="1174">
        <f t="shared" si="9"/>
        <v>0</v>
      </c>
      <c r="AA54" s="1175"/>
      <c r="AB54" s="1173">
        <f t="shared" si="12"/>
        <v>0</v>
      </c>
    </row>
    <row r="55" spans="2:28" x14ac:dyDescent="0.2">
      <c r="B55" s="1154">
        <f>NSIKAP!B59</f>
        <v>40</v>
      </c>
      <c r="C55" s="1155"/>
      <c r="D55" s="1156" t="str">
        <f>NSIKAP!D59</f>
        <v/>
      </c>
      <c r="E55" s="1157"/>
      <c r="F55" s="1158"/>
      <c r="G55" s="1159" t="str">
        <f t="shared" si="0"/>
        <v/>
      </c>
      <c r="H55" s="1158"/>
      <c r="I55" s="1159" t="str">
        <f t="shared" si="1"/>
        <v/>
      </c>
      <c r="J55" s="1158"/>
      <c r="K55" s="1159" t="str">
        <f t="shared" si="2"/>
        <v/>
      </c>
      <c r="L55" s="1158"/>
      <c r="M55" s="1159" t="str">
        <f t="shared" si="3"/>
        <v/>
      </c>
      <c r="N55" s="1158"/>
      <c r="O55" s="1159" t="str">
        <f t="shared" si="4"/>
        <v/>
      </c>
      <c r="P55" s="1158"/>
      <c r="Q55" s="1159" t="str">
        <f t="shared" si="5"/>
        <v/>
      </c>
      <c r="R55" s="1158"/>
      <c r="S55" s="1159" t="str">
        <f t="shared" si="6"/>
        <v/>
      </c>
      <c r="T55" s="1158"/>
      <c r="U55" s="1159" t="str">
        <f t="shared" si="7"/>
        <v/>
      </c>
      <c r="V55" s="1158"/>
      <c r="W55" s="1159" t="str">
        <f t="shared" si="8"/>
        <v/>
      </c>
      <c r="X55" s="1158"/>
      <c r="Y55" s="1159" t="str">
        <f t="shared" si="11"/>
        <v/>
      </c>
      <c r="Z55" s="1178">
        <f t="shared" si="9"/>
        <v>0</v>
      </c>
      <c r="AA55" s="1179"/>
      <c r="AB55" s="1180">
        <f t="shared" si="12"/>
        <v>0</v>
      </c>
    </row>
    <row r="57" spans="2:28" x14ac:dyDescent="0.2">
      <c r="B57" s="1148" t="s">
        <v>202</v>
      </c>
    </row>
    <row r="58" spans="2:28" ht="15" x14ac:dyDescent="0.2">
      <c r="B58" s="1134">
        <f>B4</f>
        <v>4</v>
      </c>
      <c r="C58" s="1132" t="s">
        <v>3</v>
      </c>
      <c r="E58" s="1149" t="s">
        <v>616</v>
      </c>
      <c r="F58" s="1150"/>
      <c r="G58" s="1150"/>
      <c r="H58" s="1168"/>
      <c r="I58" s="1150"/>
    </row>
    <row r="59" spans="2:28" ht="15" x14ac:dyDescent="0.2">
      <c r="B59" s="1134">
        <f>B6</f>
        <v>3</v>
      </c>
      <c r="C59" s="1132" t="s">
        <v>3</v>
      </c>
      <c r="E59" s="1149" t="s">
        <v>617</v>
      </c>
      <c r="F59" s="1150"/>
      <c r="G59" s="1150"/>
      <c r="H59" s="1168"/>
      <c r="I59" s="1150"/>
    </row>
    <row r="60" spans="2:28" ht="15" x14ac:dyDescent="0.2">
      <c r="B60" s="1134">
        <f>B8</f>
        <v>2</v>
      </c>
      <c r="C60" s="1132" t="s">
        <v>3</v>
      </c>
      <c r="E60" s="1149" t="s">
        <v>623</v>
      </c>
      <c r="F60" s="1150"/>
      <c r="G60" s="1150"/>
      <c r="H60" s="1168"/>
      <c r="I60" s="1150"/>
    </row>
    <row r="61" spans="2:28" ht="15" x14ac:dyDescent="0.2">
      <c r="B61" s="1134">
        <f>B10</f>
        <v>1</v>
      </c>
      <c r="C61" s="1132" t="s">
        <v>3</v>
      </c>
      <c r="E61" s="1149" t="s">
        <v>618</v>
      </c>
      <c r="F61" s="1150"/>
      <c r="G61" s="1150"/>
      <c r="H61" s="1168"/>
      <c r="I61" s="1150"/>
    </row>
  </sheetData>
  <mergeCells count="24">
    <mergeCell ref="B1:Z1"/>
    <mergeCell ref="B2:Z2"/>
    <mergeCell ref="B12:B14"/>
    <mergeCell ref="C12:E14"/>
    <mergeCell ref="F12:Y12"/>
    <mergeCell ref="Z12:AB13"/>
    <mergeCell ref="F13:I13"/>
    <mergeCell ref="E4:E10"/>
    <mergeCell ref="R14:S14"/>
    <mergeCell ref="T14:U14"/>
    <mergeCell ref="V14:W14"/>
    <mergeCell ref="X14:Y14"/>
    <mergeCell ref="O8:R8"/>
    <mergeCell ref="O10:R10"/>
    <mergeCell ref="J13:M13"/>
    <mergeCell ref="N13:Q13"/>
    <mergeCell ref="R13:U13"/>
    <mergeCell ref="V13:Y13"/>
    <mergeCell ref="F14:G14"/>
    <mergeCell ref="H14:I14"/>
    <mergeCell ref="J14:K14"/>
    <mergeCell ref="L14:M14"/>
    <mergeCell ref="N14:O14"/>
    <mergeCell ref="P14:Q14"/>
  </mergeCells>
  <conditionalFormatting sqref="P67:P1048576 P1:P7 P9 P11:P64">
    <cfRule type="cellIs" dxfId="31" priority="6" operator="equal">
      <formula>0</formula>
    </cfRule>
  </conditionalFormatting>
  <conditionalFormatting sqref="AB1:AB11 Z1:AA12 Z14:AB1048576">
    <cfRule type="cellIs" dxfId="30" priority="5" operator="equal">
      <formula>0</formula>
    </cfRule>
  </conditionalFormatting>
  <conditionalFormatting sqref="P1">
    <cfRule type="cellIs" dxfId="29" priority="4" operator="equal">
      <formula>0</formula>
    </cfRule>
  </conditionalFormatting>
  <conditionalFormatting sqref="Z1">
    <cfRule type="cellIs" dxfId="28" priority="3" operator="equal">
      <formula>0</formula>
    </cfRule>
  </conditionalFormatting>
  <conditionalFormatting sqref="P9">
    <cfRule type="cellIs" dxfId="27" priority="2" operator="equal">
      <formula>0</formula>
    </cfRule>
  </conditionalFormatting>
  <conditionalFormatting sqref="P9">
    <cfRule type="cellIs" dxfId="26" priority="1" operator="equal">
      <formula>0</formula>
    </cfRule>
  </conditionalFormatting>
  <dataValidations count="1">
    <dataValidation type="list" allowBlank="1" showInputMessage="1" showErrorMessage="1" sqref="F16:F55 X16:X55 V16:V55 R16:R55 N16:N55 J16:J55 H16:H55 L16:L55 P16:P55 T16:T55">
      <formula1>$B$58:$B$61</formula1>
    </dataValidation>
  </dataValidations>
  <hyperlinks>
    <hyperlink ref="A1" location="RNDS!A1" tooltip="REKAP NILAI SIKAP" display="RNDS!A1"/>
  </hyperlinks>
  <pageMargins left="0.7" right="0.7" top="0.75" bottom="0.75" header="0.3" footer="0.3"/>
  <legacy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</sheetPr>
  <dimension ref="A1:AD61"/>
  <sheetViews>
    <sheetView workbookViewId="0">
      <selection activeCell="L7" sqref="L7"/>
    </sheetView>
  </sheetViews>
  <sheetFormatPr defaultRowHeight="12.75" x14ac:dyDescent="0.2"/>
  <cols>
    <col min="1" max="1" width="2.85546875" style="289" customWidth="1"/>
    <col min="2" max="2" width="4.28515625" style="1132" customWidth="1"/>
    <col min="3" max="3" width="1.7109375" style="1132" customWidth="1"/>
    <col min="4" max="4" width="8" style="1132" customWidth="1"/>
    <col min="5" max="5" width="19.28515625" style="1133" customWidth="1"/>
    <col min="6" max="7" width="4.42578125" style="1132" customWidth="1"/>
    <col min="8" max="8" width="4.42578125" style="1164" customWidth="1"/>
    <col min="9" max="9" width="4.42578125" style="1132" customWidth="1"/>
    <col min="10" max="11" width="4.42578125" style="289" customWidth="1"/>
    <col min="12" max="12" width="4.42578125" style="255" customWidth="1"/>
    <col min="13" max="15" width="4.42578125" style="289" customWidth="1"/>
    <col min="16" max="16" width="4.42578125" style="255" customWidth="1"/>
    <col min="17" max="19" width="4.42578125" style="289" customWidth="1"/>
    <col min="20" max="20" width="4.42578125" style="255" customWidth="1"/>
    <col min="21" max="23" width="4.42578125" style="289" customWidth="1"/>
    <col min="24" max="24" width="4.42578125" style="255" customWidth="1"/>
    <col min="25" max="25" width="4.42578125" style="289" customWidth="1"/>
    <col min="26" max="26" width="9.140625" style="1132" customWidth="1"/>
    <col min="27" max="27" width="9.140625" style="1132" hidden="1" customWidth="1"/>
    <col min="28" max="28" width="9.140625" style="1132" customWidth="1"/>
    <col min="29" max="16384" width="9.140625" style="289"/>
  </cols>
  <sheetData>
    <row r="1" spans="1:28" ht="15" customHeight="1" x14ac:dyDescent="0.25">
      <c r="A1" s="1128" t="s">
        <v>702</v>
      </c>
      <c r="B1" s="2198" t="s">
        <v>649</v>
      </c>
      <c r="C1" s="2198"/>
      <c r="D1" s="2198"/>
      <c r="E1" s="2198"/>
      <c r="F1" s="2198"/>
      <c r="G1" s="2198"/>
      <c r="H1" s="2198"/>
      <c r="I1" s="2198"/>
      <c r="J1" s="2198"/>
      <c r="K1" s="2198"/>
      <c r="L1" s="2198"/>
      <c r="M1" s="2198"/>
      <c r="N1" s="2198"/>
      <c r="O1" s="2198"/>
      <c r="P1" s="2198"/>
      <c r="Q1" s="2198"/>
      <c r="R1" s="2198"/>
      <c r="S1" s="2198"/>
      <c r="T1" s="2198"/>
      <c r="U1" s="2198"/>
      <c r="V1" s="2198"/>
      <c r="W1" s="2198"/>
      <c r="X1" s="2198"/>
      <c r="Y1" s="2198"/>
      <c r="Z1" s="2198"/>
      <c r="AA1" s="1162"/>
      <c r="AB1" s="1162"/>
    </row>
    <row r="2" spans="1:28" x14ac:dyDescent="0.2">
      <c r="B2" s="2199" t="s">
        <v>642</v>
      </c>
      <c r="C2" s="2199"/>
      <c r="D2" s="2199"/>
      <c r="E2" s="2199"/>
      <c r="F2" s="2199"/>
      <c r="G2" s="2199"/>
      <c r="H2" s="2199"/>
      <c r="I2" s="2199"/>
      <c r="J2" s="2199"/>
      <c r="K2" s="2199"/>
      <c r="L2" s="2199"/>
      <c r="M2" s="2199"/>
      <c r="N2" s="2199"/>
      <c r="O2" s="2199"/>
      <c r="P2" s="2199"/>
      <c r="Q2" s="2199"/>
      <c r="R2" s="2199"/>
      <c r="S2" s="2199"/>
      <c r="T2" s="2199"/>
      <c r="U2" s="2199"/>
      <c r="V2" s="2199"/>
      <c r="W2" s="2199"/>
      <c r="X2" s="2199"/>
      <c r="Y2" s="2199"/>
      <c r="Z2" s="2199"/>
      <c r="AA2" s="1135"/>
      <c r="AB2" s="1135"/>
    </row>
    <row r="3" spans="1:28" ht="3.75" customHeight="1" x14ac:dyDescent="0.2">
      <c r="B3" s="1204"/>
      <c r="C3" s="1204"/>
      <c r="D3" s="1204"/>
      <c r="E3" s="1205"/>
    </row>
    <row r="4" spans="1:28" ht="15" x14ac:dyDescent="0.25">
      <c r="B4" s="1210">
        <v>4</v>
      </c>
      <c r="C4" s="1211" t="s">
        <v>3</v>
      </c>
      <c r="D4" s="1203">
        <v>100</v>
      </c>
      <c r="E4" s="2223" t="s">
        <v>701</v>
      </c>
    </row>
    <row r="5" spans="1:28" ht="3" customHeight="1" x14ac:dyDescent="0.25">
      <c r="B5" s="1210"/>
      <c r="C5" s="1211"/>
      <c r="D5" s="1206"/>
      <c r="E5" s="2223"/>
    </row>
    <row r="6" spans="1:28" ht="15" x14ac:dyDescent="0.25">
      <c r="B6" s="1210">
        <v>3</v>
      </c>
      <c r="C6" s="1211" t="s">
        <v>3</v>
      </c>
      <c r="D6" s="1203">
        <v>80</v>
      </c>
      <c r="E6" s="2223"/>
      <c r="F6" s="1136" t="s">
        <v>31</v>
      </c>
      <c r="H6" s="1165"/>
      <c r="I6" s="1135" t="s">
        <v>3</v>
      </c>
      <c r="J6" s="289" t="str">
        <f>NSIKAP!BB7</f>
        <v>X MIPA 1</v>
      </c>
    </row>
    <row r="7" spans="1:28" ht="3" customHeight="1" x14ac:dyDescent="0.25">
      <c r="B7" s="1210"/>
      <c r="C7" s="1211"/>
      <c r="D7" s="1206"/>
      <c r="E7" s="2223"/>
      <c r="F7" s="1136"/>
      <c r="H7" s="1165"/>
      <c r="I7" s="1135"/>
    </row>
    <row r="8" spans="1:28" ht="15" x14ac:dyDescent="0.25">
      <c r="B8" s="1210">
        <v>2</v>
      </c>
      <c r="C8" s="1211" t="s">
        <v>3</v>
      </c>
      <c r="D8" s="1203">
        <v>60</v>
      </c>
      <c r="E8" s="2223"/>
      <c r="F8" s="1136" t="s">
        <v>185</v>
      </c>
      <c r="H8" s="1165"/>
      <c r="I8" s="1135" t="s">
        <v>3</v>
      </c>
      <c r="J8" s="1181" t="s">
        <v>647</v>
      </c>
      <c r="K8" s="1181"/>
      <c r="L8" s="1182"/>
      <c r="M8" s="1181"/>
      <c r="N8" s="1181" t="s">
        <v>3</v>
      </c>
      <c r="O8" s="2220"/>
      <c r="P8" s="2221"/>
      <c r="Q8" s="2221"/>
      <c r="R8" s="2222"/>
    </row>
    <row r="9" spans="1:28" ht="3" customHeight="1" x14ac:dyDescent="0.25">
      <c r="B9" s="1210"/>
      <c r="C9" s="1211"/>
      <c r="D9" s="1206"/>
      <c r="E9" s="2223"/>
      <c r="F9" s="1136"/>
      <c r="G9" s="1133"/>
      <c r="H9" s="1166"/>
      <c r="I9" s="1133"/>
      <c r="J9" s="1181"/>
      <c r="K9" s="1181"/>
      <c r="L9" s="1182"/>
      <c r="M9" s="1181"/>
      <c r="N9" s="1181"/>
    </row>
    <row r="10" spans="1:28" ht="15" x14ac:dyDescent="0.25">
      <c r="B10" s="1210">
        <v>1</v>
      </c>
      <c r="C10" s="1211" t="s">
        <v>3</v>
      </c>
      <c r="D10" s="1203">
        <v>40</v>
      </c>
      <c r="E10" s="2223"/>
      <c r="J10" s="1181" t="s">
        <v>648</v>
      </c>
      <c r="K10" s="1181"/>
      <c r="L10" s="1182"/>
      <c r="M10" s="1181"/>
      <c r="N10" s="1181" t="s">
        <v>3</v>
      </c>
      <c r="O10" s="2220"/>
      <c r="P10" s="2221"/>
      <c r="Q10" s="2221"/>
      <c r="R10" s="2222"/>
    </row>
    <row r="11" spans="1:28" ht="4.5" customHeight="1" x14ac:dyDescent="0.2">
      <c r="B11" s="1204"/>
      <c r="C11" s="1204"/>
      <c r="D11" s="1204"/>
      <c r="E11" s="1205"/>
    </row>
    <row r="12" spans="1:28" ht="15" customHeight="1" x14ac:dyDescent="0.2">
      <c r="B12" s="2208" t="s">
        <v>6</v>
      </c>
      <c r="C12" s="2202" t="s">
        <v>565</v>
      </c>
      <c r="D12" s="2203"/>
      <c r="E12" s="2203"/>
      <c r="F12" s="2217" t="s">
        <v>624</v>
      </c>
      <c r="G12" s="2218"/>
      <c r="H12" s="2218"/>
      <c r="I12" s="2218"/>
      <c r="J12" s="2218"/>
      <c r="K12" s="2218"/>
      <c r="L12" s="2218"/>
      <c r="M12" s="2218"/>
      <c r="N12" s="2218"/>
      <c r="O12" s="2218"/>
      <c r="P12" s="2218"/>
      <c r="Q12" s="2218"/>
      <c r="R12" s="2218"/>
      <c r="S12" s="2218"/>
      <c r="T12" s="2218"/>
      <c r="U12" s="2218"/>
      <c r="V12" s="2218"/>
      <c r="W12" s="2218"/>
      <c r="X12" s="2218"/>
      <c r="Y12" s="2219"/>
      <c r="Z12" s="2211" t="s">
        <v>625</v>
      </c>
      <c r="AA12" s="2212"/>
      <c r="AB12" s="2213"/>
    </row>
    <row r="13" spans="1:28" ht="79.5" customHeight="1" x14ac:dyDescent="0.2">
      <c r="B13" s="2209"/>
      <c r="C13" s="2204"/>
      <c r="D13" s="2205"/>
      <c r="E13" s="2205"/>
      <c r="F13" s="2196" t="s">
        <v>685</v>
      </c>
      <c r="G13" s="2197"/>
      <c r="H13" s="2197"/>
      <c r="I13" s="2200"/>
      <c r="J13" s="2196" t="s">
        <v>686</v>
      </c>
      <c r="K13" s="2197"/>
      <c r="L13" s="2197"/>
      <c r="M13" s="2200"/>
      <c r="N13" s="2196" t="s">
        <v>687</v>
      </c>
      <c r="O13" s="2197"/>
      <c r="P13" s="2197"/>
      <c r="Q13" s="2200"/>
      <c r="R13" s="2196" t="s">
        <v>688</v>
      </c>
      <c r="S13" s="2197"/>
      <c r="T13" s="2197"/>
      <c r="U13" s="2200"/>
      <c r="V13" s="2196" t="s">
        <v>689</v>
      </c>
      <c r="W13" s="2197"/>
      <c r="X13" s="2197"/>
      <c r="Y13" s="2197"/>
      <c r="Z13" s="2214"/>
      <c r="AA13" s="2215"/>
      <c r="AB13" s="2216"/>
    </row>
    <row r="14" spans="1:28" ht="15" customHeight="1" x14ac:dyDescent="0.2">
      <c r="B14" s="2210"/>
      <c r="C14" s="2206"/>
      <c r="D14" s="2207"/>
      <c r="E14" s="2207"/>
      <c r="F14" s="2201" t="s">
        <v>645</v>
      </c>
      <c r="G14" s="2201"/>
      <c r="H14" s="2195" t="s">
        <v>646</v>
      </c>
      <c r="I14" s="2195"/>
      <c r="J14" s="2201" t="s">
        <v>645</v>
      </c>
      <c r="K14" s="2201"/>
      <c r="L14" s="2195" t="s">
        <v>646</v>
      </c>
      <c r="M14" s="2195"/>
      <c r="N14" s="2201" t="s">
        <v>645</v>
      </c>
      <c r="O14" s="2201"/>
      <c r="P14" s="2195" t="s">
        <v>646</v>
      </c>
      <c r="Q14" s="2195"/>
      <c r="R14" s="2201" t="s">
        <v>645</v>
      </c>
      <c r="S14" s="2201"/>
      <c r="T14" s="2195" t="s">
        <v>646</v>
      </c>
      <c r="U14" s="2195"/>
      <c r="V14" s="2201" t="s">
        <v>645</v>
      </c>
      <c r="W14" s="2201"/>
      <c r="X14" s="2195" t="s">
        <v>646</v>
      </c>
      <c r="Y14" s="2195"/>
      <c r="Z14" s="1169" t="s">
        <v>645</v>
      </c>
      <c r="AA14" s="1170"/>
      <c r="AB14" s="1176" t="s">
        <v>646</v>
      </c>
    </row>
    <row r="15" spans="1:28" ht="3.75" customHeight="1" thickBot="1" x14ac:dyDescent="0.25">
      <c r="B15" s="1151"/>
      <c r="C15" s="1137"/>
      <c r="D15" s="1137"/>
      <c r="E15" s="1138"/>
      <c r="F15" s="1137"/>
      <c r="G15" s="1137"/>
      <c r="H15" s="1167"/>
      <c r="I15" s="1137"/>
      <c r="J15" s="1139"/>
      <c r="K15" s="1139"/>
      <c r="L15" s="1163"/>
      <c r="M15" s="1139"/>
      <c r="N15" s="1139"/>
      <c r="O15" s="1139"/>
      <c r="P15" s="1163"/>
      <c r="Q15" s="1139"/>
      <c r="R15" s="1139"/>
      <c r="S15" s="1139"/>
      <c r="T15" s="1163"/>
      <c r="U15" s="1139"/>
      <c r="V15" s="1139"/>
      <c r="W15" s="1139"/>
      <c r="X15" s="1163"/>
      <c r="Y15" s="1139"/>
      <c r="Z15" s="1171"/>
      <c r="AA15" s="1172"/>
      <c r="AB15" s="1177"/>
    </row>
    <row r="16" spans="1:28" ht="13.5" thickTop="1" x14ac:dyDescent="0.2">
      <c r="B16" s="1152">
        <f>NSIKAP!B20</f>
        <v>1</v>
      </c>
      <c r="C16" s="1141"/>
      <c r="D16" s="1142" t="str">
        <f>NSIKAP!D20</f>
        <v/>
      </c>
      <c r="E16" s="1143"/>
      <c r="F16" s="1140" t="s">
        <v>620</v>
      </c>
      <c r="G16" s="1131" t="str">
        <f t="shared" ref="G16:G55" si="0">IF(F16=$B$4,$D$4,IF(F16=$B$6,$D$6,IF(F16=$B$8,$D$8,IF(F16=$B$10,$D$10,""))))</f>
        <v/>
      </c>
      <c r="H16" s="1140"/>
      <c r="I16" s="1131" t="str">
        <f t="shared" ref="I16:I55" si="1">IF(H16=$B$4,$D$4,IF(H16=$B$6,$D$6,IF(H16=$B$8,$D$8,IF(H16=$B$10,$D$10,""))))</f>
        <v/>
      </c>
      <c r="J16" s="1140"/>
      <c r="K16" s="1131" t="str">
        <f t="shared" ref="K16:K55" si="2">IF(J16=$B$4,$D$4,IF(J16=$B$6,$D$6,IF(J16=$B$8,$D$8,IF(J16=$B$10,$D$10,""))))</f>
        <v/>
      </c>
      <c r="L16" s="1140"/>
      <c r="M16" s="1131" t="str">
        <f t="shared" ref="M16:M55" si="3">IF(L16=$B$4,$D$4,IF(L16=$B$6,$D$6,IF(L16=$B$8,$D$8,IF(L16=$B$10,$D$10,""))))</f>
        <v/>
      </c>
      <c r="N16" s="1140"/>
      <c r="O16" s="1131" t="str">
        <f t="shared" ref="O16:O55" si="4">IF(N16=$B$4,$D$4,IF(N16=$B$6,$D$6,IF(N16=$B$8,$D$8,IF(N16=$B$10,$D$10,""))))</f>
        <v/>
      </c>
      <c r="P16" s="1140"/>
      <c r="Q16" s="1131" t="str">
        <f t="shared" ref="Q16:Q55" si="5">IF(P16=$B$4,$D$4,IF(P16=$B$6,$D$6,IF(P16=$B$8,$D$8,IF(P16=$B$10,$D$10,""))))</f>
        <v/>
      </c>
      <c r="R16" s="1140"/>
      <c r="S16" s="1131" t="str">
        <f t="shared" ref="S16:S55" si="6">IF(R16=$B$4,$D$4,IF(R16=$B$6,$D$6,IF(R16=$B$8,$D$8,IF(R16=$B$10,$D$10,""))))</f>
        <v/>
      </c>
      <c r="T16" s="1140"/>
      <c r="U16" s="1131" t="str">
        <f t="shared" ref="U16:U55" si="7">IF(T16=$B$4,$D$4,IF(T16=$B$6,$D$6,IF(T16=$B$8,$D$8,IF(T16=$B$10,$D$10,""))))</f>
        <v/>
      </c>
      <c r="V16" s="1140"/>
      <c r="W16" s="1131" t="str">
        <f t="shared" ref="W16:W55" si="8">IF(V16=$B$4,$D$4,IF(V16=$B$6,$D$6,IF(V16=$B$8,$D$8,IF(V16=$B$10,$D$10,""))))</f>
        <v/>
      </c>
      <c r="X16" s="1140" t="s">
        <v>620</v>
      </c>
      <c r="Y16" s="1131"/>
      <c r="Z16" s="1173">
        <f t="shared" ref="Z16:Z55" si="9">IF(ISERROR((SUM(G16,K16,O16,S16,W16))/5),"",(SUM(G16,K16,O16,S16,W16))/5)</f>
        <v>0</v>
      </c>
      <c r="AA16" s="1173">
        <f t="shared" ref="AA16:AB31" si="10">IF(ISERROR((SUM(H16,L16,P16,T16,X16))/5),"",(SUM(H16,L16,P16,T16,X16))/5)</f>
        <v>0</v>
      </c>
      <c r="AB16" s="1173">
        <f t="shared" si="10"/>
        <v>0</v>
      </c>
    </row>
    <row r="17" spans="2:28" x14ac:dyDescent="0.2">
      <c r="B17" s="1153">
        <f>NSIKAP!B21</f>
        <v>2</v>
      </c>
      <c r="C17" s="1145"/>
      <c r="D17" s="1146" t="str">
        <f>NSIKAP!D21</f>
        <v/>
      </c>
      <c r="E17" s="1147"/>
      <c r="F17" s="1144" t="s">
        <v>620</v>
      </c>
      <c r="G17" s="1131" t="str">
        <f t="shared" si="0"/>
        <v/>
      </c>
      <c r="H17" s="1144"/>
      <c r="I17" s="1131" t="str">
        <f t="shared" si="1"/>
        <v/>
      </c>
      <c r="J17" s="1144"/>
      <c r="K17" s="1131" t="str">
        <f t="shared" si="2"/>
        <v/>
      </c>
      <c r="L17" s="1144"/>
      <c r="M17" s="1131" t="str">
        <f t="shared" si="3"/>
        <v/>
      </c>
      <c r="N17" s="1144"/>
      <c r="O17" s="1131" t="str">
        <f t="shared" si="4"/>
        <v/>
      </c>
      <c r="P17" s="1144"/>
      <c r="Q17" s="1131" t="str">
        <f t="shared" si="5"/>
        <v/>
      </c>
      <c r="R17" s="1144"/>
      <c r="S17" s="1131" t="str">
        <f t="shared" si="6"/>
        <v/>
      </c>
      <c r="T17" s="1144"/>
      <c r="U17" s="1131" t="str">
        <f t="shared" si="7"/>
        <v/>
      </c>
      <c r="V17" s="1144"/>
      <c r="W17" s="1131" t="str">
        <f t="shared" si="8"/>
        <v/>
      </c>
      <c r="X17" s="1144" t="s">
        <v>620</v>
      </c>
      <c r="Y17" s="1131"/>
      <c r="Z17" s="1174">
        <f t="shared" si="9"/>
        <v>0</v>
      </c>
      <c r="AA17" s="1175"/>
      <c r="AB17" s="1173">
        <f t="shared" si="10"/>
        <v>0</v>
      </c>
    </row>
    <row r="18" spans="2:28" x14ac:dyDescent="0.2">
      <c r="B18" s="1153">
        <f>NSIKAP!B22</f>
        <v>3</v>
      </c>
      <c r="C18" s="1145"/>
      <c r="D18" s="1146" t="str">
        <f>NSIKAP!D22</f>
        <v/>
      </c>
      <c r="E18" s="1147"/>
      <c r="F18" s="1144"/>
      <c r="G18" s="1131" t="str">
        <f t="shared" si="0"/>
        <v/>
      </c>
      <c r="H18" s="1144"/>
      <c r="I18" s="1131" t="str">
        <f t="shared" si="1"/>
        <v/>
      </c>
      <c r="J18" s="1144"/>
      <c r="K18" s="1131" t="str">
        <f t="shared" si="2"/>
        <v/>
      </c>
      <c r="L18" s="1144"/>
      <c r="M18" s="1131" t="str">
        <f t="shared" si="3"/>
        <v/>
      </c>
      <c r="N18" s="1144"/>
      <c r="O18" s="1131" t="str">
        <f t="shared" si="4"/>
        <v/>
      </c>
      <c r="P18" s="1144"/>
      <c r="Q18" s="1131" t="str">
        <f t="shared" si="5"/>
        <v/>
      </c>
      <c r="R18" s="1144"/>
      <c r="S18" s="1131" t="str">
        <f t="shared" si="6"/>
        <v/>
      </c>
      <c r="T18" s="1144"/>
      <c r="U18" s="1131" t="str">
        <f t="shared" si="7"/>
        <v/>
      </c>
      <c r="V18" s="1144"/>
      <c r="W18" s="1131" t="str">
        <f t="shared" si="8"/>
        <v/>
      </c>
      <c r="X18" s="1144"/>
      <c r="Y18" s="1131" t="str">
        <f t="shared" ref="Y18:Y55" si="11">IF(X18=$B$4,$D$4,IF(X18=$B$6,$D$6,IF(X18=$B$8,$D$8,IF(X18=$B$10,$D$10,""))))</f>
        <v/>
      </c>
      <c r="Z18" s="1174">
        <f t="shared" si="9"/>
        <v>0</v>
      </c>
      <c r="AA18" s="1175"/>
      <c r="AB18" s="1173">
        <f t="shared" si="10"/>
        <v>0</v>
      </c>
    </row>
    <row r="19" spans="2:28" x14ac:dyDescent="0.2">
      <c r="B19" s="1153">
        <f>NSIKAP!B23</f>
        <v>4</v>
      </c>
      <c r="C19" s="1145"/>
      <c r="D19" s="1146" t="str">
        <f>NSIKAP!D23</f>
        <v/>
      </c>
      <c r="E19" s="1147"/>
      <c r="F19" s="1144"/>
      <c r="G19" s="1131" t="str">
        <f t="shared" si="0"/>
        <v/>
      </c>
      <c r="H19" s="1144"/>
      <c r="I19" s="1131" t="str">
        <f t="shared" si="1"/>
        <v/>
      </c>
      <c r="J19" s="1144"/>
      <c r="K19" s="1131" t="str">
        <f t="shared" si="2"/>
        <v/>
      </c>
      <c r="L19" s="1144"/>
      <c r="M19" s="1131" t="str">
        <f t="shared" si="3"/>
        <v/>
      </c>
      <c r="N19" s="1144"/>
      <c r="O19" s="1131" t="str">
        <f t="shared" si="4"/>
        <v/>
      </c>
      <c r="P19" s="1144"/>
      <c r="Q19" s="1131" t="str">
        <f t="shared" si="5"/>
        <v/>
      </c>
      <c r="R19" s="1144"/>
      <c r="S19" s="1131" t="str">
        <f t="shared" si="6"/>
        <v/>
      </c>
      <c r="T19" s="1144"/>
      <c r="U19" s="1131" t="str">
        <f t="shared" si="7"/>
        <v/>
      </c>
      <c r="V19" s="1144"/>
      <c r="W19" s="1131" t="str">
        <f t="shared" si="8"/>
        <v/>
      </c>
      <c r="X19" s="1144"/>
      <c r="Y19" s="1131" t="str">
        <f t="shared" si="11"/>
        <v/>
      </c>
      <c r="Z19" s="1174">
        <f t="shared" si="9"/>
        <v>0</v>
      </c>
      <c r="AA19" s="1175"/>
      <c r="AB19" s="1173">
        <f t="shared" si="10"/>
        <v>0</v>
      </c>
    </row>
    <row r="20" spans="2:28" x14ac:dyDescent="0.2">
      <c r="B20" s="1153">
        <f>NSIKAP!B24</f>
        <v>5</v>
      </c>
      <c r="C20" s="1145"/>
      <c r="D20" s="1146" t="str">
        <f>NSIKAP!D24</f>
        <v/>
      </c>
      <c r="E20" s="1147"/>
      <c r="F20" s="1144"/>
      <c r="G20" s="1131" t="str">
        <f t="shared" si="0"/>
        <v/>
      </c>
      <c r="H20" s="1144"/>
      <c r="I20" s="1131" t="str">
        <f t="shared" si="1"/>
        <v/>
      </c>
      <c r="J20" s="1144"/>
      <c r="K20" s="1131" t="str">
        <f t="shared" si="2"/>
        <v/>
      </c>
      <c r="L20" s="1144"/>
      <c r="M20" s="1131" t="str">
        <f t="shared" si="3"/>
        <v/>
      </c>
      <c r="N20" s="1144"/>
      <c r="O20" s="1131" t="str">
        <f t="shared" si="4"/>
        <v/>
      </c>
      <c r="P20" s="1144"/>
      <c r="Q20" s="1131" t="str">
        <f t="shared" si="5"/>
        <v/>
      </c>
      <c r="R20" s="1144"/>
      <c r="S20" s="1131" t="str">
        <f t="shared" si="6"/>
        <v/>
      </c>
      <c r="T20" s="1144"/>
      <c r="U20" s="1131" t="str">
        <f t="shared" si="7"/>
        <v/>
      </c>
      <c r="V20" s="1144"/>
      <c r="W20" s="1131" t="str">
        <f t="shared" si="8"/>
        <v/>
      </c>
      <c r="X20" s="1144"/>
      <c r="Y20" s="1131" t="str">
        <f t="shared" si="11"/>
        <v/>
      </c>
      <c r="Z20" s="1174">
        <f t="shared" si="9"/>
        <v>0</v>
      </c>
      <c r="AA20" s="1175"/>
      <c r="AB20" s="1173">
        <f t="shared" si="10"/>
        <v>0</v>
      </c>
    </row>
    <row r="21" spans="2:28" x14ac:dyDescent="0.2">
      <c r="B21" s="1153">
        <f>NSIKAP!B25</f>
        <v>6</v>
      </c>
      <c r="C21" s="1145"/>
      <c r="D21" s="1146" t="str">
        <f>NSIKAP!D25</f>
        <v/>
      </c>
      <c r="E21" s="1147"/>
      <c r="F21" s="1144"/>
      <c r="G21" s="1131" t="str">
        <f t="shared" si="0"/>
        <v/>
      </c>
      <c r="H21" s="1144"/>
      <c r="I21" s="1131" t="str">
        <f t="shared" si="1"/>
        <v/>
      </c>
      <c r="J21" s="1144"/>
      <c r="K21" s="1131" t="str">
        <f t="shared" si="2"/>
        <v/>
      </c>
      <c r="L21" s="1144"/>
      <c r="M21" s="1131" t="str">
        <f t="shared" si="3"/>
        <v/>
      </c>
      <c r="N21" s="1144"/>
      <c r="O21" s="1131" t="str">
        <f t="shared" si="4"/>
        <v/>
      </c>
      <c r="P21" s="1144"/>
      <c r="Q21" s="1131" t="str">
        <f t="shared" si="5"/>
        <v/>
      </c>
      <c r="R21" s="1144"/>
      <c r="S21" s="1131" t="str">
        <f t="shared" si="6"/>
        <v/>
      </c>
      <c r="T21" s="1144"/>
      <c r="U21" s="1131" t="str">
        <f t="shared" si="7"/>
        <v/>
      </c>
      <c r="V21" s="1144"/>
      <c r="W21" s="1131" t="str">
        <f t="shared" si="8"/>
        <v/>
      </c>
      <c r="X21" s="1144"/>
      <c r="Y21" s="1131" t="str">
        <f t="shared" si="11"/>
        <v/>
      </c>
      <c r="Z21" s="1174">
        <f t="shared" si="9"/>
        <v>0</v>
      </c>
      <c r="AA21" s="1175"/>
      <c r="AB21" s="1173">
        <f t="shared" si="10"/>
        <v>0</v>
      </c>
    </row>
    <row r="22" spans="2:28" x14ac:dyDescent="0.2">
      <c r="B22" s="1153">
        <f>NSIKAP!B26</f>
        <v>7</v>
      </c>
      <c r="C22" s="1145"/>
      <c r="D22" s="1146" t="str">
        <f>NSIKAP!D26</f>
        <v/>
      </c>
      <c r="E22" s="1147"/>
      <c r="F22" s="1144"/>
      <c r="G22" s="1131" t="str">
        <f t="shared" si="0"/>
        <v/>
      </c>
      <c r="H22" s="1144"/>
      <c r="I22" s="1131" t="str">
        <f t="shared" si="1"/>
        <v/>
      </c>
      <c r="J22" s="1144"/>
      <c r="K22" s="1131" t="str">
        <f t="shared" si="2"/>
        <v/>
      </c>
      <c r="L22" s="1144"/>
      <c r="M22" s="1131" t="str">
        <f t="shared" si="3"/>
        <v/>
      </c>
      <c r="N22" s="1144"/>
      <c r="O22" s="1131" t="str">
        <f t="shared" si="4"/>
        <v/>
      </c>
      <c r="P22" s="1144"/>
      <c r="Q22" s="1131" t="str">
        <f t="shared" si="5"/>
        <v/>
      </c>
      <c r="R22" s="1144"/>
      <c r="S22" s="1131" t="str">
        <f t="shared" si="6"/>
        <v/>
      </c>
      <c r="T22" s="1144"/>
      <c r="U22" s="1131" t="str">
        <f t="shared" si="7"/>
        <v/>
      </c>
      <c r="V22" s="1144"/>
      <c r="W22" s="1131" t="str">
        <f t="shared" si="8"/>
        <v/>
      </c>
      <c r="X22" s="1144"/>
      <c r="Y22" s="1131" t="str">
        <f t="shared" si="11"/>
        <v/>
      </c>
      <c r="Z22" s="1174">
        <f t="shared" si="9"/>
        <v>0</v>
      </c>
      <c r="AA22" s="1175"/>
      <c r="AB22" s="1173">
        <f t="shared" si="10"/>
        <v>0</v>
      </c>
    </row>
    <row r="23" spans="2:28" x14ac:dyDescent="0.2">
      <c r="B23" s="1153">
        <f>NSIKAP!B27</f>
        <v>8</v>
      </c>
      <c r="C23" s="1145"/>
      <c r="D23" s="1146" t="str">
        <f>NSIKAP!D27</f>
        <v/>
      </c>
      <c r="E23" s="1147"/>
      <c r="F23" s="1144"/>
      <c r="G23" s="1131" t="str">
        <f t="shared" si="0"/>
        <v/>
      </c>
      <c r="H23" s="1144"/>
      <c r="I23" s="1131" t="str">
        <f t="shared" si="1"/>
        <v/>
      </c>
      <c r="J23" s="1144"/>
      <c r="K23" s="1131" t="str">
        <f t="shared" si="2"/>
        <v/>
      </c>
      <c r="L23" s="1144"/>
      <c r="M23" s="1131" t="str">
        <f t="shared" si="3"/>
        <v/>
      </c>
      <c r="N23" s="1144"/>
      <c r="O23" s="1131" t="str">
        <f t="shared" si="4"/>
        <v/>
      </c>
      <c r="P23" s="1144"/>
      <c r="Q23" s="1131" t="str">
        <f t="shared" si="5"/>
        <v/>
      </c>
      <c r="R23" s="1144"/>
      <c r="S23" s="1131" t="str">
        <f t="shared" si="6"/>
        <v/>
      </c>
      <c r="T23" s="1144"/>
      <c r="U23" s="1131" t="str">
        <f t="shared" si="7"/>
        <v/>
      </c>
      <c r="V23" s="1144"/>
      <c r="W23" s="1131" t="str">
        <f t="shared" si="8"/>
        <v/>
      </c>
      <c r="X23" s="1144"/>
      <c r="Y23" s="1131" t="str">
        <f t="shared" si="11"/>
        <v/>
      </c>
      <c r="Z23" s="1174">
        <f t="shared" si="9"/>
        <v>0</v>
      </c>
      <c r="AA23" s="1175"/>
      <c r="AB23" s="1173">
        <f t="shared" si="10"/>
        <v>0</v>
      </c>
    </row>
    <row r="24" spans="2:28" x14ac:dyDescent="0.2">
      <c r="B24" s="1153">
        <f>NSIKAP!B28</f>
        <v>9</v>
      </c>
      <c r="C24" s="1145"/>
      <c r="D24" s="1146" t="str">
        <f>NSIKAP!D28</f>
        <v/>
      </c>
      <c r="E24" s="1147"/>
      <c r="F24" s="1144"/>
      <c r="G24" s="1131" t="str">
        <f t="shared" si="0"/>
        <v/>
      </c>
      <c r="H24" s="1144"/>
      <c r="I24" s="1131" t="str">
        <f t="shared" si="1"/>
        <v/>
      </c>
      <c r="J24" s="1144"/>
      <c r="K24" s="1131" t="str">
        <f t="shared" si="2"/>
        <v/>
      </c>
      <c r="L24" s="1144"/>
      <c r="M24" s="1131" t="str">
        <f t="shared" si="3"/>
        <v/>
      </c>
      <c r="N24" s="1144"/>
      <c r="O24" s="1131" t="str">
        <f t="shared" si="4"/>
        <v/>
      </c>
      <c r="P24" s="1144"/>
      <c r="Q24" s="1131" t="str">
        <f t="shared" si="5"/>
        <v/>
      </c>
      <c r="R24" s="1144"/>
      <c r="S24" s="1131" t="str">
        <f t="shared" si="6"/>
        <v/>
      </c>
      <c r="T24" s="1144"/>
      <c r="U24" s="1131" t="str">
        <f t="shared" si="7"/>
        <v/>
      </c>
      <c r="V24" s="1144"/>
      <c r="W24" s="1131" t="str">
        <f t="shared" si="8"/>
        <v/>
      </c>
      <c r="X24" s="1144"/>
      <c r="Y24" s="1131" t="str">
        <f t="shared" si="11"/>
        <v/>
      </c>
      <c r="Z24" s="1174">
        <f t="shared" si="9"/>
        <v>0</v>
      </c>
      <c r="AA24" s="1175"/>
      <c r="AB24" s="1173">
        <f t="shared" si="10"/>
        <v>0</v>
      </c>
    </row>
    <row r="25" spans="2:28" x14ac:dyDescent="0.2">
      <c r="B25" s="1153">
        <f>NSIKAP!B29</f>
        <v>10</v>
      </c>
      <c r="C25" s="1145"/>
      <c r="D25" s="1146" t="str">
        <f>NSIKAP!D29</f>
        <v/>
      </c>
      <c r="E25" s="1147"/>
      <c r="F25" s="1144"/>
      <c r="G25" s="1131" t="str">
        <f t="shared" si="0"/>
        <v/>
      </c>
      <c r="H25" s="1144"/>
      <c r="I25" s="1131" t="str">
        <f t="shared" si="1"/>
        <v/>
      </c>
      <c r="J25" s="1144"/>
      <c r="K25" s="1131" t="str">
        <f t="shared" si="2"/>
        <v/>
      </c>
      <c r="L25" s="1144"/>
      <c r="M25" s="1131" t="str">
        <f t="shared" si="3"/>
        <v/>
      </c>
      <c r="N25" s="1144"/>
      <c r="O25" s="1131" t="str">
        <f t="shared" si="4"/>
        <v/>
      </c>
      <c r="P25" s="1144"/>
      <c r="Q25" s="1131" t="str">
        <f t="shared" si="5"/>
        <v/>
      </c>
      <c r="R25" s="1144"/>
      <c r="S25" s="1131" t="str">
        <f t="shared" si="6"/>
        <v/>
      </c>
      <c r="T25" s="1144"/>
      <c r="U25" s="1131" t="str">
        <f t="shared" si="7"/>
        <v/>
      </c>
      <c r="V25" s="1144"/>
      <c r="W25" s="1131" t="str">
        <f t="shared" si="8"/>
        <v/>
      </c>
      <c r="X25" s="1144"/>
      <c r="Y25" s="1131" t="str">
        <f t="shared" si="11"/>
        <v/>
      </c>
      <c r="Z25" s="1174">
        <f t="shared" si="9"/>
        <v>0</v>
      </c>
      <c r="AA25" s="1175"/>
      <c r="AB25" s="1173">
        <f t="shared" si="10"/>
        <v>0</v>
      </c>
    </row>
    <row r="26" spans="2:28" x14ac:dyDescent="0.2">
      <c r="B26" s="1153">
        <f>NSIKAP!B30</f>
        <v>11</v>
      </c>
      <c r="C26" s="1145"/>
      <c r="D26" s="1146" t="str">
        <f>NSIKAP!D30</f>
        <v/>
      </c>
      <c r="E26" s="1147"/>
      <c r="F26" s="1144"/>
      <c r="G26" s="1131" t="str">
        <f t="shared" si="0"/>
        <v/>
      </c>
      <c r="H26" s="1144"/>
      <c r="I26" s="1131" t="str">
        <f t="shared" si="1"/>
        <v/>
      </c>
      <c r="J26" s="1144"/>
      <c r="K26" s="1131" t="str">
        <f t="shared" si="2"/>
        <v/>
      </c>
      <c r="L26" s="1144"/>
      <c r="M26" s="1131" t="str">
        <f t="shared" si="3"/>
        <v/>
      </c>
      <c r="N26" s="1144"/>
      <c r="O26" s="1131" t="str">
        <f t="shared" si="4"/>
        <v/>
      </c>
      <c r="P26" s="1144"/>
      <c r="Q26" s="1131" t="str">
        <f t="shared" si="5"/>
        <v/>
      </c>
      <c r="R26" s="1144"/>
      <c r="S26" s="1131" t="str">
        <f t="shared" si="6"/>
        <v/>
      </c>
      <c r="T26" s="1144"/>
      <c r="U26" s="1131" t="str">
        <f t="shared" si="7"/>
        <v/>
      </c>
      <c r="V26" s="1144"/>
      <c r="W26" s="1131" t="str">
        <f t="shared" si="8"/>
        <v/>
      </c>
      <c r="X26" s="1144"/>
      <c r="Y26" s="1131" t="str">
        <f t="shared" si="11"/>
        <v/>
      </c>
      <c r="Z26" s="1174">
        <f t="shared" si="9"/>
        <v>0</v>
      </c>
      <c r="AA26" s="1175"/>
      <c r="AB26" s="1173">
        <f t="shared" si="10"/>
        <v>0</v>
      </c>
    </row>
    <row r="27" spans="2:28" x14ac:dyDescent="0.2">
      <c r="B27" s="1153">
        <f>NSIKAP!B31</f>
        <v>12</v>
      </c>
      <c r="C27" s="1145"/>
      <c r="D27" s="1146" t="str">
        <f>NSIKAP!D31</f>
        <v/>
      </c>
      <c r="E27" s="1147"/>
      <c r="F27" s="1144"/>
      <c r="G27" s="1131" t="str">
        <f t="shared" si="0"/>
        <v/>
      </c>
      <c r="H27" s="1144"/>
      <c r="I27" s="1131" t="str">
        <f t="shared" si="1"/>
        <v/>
      </c>
      <c r="J27" s="1144"/>
      <c r="K27" s="1131" t="str">
        <f t="shared" si="2"/>
        <v/>
      </c>
      <c r="L27" s="1144"/>
      <c r="M27" s="1131" t="str">
        <f t="shared" si="3"/>
        <v/>
      </c>
      <c r="N27" s="1144"/>
      <c r="O27" s="1131" t="str">
        <f t="shared" si="4"/>
        <v/>
      </c>
      <c r="P27" s="1144"/>
      <c r="Q27" s="1131" t="str">
        <f t="shared" si="5"/>
        <v/>
      </c>
      <c r="R27" s="1144"/>
      <c r="S27" s="1131" t="str">
        <f t="shared" si="6"/>
        <v/>
      </c>
      <c r="T27" s="1144"/>
      <c r="U27" s="1131" t="str">
        <f t="shared" si="7"/>
        <v/>
      </c>
      <c r="V27" s="1144"/>
      <c r="W27" s="1131" t="str">
        <f t="shared" si="8"/>
        <v/>
      </c>
      <c r="X27" s="1144"/>
      <c r="Y27" s="1131" t="str">
        <f t="shared" si="11"/>
        <v/>
      </c>
      <c r="Z27" s="1174">
        <f t="shared" si="9"/>
        <v>0</v>
      </c>
      <c r="AA27" s="1175"/>
      <c r="AB27" s="1173">
        <f t="shared" si="10"/>
        <v>0</v>
      </c>
    </row>
    <row r="28" spans="2:28" x14ac:dyDescent="0.2">
      <c r="B28" s="1153">
        <f>NSIKAP!B32</f>
        <v>13</v>
      </c>
      <c r="C28" s="1145"/>
      <c r="D28" s="1146" t="str">
        <f>NSIKAP!D32</f>
        <v/>
      </c>
      <c r="E28" s="1147"/>
      <c r="F28" s="1144"/>
      <c r="G28" s="1131" t="str">
        <f t="shared" si="0"/>
        <v/>
      </c>
      <c r="H28" s="1144"/>
      <c r="I28" s="1131" t="str">
        <f t="shared" si="1"/>
        <v/>
      </c>
      <c r="J28" s="1144"/>
      <c r="K28" s="1131" t="str">
        <f t="shared" si="2"/>
        <v/>
      </c>
      <c r="L28" s="1144"/>
      <c r="M28" s="1131" t="str">
        <f t="shared" si="3"/>
        <v/>
      </c>
      <c r="N28" s="1144"/>
      <c r="O28" s="1131" t="str">
        <f t="shared" si="4"/>
        <v/>
      </c>
      <c r="P28" s="1144"/>
      <c r="Q28" s="1131" t="str">
        <f t="shared" si="5"/>
        <v/>
      </c>
      <c r="R28" s="1144"/>
      <c r="S28" s="1131" t="str">
        <f t="shared" si="6"/>
        <v/>
      </c>
      <c r="T28" s="1144"/>
      <c r="U28" s="1131" t="str">
        <f t="shared" si="7"/>
        <v/>
      </c>
      <c r="V28" s="1144"/>
      <c r="W28" s="1131" t="str">
        <f t="shared" si="8"/>
        <v/>
      </c>
      <c r="X28" s="1144"/>
      <c r="Y28" s="1131" t="str">
        <f t="shared" si="11"/>
        <v/>
      </c>
      <c r="Z28" s="1174">
        <f t="shared" si="9"/>
        <v>0</v>
      </c>
      <c r="AA28" s="1175"/>
      <c r="AB28" s="1173">
        <f t="shared" si="10"/>
        <v>0</v>
      </c>
    </row>
    <row r="29" spans="2:28" x14ac:dyDescent="0.2">
      <c r="B29" s="1153">
        <f>NSIKAP!B33</f>
        <v>14</v>
      </c>
      <c r="C29" s="1145"/>
      <c r="D29" s="1146" t="str">
        <f>NSIKAP!D33</f>
        <v/>
      </c>
      <c r="E29" s="1147"/>
      <c r="F29" s="1144"/>
      <c r="G29" s="1131" t="str">
        <f t="shared" si="0"/>
        <v/>
      </c>
      <c r="H29" s="1144"/>
      <c r="I29" s="1131" t="str">
        <f t="shared" si="1"/>
        <v/>
      </c>
      <c r="J29" s="1144"/>
      <c r="K29" s="1131" t="str">
        <f t="shared" si="2"/>
        <v/>
      </c>
      <c r="L29" s="1144"/>
      <c r="M29" s="1131" t="str">
        <f t="shared" si="3"/>
        <v/>
      </c>
      <c r="N29" s="1144"/>
      <c r="O29" s="1131" t="str">
        <f t="shared" si="4"/>
        <v/>
      </c>
      <c r="P29" s="1144"/>
      <c r="Q29" s="1131" t="str">
        <f t="shared" si="5"/>
        <v/>
      </c>
      <c r="R29" s="1144"/>
      <c r="S29" s="1131" t="str">
        <f t="shared" si="6"/>
        <v/>
      </c>
      <c r="T29" s="1144"/>
      <c r="U29" s="1131" t="str">
        <f t="shared" si="7"/>
        <v/>
      </c>
      <c r="V29" s="1144"/>
      <c r="W29" s="1131" t="str">
        <f t="shared" si="8"/>
        <v/>
      </c>
      <c r="X29" s="1144"/>
      <c r="Y29" s="1131" t="str">
        <f t="shared" si="11"/>
        <v/>
      </c>
      <c r="Z29" s="1174">
        <f t="shared" si="9"/>
        <v>0</v>
      </c>
      <c r="AA29" s="1175"/>
      <c r="AB29" s="1173">
        <f t="shared" si="10"/>
        <v>0</v>
      </c>
    </row>
    <row r="30" spans="2:28" x14ac:dyDescent="0.2">
      <c r="B30" s="1153">
        <f>NSIKAP!B34</f>
        <v>15</v>
      </c>
      <c r="C30" s="1145"/>
      <c r="D30" s="1146" t="str">
        <f>NSIKAP!D34</f>
        <v/>
      </c>
      <c r="E30" s="1147"/>
      <c r="F30" s="1144"/>
      <c r="G30" s="1131" t="str">
        <f t="shared" si="0"/>
        <v/>
      </c>
      <c r="H30" s="1144"/>
      <c r="I30" s="1131" t="str">
        <f t="shared" si="1"/>
        <v/>
      </c>
      <c r="J30" s="1144"/>
      <c r="K30" s="1131" t="str">
        <f t="shared" si="2"/>
        <v/>
      </c>
      <c r="L30" s="1144"/>
      <c r="M30" s="1131" t="str">
        <f t="shared" si="3"/>
        <v/>
      </c>
      <c r="N30" s="1144"/>
      <c r="O30" s="1131" t="str">
        <f t="shared" si="4"/>
        <v/>
      </c>
      <c r="P30" s="1144"/>
      <c r="Q30" s="1131" t="str">
        <f t="shared" si="5"/>
        <v/>
      </c>
      <c r="R30" s="1144"/>
      <c r="S30" s="1131" t="str">
        <f t="shared" si="6"/>
        <v/>
      </c>
      <c r="T30" s="1144"/>
      <c r="U30" s="1131" t="str">
        <f t="shared" si="7"/>
        <v/>
      </c>
      <c r="V30" s="1144"/>
      <c r="W30" s="1131" t="str">
        <f t="shared" si="8"/>
        <v/>
      </c>
      <c r="X30" s="1144"/>
      <c r="Y30" s="1131" t="str">
        <f t="shared" si="11"/>
        <v/>
      </c>
      <c r="Z30" s="1174">
        <f t="shared" si="9"/>
        <v>0</v>
      </c>
      <c r="AA30" s="1175"/>
      <c r="AB30" s="1173">
        <f t="shared" si="10"/>
        <v>0</v>
      </c>
    </row>
    <row r="31" spans="2:28" x14ac:dyDescent="0.2">
      <c r="B31" s="1153">
        <f>NSIKAP!B35</f>
        <v>16</v>
      </c>
      <c r="C31" s="1145"/>
      <c r="D31" s="1146" t="str">
        <f>NSIKAP!D35</f>
        <v/>
      </c>
      <c r="E31" s="1147"/>
      <c r="F31" s="1144"/>
      <c r="G31" s="1131" t="str">
        <f t="shared" si="0"/>
        <v/>
      </c>
      <c r="H31" s="1144"/>
      <c r="I31" s="1131" t="str">
        <f t="shared" si="1"/>
        <v/>
      </c>
      <c r="J31" s="1144"/>
      <c r="K31" s="1131" t="str">
        <f t="shared" si="2"/>
        <v/>
      </c>
      <c r="L31" s="1144"/>
      <c r="M31" s="1131" t="str">
        <f t="shared" si="3"/>
        <v/>
      </c>
      <c r="N31" s="1144"/>
      <c r="O31" s="1131" t="str">
        <f t="shared" si="4"/>
        <v/>
      </c>
      <c r="P31" s="1144"/>
      <c r="Q31" s="1131" t="str">
        <f t="shared" si="5"/>
        <v/>
      </c>
      <c r="R31" s="1144"/>
      <c r="S31" s="1131" t="str">
        <f t="shared" si="6"/>
        <v/>
      </c>
      <c r="T31" s="1144"/>
      <c r="U31" s="1131" t="str">
        <f t="shared" si="7"/>
        <v/>
      </c>
      <c r="V31" s="1144"/>
      <c r="W31" s="1131" t="str">
        <f t="shared" si="8"/>
        <v/>
      </c>
      <c r="X31" s="1144"/>
      <c r="Y31" s="1131" t="str">
        <f t="shared" si="11"/>
        <v/>
      </c>
      <c r="Z31" s="1174">
        <f t="shared" si="9"/>
        <v>0</v>
      </c>
      <c r="AA31" s="1175"/>
      <c r="AB31" s="1173">
        <f t="shared" si="10"/>
        <v>0</v>
      </c>
    </row>
    <row r="32" spans="2:28" x14ac:dyDescent="0.2">
      <c r="B32" s="1153">
        <f>NSIKAP!B36</f>
        <v>17</v>
      </c>
      <c r="C32" s="1145"/>
      <c r="D32" s="1146" t="str">
        <f>NSIKAP!D36</f>
        <v/>
      </c>
      <c r="E32" s="1147"/>
      <c r="F32" s="1144"/>
      <c r="G32" s="1131" t="str">
        <f t="shared" si="0"/>
        <v/>
      </c>
      <c r="H32" s="1144"/>
      <c r="I32" s="1131" t="str">
        <f t="shared" si="1"/>
        <v/>
      </c>
      <c r="J32" s="1144"/>
      <c r="K32" s="1131" t="str">
        <f t="shared" si="2"/>
        <v/>
      </c>
      <c r="L32" s="1144"/>
      <c r="M32" s="1131" t="str">
        <f t="shared" si="3"/>
        <v/>
      </c>
      <c r="N32" s="1144"/>
      <c r="O32" s="1131" t="str">
        <f t="shared" si="4"/>
        <v/>
      </c>
      <c r="P32" s="1144"/>
      <c r="Q32" s="1131" t="str">
        <f t="shared" si="5"/>
        <v/>
      </c>
      <c r="R32" s="1144"/>
      <c r="S32" s="1131" t="str">
        <f t="shared" si="6"/>
        <v/>
      </c>
      <c r="T32" s="1144"/>
      <c r="U32" s="1131" t="str">
        <f t="shared" si="7"/>
        <v/>
      </c>
      <c r="V32" s="1144"/>
      <c r="W32" s="1131" t="str">
        <f t="shared" si="8"/>
        <v/>
      </c>
      <c r="X32" s="1144"/>
      <c r="Y32" s="1131" t="str">
        <f t="shared" si="11"/>
        <v/>
      </c>
      <c r="Z32" s="1174">
        <f t="shared" si="9"/>
        <v>0</v>
      </c>
      <c r="AA32" s="1175"/>
      <c r="AB32" s="1173">
        <f t="shared" ref="AB32:AB55" si="12">IF(ISERROR((SUM(I32,M32,Q32,U32,Y32))/5),"",(SUM(I32,M32,Q32,U32,Y32))/5)</f>
        <v>0</v>
      </c>
    </row>
    <row r="33" spans="2:30" x14ac:dyDescent="0.2">
      <c r="B33" s="1153">
        <f>NSIKAP!B37</f>
        <v>18</v>
      </c>
      <c r="C33" s="1145"/>
      <c r="D33" s="1146" t="str">
        <f>NSIKAP!D37</f>
        <v/>
      </c>
      <c r="E33" s="1147"/>
      <c r="F33" s="1144"/>
      <c r="G33" s="1131" t="str">
        <f t="shared" si="0"/>
        <v/>
      </c>
      <c r="H33" s="1144"/>
      <c r="I33" s="1131" t="str">
        <f t="shared" si="1"/>
        <v/>
      </c>
      <c r="J33" s="1144"/>
      <c r="K33" s="1131" t="str">
        <f t="shared" si="2"/>
        <v/>
      </c>
      <c r="L33" s="1144"/>
      <c r="M33" s="1131" t="str">
        <f t="shared" si="3"/>
        <v/>
      </c>
      <c r="N33" s="1144"/>
      <c r="O33" s="1131" t="str">
        <f t="shared" si="4"/>
        <v/>
      </c>
      <c r="P33" s="1144"/>
      <c r="Q33" s="1131" t="str">
        <f t="shared" si="5"/>
        <v/>
      </c>
      <c r="R33" s="1144"/>
      <c r="S33" s="1131" t="str">
        <f t="shared" si="6"/>
        <v/>
      </c>
      <c r="T33" s="1144"/>
      <c r="U33" s="1131" t="str">
        <f t="shared" si="7"/>
        <v/>
      </c>
      <c r="V33" s="1144"/>
      <c r="W33" s="1131" t="str">
        <f t="shared" si="8"/>
        <v/>
      </c>
      <c r="X33" s="1144"/>
      <c r="Y33" s="1131" t="str">
        <f t="shared" si="11"/>
        <v/>
      </c>
      <c r="Z33" s="1174">
        <f t="shared" si="9"/>
        <v>0</v>
      </c>
      <c r="AA33" s="1175"/>
      <c r="AB33" s="1173">
        <f t="shared" si="12"/>
        <v>0</v>
      </c>
    </row>
    <row r="34" spans="2:30" x14ac:dyDescent="0.2">
      <c r="B34" s="1153">
        <f>NSIKAP!B38</f>
        <v>19</v>
      </c>
      <c r="C34" s="1145"/>
      <c r="D34" s="1146" t="str">
        <f>NSIKAP!D38</f>
        <v/>
      </c>
      <c r="E34" s="1147"/>
      <c r="F34" s="1144"/>
      <c r="G34" s="1131" t="str">
        <f t="shared" si="0"/>
        <v/>
      </c>
      <c r="H34" s="1144"/>
      <c r="I34" s="1131" t="str">
        <f t="shared" si="1"/>
        <v/>
      </c>
      <c r="J34" s="1144"/>
      <c r="K34" s="1131" t="str">
        <f t="shared" si="2"/>
        <v/>
      </c>
      <c r="L34" s="1144"/>
      <c r="M34" s="1131" t="str">
        <f t="shared" si="3"/>
        <v/>
      </c>
      <c r="N34" s="1144"/>
      <c r="O34" s="1131" t="str">
        <f t="shared" si="4"/>
        <v/>
      </c>
      <c r="P34" s="1144"/>
      <c r="Q34" s="1131" t="str">
        <f t="shared" si="5"/>
        <v/>
      </c>
      <c r="R34" s="1144"/>
      <c r="S34" s="1131" t="str">
        <f t="shared" si="6"/>
        <v/>
      </c>
      <c r="T34" s="1144"/>
      <c r="U34" s="1131" t="str">
        <f t="shared" si="7"/>
        <v/>
      </c>
      <c r="V34" s="1144"/>
      <c r="W34" s="1131" t="str">
        <f t="shared" si="8"/>
        <v/>
      </c>
      <c r="X34" s="1144"/>
      <c r="Y34" s="1131" t="str">
        <f t="shared" si="11"/>
        <v/>
      </c>
      <c r="Z34" s="1174">
        <f t="shared" si="9"/>
        <v>0</v>
      </c>
      <c r="AA34" s="1175"/>
      <c r="AB34" s="1173">
        <f t="shared" si="12"/>
        <v>0</v>
      </c>
    </row>
    <row r="35" spans="2:30" x14ac:dyDescent="0.2">
      <c r="B35" s="1153">
        <f>NSIKAP!B39</f>
        <v>20</v>
      </c>
      <c r="C35" s="1145"/>
      <c r="D35" s="1146" t="str">
        <f>NSIKAP!D39</f>
        <v/>
      </c>
      <c r="E35" s="1147"/>
      <c r="F35" s="1144"/>
      <c r="G35" s="1131" t="str">
        <f t="shared" si="0"/>
        <v/>
      </c>
      <c r="H35" s="1144"/>
      <c r="I35" s="1131" t="str">
        <f t="shared" si="1"/>
        <v/>
      </c>
      <c r="J35" s="1144"/>
      <c r="K35" s="1131" t="str">
        <f t="shared" si="2"/>
        <v/>
      </c>
      <c r="L35" s="1144"/>
      <c r="M35" s="1131" t="str">
        <f t="shared" si="3"/>
        <v/>
      </c>
      <c r="N35" s="1144"/>
      <c r="O35" s="1131" t="str">
        <f t="shared" si="4"/>
        <v/>
      </c>
      <c r="P35" s="1144"/>
      <c r="Q35" s="1131" t="str">
        <f t="shared" si="5"/>
        <v/>
      </c>
      <c r="R35" s="1144"/>
      <c r="S35" s="1131" t="str">
        <f t="shared" si="6"/>
        <v/>
      </c>
      <c r="T35" s="1144"/>
      <c r="U35" s="1131" t="str">
        <f t="shared" si="7"/>
        <v/>
      </c>
      <c r="V35" s="1144"/>
      <c r="W35" s="1131" t="str">
        <f t="shared" si="8"/>
        <v/>
      </c>
      <c r="X35" s="1144"/>
      <c r="Y35" s="1131" t="str">
        <f t="shared" si="11"/>
        <v/>
      </c>
      <c r="Z35" s="1174">
        <f t="shared" si="9"/>
        <v>0</v>
      </c>
      <c r="AA35" s="1175"/>
      <c r="AB35" s="1173">
        <f t="shared" si="12"/>
        <v>0</v>
      </c>
    </row>
    <row r="36" spans="2:30" x14ac:dyDescent="0.2">
      <c r="B36" s="1153">
        <f>NSIKAP!B40</f>
        <v>21</v>
      </c>
      <c r="C36" s="1145"/>
      <c r="D36" s="1146" t="str">
        <f>NSIKAP!D40</f>
        <v/>
      </c>
      <c r="E36" s="1147"/>
      <c r="F36" s="1144"/>
      <c r="G36" s="1131" t="str">
        <f t="shared" si="0"/>
        <v/>
      </c>
      <c r="H36" s="1144"/>
      <c r="I36" s="1131" t="str">
        <f t="shared" si="1"/>
        <v/>
      </c>
      <c r="J36" s="1144"/>
      <c r="K36" s="1131" t="str">
        <f t="shared" si="2"/>
        <v/>
      </c>
      <c r="L36" s="1144"/>
      <c r="M36" s="1131" t="str">
        <f t="shared" si="3"/>
        <v/>
      </c>
      <c r="N36" s="1144"/>
      <c r="O36" s="1131" t="str">
        <f t="shared" si="4"/>
        <v/>
      </c>
      <c r="P36" s="1144"/>
      <c r="Q36" s="1131" t="str">
        <f t="shared" si="5"/>
        <v/>
      </c>
      <c r="R36" s="1144"/>
      <c r="S36" s="1131" t="str">
        <f t="shared" si="6"/>
        <v/>
      </c>
      <c r="T36" s="1144"/>
      <c r="U36" s="1131" t="str">
        <f t="shared" si="7"/>
        <v/>
      </c>
      <c r="V36" s="1144"/>
      <c r="W36" s="1131" t="str">
        <f t="shared" si="8"/>
        <v/>
      </c>
      <c r="X36" s="1144"/>
      <c r="Y36" s="1131" t="str">
        <f t="shared" si="11"/>
        <v/>
      </c>
      <c r="Z36" s="1174">
        <f t="shared" si="9"/>
        <v>0</v>
      </c>
      <c r="AA36" s="1175"/>
      <c r="AB36" s="1173">
        <f t="shared" si="12"/>
        <v>0</v>
      </c>
    </row>
    <row r="37" spans="2:30" x14ac:dyDescent="0.2">
      <c r="B37" s="1153">
        <f>NSIKAP!B41</f>
        <v>22</v>
      </c>
      <c r="C37" s="1145"/>
      <c r="D37" s="1146" t="str">
        <f>NSIKAP!D41</f>
        <v/>
      </c>
      <c r="E37" s="1147"/>
      <c r="F37" s="1144"/>
      <c r="G37" s="1131" t="str">
        <f t="shared" si="0"/>
        <v/>
      </c>
      <c r="H37" s="1144"/>
      <c r="I37" s="1131" t="str">
        <f t="shared" si="1"/>
        <v/>
      </c>
      <c r="J37" s="1144"/>
      <c r="K37" s="1131" t="str">
        <f t="shared" si="2"/>
        <v/>
      </c>
      <c r="L37" s="1144"/>
      <c r="M37" s="1131" t="str">
        <f t="shared" si="3"/>
        <v/>
      </c>
      <c r="N37" s="1144"/>
      <c r="O37" s="1131" t="str">
        <f t="shared" si="4"/>
        <v/>
      </c>
      <c r="P37" s="1144"/>
      <c r="Q37" s="1131" t="str">
        <f t="shared" si="5"/>
        <v/>
      </c>
      <c r="R37" s="1144"/>
      <c r="S37" s="1131" t="str">
        <f t="shared" si="6"/>
        <v/>
      </c>
      <c r="T37" s="1144"/>
      <c r="U37" s="1131" t="str">
        <f t="shared" si="7"/>
        <v/>
      </c>
      <c r="V37" s="1144"/>
      <c r="W37" s="1131" t="str">
        <f t="shared" si="8"/>
        <v/>
      </c>
      <c r="X37" s="1144"/>
      <c r="Y37" s="1131" t="str">
        <f t="shared" si="11"/>
        <v/>
      </c>
      <c r="Z37" s="1174">
        <f t="shared" si="9"/>
        <v>0</v>
      </c>
      <c r="AA37" s="1175"/>
      <c r="AB37" s="1173">
        <f t="shared" si="12"/>
        <v>0</v>
      </c>
    </row>
    <row r="38" spans="2:30" x14ac:dyDescent="0.2">
      <c r="B38" s="1153">
        <f>NSIKAP!B42</f>
        <v>23</v>
      </c>
      <c r="C38" s="1145"/>
      <c r="D38" s="1146" t="str">
        <f>NSIKAP!D42</f>
        <v/>
      </c>
      <c r="E38" s="1147"/>
      <c r="F38" s="1144"/>
      <c r="G38" s="1131" t="str">
        <f t="shared" si="0"/>
        <v/>
      </c>
      <c r="H38" s="1144"/>
      <c r="I38" s="1131" t="str">
        <f t="shared" si="1"/>
        <v/>
      </c>
      <c r="J38" s="1144"/>
      <c r="K38" s="1131" t="str">
        <f t="shared" si="2"/>
        <v/>
      </c>
      <c r="L38" s="1144"/>
      <c r="M38" s="1131" t="str">
        <f t="shared" si="3"/>
        <v/>
      </c>
      <c r="N38" s="1144"/>
      <c r="O38" s="1131" t="str">
        <f t="shared" si="4"/>
        <v/>
      </c>
      <c r="P38" s="1144"/>
      <c r="Q38" s="1131" t="str">
        <f t="shared" si="5"/>
        <v/>
      </c>
      <c r="R38" s="1144"/>
      <c r="S38" s="1131" t="str">
        <f t="shared" si="6"/>
        <v/>
      </c>
      <c r="T38" s="1144"/>
      <c r="U38" s="1131" t="str">
        <f t="shared" si="7"/>
        <v/>
      </c>
      <c r="V38" s="1144"/>
      <c r="W38" s="1131" t="str">
        <f t="shared" si="8"/>
        <v/>
      </c>
      <c r="X38" s="1144"/>
      <c r="Y38" s="1131" t="str">
        <f t="shared" si="11"/>
        <v/>
      </c>
      <c r="Z38" s="1174">
        <f t="shared" si="9"/>
        <v>0</v>
      </c>
      <c r="AA38" s="1175"/>
      <c r="AB38" s="1173">
        <f t="shared" si="12"/>
        <v>0</v>
      </c>
    </row>
    <row r="39" spans="2:30" x14ac:dyDescent="0.2">
      <c r="B39" s="1153">
        <f>NSIKAP!B43</f>
        <v>24</v>
      </c>
      <c r="C39" s="1145"/>
      <c r="D39" s="1146" t="str">
        <f>NSIKAP!D43</f>
        <v/>
      </c>
      <c r="E39" s="1147"/>
      <c r="F39" s="1144"/>
      <c r="G39" s="1131" t="str">
        <f t="shared" si="0"/>
        <v/>
      </c>
      <c r="H39" s="1144"/>
      <c r="I39" s="1131" t="str">
        <f t="shared" si="1"/>
        <v/>
      </c>
      <c r="J39" s="1144"/>
      <c r="K39" s="1131" t="str">
        <f t="shared" si="2"/>
        <v/>
      </c>
      <c r="L39" s="1144"/>
      <c r="M39" s="1131" t="str">
        <f t="shared" si="3"/>
        <v/>
      </c>
      <c r="N39" s="1144"/>
      <c r="O39" s="1131" t="str">
        <f t="shared" si="4"/>
        <v/>
      </c>
      <c r="P39" s="1144"/>
      <c r="Q39" s="1131" t="str">
        <f t="shared" si="5"/>
        <v/>
      </c>
      <c r="R39" s="1144"/>
      <c r="S39" s="1131" t="str">
        <f t="shared" si="6"/>
        <v/>
      </c>
      <c r="T39" s="1144"/>
      <c r="U39" s="1131" t="str">
        <f t="shared" si="7"/>
        <v/>
      </c>
      <c r="V39" s="1144"/>
      <c r="W39" s="1131" t="str">
        <f t="shared" si="8"/>
        <v/>
      </c>
      <c r="X39" s="1144"/>
      <c r="Y39" s="1131" t="str">
        <f t="shared" si="11"/>
        <v/>
      </c>
      <c r="Z39" s="1174">
        <f t="shared" si="9"/>
        <v>0</v>
      </c>
      <c r="AA39" s="1175"/>
      <c r="AB39" s="1173">
        <f t="shared" si="12"/>
        <v>0</v>
      </c>
    </row>
    <row r="40" spans="2:30" x14ac:dyDescent="0.2">
      <c r="B40" s="1153">
        <f>NSIKAP!B44</f>
        <v>25</v>
      </c>
      <c r="C40" s="1145"/>
      <c r="D40" s="1146" t="str">
        <f>NSIKAP!D44</f>
        <v/>
      </c>
      <c r="E40" s="1147"/>
      <c r="F40" s="1144"/>
      <c r="G40" s="1131" t="str">
        <f t="shared" si="0"/>
        <v/>
      </c>
      <c r="H40" s="1144"/>
      <c r="I40" s="1131" t="str">
        <f t="shared" si="1"/>
        <v/>
      </c>
      <c r="J40" s="1144"/>
      <c r="K40" s="1131" t="str">
        <f t="shared" si="2"/>
        <v/>
      </c>
      <c r="L40" s="1144"/>
      <c r="M40" s="1131" t="str">
        <f t="shared" si="3"/>
        <v/>
      </c>
      <c r="N40" s="1144"/>
      <c r="O40" s="1131" t="str">
        <f t="shared" si="4"/>
        <v/>
      </c>
      <c r="P40" s="1144"/>
      <c r="Q40" s="1131" t="str">
        <f t="shared" si="5"/>
        <v/>
      </c>
      <c r="R40" s="1144"/>
      <c r="S40" s="1131" t="str">
        <f t="shared" si="6"/>
        <v/>
      </c>
      <c r="T40" s="1144"/>
      <c r="U40" s="1131" t="str">
        <f t="shared" si="7"/>
        <v/>
      </c>
      <c r="V40" s="1144"/>
      <c r="W40" s="1131" t="str">
        <f t="shared" si="8"/>
        <v/>
      </c>
      <c r="X40" s="1144"/>
      <c r="Y40" s="1131" t="str">
        <f t="shared" si="11"/>
        <v/>
      </c>
      <c r="Z40" s="1174">
        <f t="shared" si="9"/>
        <v>0</v>
      </c>
      <c r="AA40" s="1175"/>
      <c r="AB40" s="1173">
        <f t="shared" si="12"/>
        <v>0</v>
      </c>
    </row>
    <row r="41" spans="2:30" x14ac:dyDescent="0.2">
      <c r="B41" s="1153">
        <f>NSIKAP!B45</f>
        <v>26</v>
      </c>
      <c r="C41" s="1145"/>
      <c r="D41" s="1146" t="str">
        <f>NSIKAP!D45</f>
        <v/>
      </c>
      <c r="E41" s="1147"/>
      <c r="F41" s="1144"/>
      <c r="G41" s="1131" t="str">
        <f t="shared" si="0"/>
        <v/>
      </c>
      <c r="H41" s="1144"/>
      <c r="I41" s="1131" t="str">
        <f t="shared" si="1"/>
        <v/>
      </c>
      <c r="J41" s="1144"/>
      <c r="K41" s="1131" t="str">
        <f t="shared" si="2"/>
        <v/>
      </c>
      <c r="L41" s="1144"/>
      <c r="M41" s="1131" t="str">
        <f t="shared" si="3"/>
        <v/>
      </c>
      <c r="N41" s="1144"/>
      <c r="O41" s="1131" t="str">
        <f t="shared" si="4"/>
        <v/>
      </c>
      <c r="P41" s="1144"/>
      <c r="Q41" s="1131" t="str">
        <f t="shared" si="5"/>
        <v/>
      </c>
      <c r="R41" s="1144"/>
      <c r="S41" s="1131" t="str">
        <f t="shared" si="6"/>
        <v/>
      </c>
      <c r="T41" s="1144"/>
      <c r="U41" s="1131" t="str">
        <f t="shared" si="7"/>
        <v/>
      </c>
      <c r="V41" s="1144"/>
      <c r="W41" s="1131" t="str">
        <f t="shared" si="8"/>
        <v/>
      </c>
      <c r="X41" s="1144"/>
      <c r="Y41" s="1131" t="str">
        <f t="shared" si="11"/>
        <v/>
      </c>
      <c r="Z41" s="1174">
        <f t="shared" si="9"/>
        <v>0</v>
      </c>
      <c r="AA41" s="1175"/>
      <c r="AB41" s="1173">
        <f t="shared" si="12"/>
        <v>0</v>
      </c>
    </row>
    <row r="42" spans="2:30" x14ac:dyDescent="0.2">
      <c r="B42" s="1153">
        <f>NSIKAP!B46</f>
        <v>27</v>
      </c>
      <c r="C42" s="1145"/>
      <c r="D42" s="1146" t="str">
        <f>NSIKAP!D46</f>
        <v/>
      </c>
      <c r="E42" s="1147"/>
      <c r="F42" s="1144"/>
      <c r="G42" s="1131" t="str">
        <f t="shared" si="0"/>
        <v/>
      </c>
      <c r="H42" s="1144"/>
      <c r="I42" s="1131" t="str">
        <f t="shared" si="1"/>
        <v/>
      </c>
      <c r="J42" s="1144"/>
      <c r="K42" s="1131" t="str">
        <f t="shared" si="2"/>
        <v/>
      </c>
      <c r="L42" s="1144"/>
      <c r="M42" s="1131" t="str">
        <f t="shared" si="3"/>
        <v/>
      </c>
      <c r="N42" s="1144"/>
      <c r="O42" s="1131" t="str">
        <f t="shared" si="4"/>
        <v/>
      </c>
      <c r="P42" s="1144"/>
      <c r="Q42" s="1131" t="str">
        <f t="shared" si="5"/>
        <v/>
      </c>
      <c r="R42" s="1144"/>
      <c r="S42" s="1131" t="str">
        <f t="shared" si="6"/>
        <v/>
      </c>
      <c r="T42" s="1144"/>
      <c r="U42" s="1131" t="str">
        <f t="shared" si="7"/>
        <v/>
      </c>
      <c r="V42" s="1144"/>
      <c r="W42" s="1131" t="str">
        <f t="shared" si="8"/>
        <v/>
      </c>
      <c r="X42" s="1144"/>
      <c r="Y42" s="1131" t="str">
        <f t="shared" si="11"/>
        <v/>
      </c>
      <c r="Z42" s="1174">
        <f t="shared" si="9"/>
        <v>0</v>
      </c>
      <c r="AA42" s="1175"/>
      <c r="AB42" s="1173">
        <f t="shared" si="12"/>
        <v>0</v>
      </c>
    </row>
    <row r="43" spans="2:30" x14ac:dyDescent="0.2">
      <c r="B43" s="1153">
        <f>NSIKAP!B47</f>
        <v>28</v>
      </c>
      <c r="C43" s="1145"/>
      <c r="D43" s="1146" t="str">
        <f>NSIKAP!D47</f>
        <v/>
      </c>
      <c r="E43" s="1147"/>
      <c r="F43" s="1144"/>
      <c r="G43" s="1131" t="str">
        <f t="shared" si="0"/>
        <v/>
      </c>
      <c r="H43" s="1144"/>
      <c r="I43" s="1131" t="str">
        <f t="shared" si="1"/>
        <v/>
      </c>
      <c r="J43" s="1144"/>
      <c r="K43" s="1131" t="str">
        <f t="shared" si="2"/>
        <v/>
      </c>
      <c r="L43" s="1144"/>
      <c r="M43" s="1131" t="str">
        <f t="shared" si="3"/>
        <v/>
      </c>
      <c r="N43" s="1144"/>
      <c r="O43" s="1131" t="str">
        <f t="shared" si="4"/>
        <v/>
      </c>
      <c r="P43" s="1144"/>
      <c r="Q43" s="1131" t="str">
        <f t="shared" si="5"/>
        <v/>
      </c>
      <c r="R43" s="1144"/>
      <c r="S43" s="1131" t="str">
        <f t="shared" si="6"/>
        <v/>
      </c>
      <c r="T43" s="1144"/>
      <c r="U43" s="1131" t="str">
        <f t="shared" si="7"/>
        <v/>
      </c>
      <c r="V43" s="1144"/>
      <c r="W43" s="1131" t="str">
        <f t="shared" si="8"/>
        <v/>
      </c>
      <c r="X43" s="1144"/>
      <c r="Y43" s="1131" t="str">
        <f t="shared" si="11"/>
        <v/>
      </c>
      <c r="Z43" s="1174">
        <f t="shared" si="9"/>
        <v>0</v>
      </c>
      <c r="AA43" s="1175"/>
      <c r="AB43" s="1173">
        <f t="shared" si="12"/>
        <v>0</v>
      </c>
    </row>
    <row r="44" spans="2:30" x14ac:dyDescent="0.2">
      <c r="B44" s="1153">
        <f>NSIKAP!B48</f>
        <v>29</v>
      </c>
      <c r="C44" s="1145"/>
      <c r="D44" s="1146" t="str">
        <f>NSIKAP!D48</f>
        <v/>
      </c>
      <c r="E44" s="1147"/>
      <c r="F44" s="1144"/>
      <c r="G44" s="1131" t="str">
        <f t="shared" si="0"/>
        <v/>
      </c>
      <c r="H44" s="1144"/>
      <c r="I44" s="1131" t="str">
        <f t="shared" si="1"/>
        <v/>
      </c>
      <c r="J44" s="1144"/>
      <c r="K44" s="1131" t="str">
        <f t="shared" si="2"/>
        <v/>
      </c>
      <c r="L44" s="1144"/>
      <c r="M44" s="1131" t="str">
        <f t="shared" si="3"/>
        <v/>
      </c>
      <c r="N44" s="1144"/>
      <c r="O44" s="1131" t="str">
        <f t="shared" si="4"/>
        <v/>
      </c>
      <c r="P44" s="1144"/>
      <c r="Q44" s="1131" t="str">
        <f t="shared" si="5"/>
        <v/>
      </c>
      <c r="R44" s="1144"/>
      <c r="S44" s="1131" t="str">
        <f t="shared" si="6"/>
        <v/>
      </c>
      <c r="T44" s="1144"/>
      <c r="U44" s="1131" t="str">
        <f t="shared" si="7"/>
        <v/>
      </c>
      <c r="V44" s="1144"/>
      <c r="W44" s="1131" t="str">
        <f t="shared" si="8"/>
        <v/>
      </c>
      <c r="X44" s="1144"/>
      <c r="Y44" s="1131" t="str">
        <f t="shared" si="11"/>
        <v/>
      </c>
      <c r="Z44" s="1174">
        <f t="shared" si="9"/>
        <v>0</v>
      </c>
      <c r="AA44" s="1175"/>
      <c r="AB44" s="1173">
        <f t="shared" si="12"/>
        <v>0</v>
      </c>
    </row>
    <row r="45" spans="2:30" x14ac:dyDescent="0.2">
      <c r="B45" s="1153">
        <f>NSIKAP!B49</f>
        <v>30</v>
      </c>
      <c r="C45" s="1145"/>
      <c r="D45" s="1146" t="str">
        <f>NSIKAP!D49</f>
        <v/>
      </c>
      <c r="E45" s="1147"/>
      <c r="F45" s="1144"/>
      <c r="G45" s="1131" t="str">
        <f t="shared" si="0"/>
        <v/>
      </c>
      <c r="H45" s="1144"/>
      <c r="I45" s="1131" t="str">
        <f t="shared" si="1"/>
        <v/>
      </c>
      <c r="J45" s="1144"/>
      <c r="K45" s="1131" t="str">
        <f t="shared" si="2"/>
        <v/>
      </c>
      <c r="L45" s="1144"/>
      <c r="M45" s="1131" t="str">
        <f t="shared" si="3"/>
        <v/>
      </c>
      <c r="N45" s="1144"/>
      <c r="O45" s="1131" t="str">
        <f t="shared" si="4"/>
        <v/>
      </c>
      <c r="P45" s="1144"/>
      <c r="Q45" s="1131" t="str">
        <f t="shared" si="5"/>
        <v/>
      </c>
      <c r="R45" s="1144"/>
      <c r="S45" s="1131" t="str">
        <f t="shared" si="6"/>
        <v/>
      </c>
      <c r="T45" s="1144"/>
      <c r="U45" s="1131" t="str">
        <f t="shared" si="7"/>
        <v/>
      </c>
      <c r="V45" s="1144"/>
      <c r="W45" s="1131" t="str">
        <f t="shared" si="8"/>
        <v/>
      </c>
      <c r="X45" s="1144"/>
      <c r="Y45" s="1131" t="str">
        <f t="shared" si="11"/>
        <v/>
      </c>
      <c r="Z45" s="1174">
        <f t="shared" si="9"/>
        <v>0</v>
      </c>
      <c r="AA45" s="1175"/>
      <c r="AB45" s="1173">
        <f t="shared" si="12"/>
        <v>0</v>
      </c>
    </row>
    <row r="46" spans="2:30" ht="14.25" x14ac:dyDescent="0.2">
      <c r="B46" s="1153">
        <f>NSIKAP!B50</f>
        <v>31</v>
      </c>
      <c r="C46" s="1145"/>
      <c r="D46" s="1146" t="str">
        <f>NSIKAP!D50</f>
        <v/>
      </c>
      <c r="E46" s="1147"/>
      <c r="F46" s="1144"/>
      <c r="G46" s="1131" t="str">
        <f t="shared" si="0"/>
        <v/>
      </c>
      <c r="H46" s="1144"/>
      <c r="I46" s="1131" t="str">
        <f t="shared" si="1"/>
        <v/>
      </c>
      <c r="J46" s="1144"/>
      <c r="K46" s="1131" t="str">
        <f t="shared" si="2"/>
        <v/>
      </c>
      <c r="L46" s="1144"/>
      <c r="M46" s="1131" t="str">
        <f t="shared" si="3"/>
        <v/>
      </c>
      <c r="N46" s="1144"/>
      <c r="O46" s="1131" t="str">
        <f t="shared" si="4"/>
        <v/>
      </c>
      <c r="P46" s="1144"/>
      <c r="Q46" s="1131" t="str">
        <f t="shared" si="5"/>
        <v/>
      </c>
      <c r="R46" s="1144"/>
      <c r="S46" s="1131" t="str">
        <f t="shared" si="6"/>
        <v/>
      </c>
      <c r="T46" s="1144"/>
      <c r="U46" s="1131" t="str">
        <f t="shared" si="7"/>
        <v/>
      </c>
      <c r="V46" s="1144"/>
      <c r="W46" s="1131" t="str">
        <f t="shared" si="8"/>
        <v/>
      </c>
      <c r="X46" s="1144"/>
      <c r="Y46" s="1131" t="str">
        <f t="shared" si="11"/>
        <v/>
      </c>
      <c r="Z46" s="1174">
        <f t="shared" si="9"/>
        <v>0</v>
      </c>
      <c r="AA46" s="1175"/>
      <c r="AB46" s="1173">
        <f t="shared" si="12"/>
        <v>0</v>
      </c>
      <c r="AD46" s="2" t="s">
        <v>554</v>
      </c>
    </row>
    <row r="47" spans="2:30" x14ac:dyDescent="0.2">
      <c r="B47" s="1153">
        <f>NSIKAP!B51</f>
        <v>32</v>
      </c>
      <c r="C47" s="1145"/>
      <c r="D47" s="1146" t="str">
        <f>NSIKAP!D51</f>
        <v/>
      </c>
      <c r="E47" s="1147"/>
      <c r="F47" s="1144"/>
      <c r="G47" s="1131" t="str">
        <f t="shared" si="0"/>
        <v/>
      </c>
      <c r="H47" s="1144"/>
      <c r="I47" s="1131" t="str">
        <f t="shared" si="1"/>
        <v/>
      </c>
      <c r="J47" s="1144"/>
      <c r="K47" s="1131" t="str">
        <f t="shared" si="2"/>
        <v/>
      </c>
      <c r="L47" s="1144"/>
      <c r="M47" s="1131" t="str">
        <f t="shared" si="3"/>
        <v/>
      </c>
      <c r="N47" s="1144"/>
      <c r="O47" s="1131" t="str">
        <f t="shared" si="4"/>
        <v/>
      </c>
      <c r="P47" s="1144"/>
      <c r="Q47" s="1131" t="str">
        <f t="shared" si="5"/>
        <v/>
      </c>
      <c r="R47" s="1144"/>
      <c r="S47" s="1131" t="str">
        <f t="shared" si="6"/>
        <v/>
      </c>
      <c r="T47" s="1144"/>
      <c r="U47" s="1131" t="str">
        <f t="shared" si="7"/>
        <v/>
      </c>
      <c r="V47" s="1144"/>
      <c r="W47" s="1131" t="str">
        <f t="shared" si="8"/>
        <v/>
      </c>
      <c r="X47" s="1144"/>
      <c r="Y47" s="1131" t="str">
        <f t="shared" si="11"/>
        <v/>
      </c>
      <c r="Z47" s="1174">
        <f t="shared" si="9"/>
        <v>0</v>
      </c>
      <c r="AA47" s="1175"/>
      <c r="AB47" s="1173">
        <f t="shared" si="12"/>
        <v>0</v>
      </c>
    </row>
    <row r="48" spans="2:30" x14ac:dyDescent="0.2">
      <c r="B48" s="1153">
        <f>NSIKAP!B52</f>
        <v>33</v>
      </c>
      <c r="C48" s="1145"/>
      <c r="D48" s="1146" t="str">
        <f>NSIKAP!D52</f>
        <v/>
      </c>
      <c r="E48" s="1147"/>
      <c r="F48" s="1144"/>
      <c r="G48" s="1131" t="str">
        <f t="shared" si="0"/>
        <v/>
      </c>
      <c r="H48" s="1144"/>
      <c r="I48" s="1131" t="str">
        <f t="shared" si="1"/>
        <v/>
      </c>
      <c r="J48" s="1144"/>
      <c r="K48" s="1131" t="str">
        <f t="shared" si="2"/>
        <v/>
      </c>
      <c r="L48" s="1144"/>
      <c r="M48" s="1131" t="str">
        <f t="shared" si="3"/>
        <v/>
      </c>
      <c r="N48" s="1144"/>
      <c r="O48" s="1131" t="str">
        <f t="shared" si="4"/>
        <v/>
      </c>
      <c r="P48" s="1144"/>
      <c r="Q48" s="1131" t="str">
        <f t="shared" si="5"/>
        <v/>
      </c>
      <c r="R48" s="1144"/>
      <c r="S48" s="1131" t="str">
        <f t="shared" si="6"/>
        <v/>
      </c>
      <c r="T48" s="1144"/>
      <c r="U48" s="1131" t="str">
        <f t="shared" si="7"/>
        <v/>
      </c>
      <c r="V48" s="1144"/>
      <c r="W48" s="1131" t="str">
        <f t="shared" si="8"/>
        <v/>
      </c>
      <c r="X48" s="1144"/>
      <c r="Y48" s="1131" t="str">
        <f t="shared" si="11"/>
        <v/>
      </c>
      <c r="Z48" s="1174">
        <f t="shared" si="9"/>
        <v>0</v>
      </c>
      <c r="AA48" s="1175"/>
      <c r="AB48" s="1173">
        <f t="shared" si="12"/>
        <v>0</v>
      </c>
    </row>
    <row r="49" spans="2:28" x14ac:dyDescent="0.2">
      <c r="B49" s="1153">
        <f>NSIKAP!B53</f>
        <v>34</v>
      </c>
      <c r="C49" s="1145"/>
      <c r="D49" s="1146" t="str">
        <f>NSIKAP!D53</f>
        <v/>
      </c>
      <c r="E49" s="1147"/>
      <c r="F49" s="1144"/>
      <c r="G49" s="1131" t="str">
        <f t="shared" si="0"/>
        <v/>
      </c>
      <c r="H49" s="1144"/>
      <c r="I49" s="1131" t="str">
        <f t="shared" si="1"/>
        <v/>
      </c>
      <c r="J49" s="1144"/>
      <c r="K49" s="1131" t="str">
        <f t="shared" si="2"/>
        <v/>
      </c>
      <c r="L49" s="1144"/>
      <c r="M49" s="1131" t="str">
        <f t="shared" si="3"/>
        <v/>
      </c>
      <c r="N49" s="1144"/>
      <c r="O49" s="1131" t="str">
        <f t="shared" si="4"/>
        <v/>
      </c>
      <c r="P49" s="1144"/>
      <c r="Q49" s="1131" t="str">
        <f t="shared" si="5"/>
        <v/>
      </c>
      <c r="R49" s="1144"/>
      <c r="S49" s="1131" t="str">
        <f t="shared" si="6"/>
        <v/>
      </c>
      <c r="T49" s="1144"/>
      <c r="U49" s="1131" t="str">
        <f t="shared" si="7"/>
        <v/>
      </c>
      <c r="V49" s="1144"/>
      <c r="W49" s="1131" t="str">
        <f t="shared" si="8"/>
        <v/>
      </c>
      <c r="X49" s="1144"/>
      <c r="Y49" s="1131" t="str">
        <f t="shared" si="11"/>
        <v/>
      </c>
      <c r="Z49" s="1174">
        <f t="shared" si="9"/>
        <v>0</v>
      </c>
      <c r="AA49" s="1175"/>
      <c r="AB49" s="1173">
        <f t="shared" si="12"/>
        <v>0</v>
      </c>
    </row>
    <row r="50" spans="2:28" x14ac:dyDescent="0.2">
      <c r="B50" s="1153">
        <f>NSIKAP!B54</f>
        <v>35</v>
      </c>
      <c r="C50" s="1145"/>
      <c r="D50" s="1146" t="str">
        <f>NSIKAP!D54</f>
        <v/>
      </c>
      <c r="E50" s="1147"/>
      <c r="F50" s="1144"/>
      <c r="G50" s="1131" t="str">
        <f t="shared" si="0"/>
        <v/>
      </c>
      <c r="H50" s="1144"/>
      <c r="I50" s="1131" t="str">
        <f t="shared" si="1"/>
        <v/>
      </c>
      <c r="J50" s="1144"/>
      <c r="K50" s="1131" t="str">
        <f t="shared" si="2"/>
        <v/>
      </c>
      <c r="L50" s="1144"/>
      <c r="M50" s="1131" t="str">
        <f t="shared" si="3"/>
        <v/>
      </c>
      <c r="N50" s="1144"/>
      <c r="O50" s="1131" t="str">
        <f t="shared" si="4"/>
        <v/>
      </c>
      <c r="P50" s="1144"/>
      <c r="Q50" s="1131" t="str">
        <f t="shared" si="5"/>
        <v/>
      </c>
      <c r="R50" s="1144"/>
      <c r="S50" s="1131" t="str">
        <f t="shared" si="6"/>
        <v/>
      </c>
      <c r="T50" s="1144"/>
      <c r="U50" s="1131" t="str">
        <f t="shared" si="7"/>
        <v/>
      </c>
      <c r="V50" s="1144"/>
      <c r="W50" s="1131" t="str">
        <f t="shared" si="8"/>
        <v/>
      </c>
      <c r="X50" s="1144"/>
      <c r="Y50" s="1131" t="str">
        <f t="shared" si="11"/>
        <v/>
      </c>
      <c r="Z50" s="1174">
        <f t="shared" si="9"/>
        <v>0</v>
      </c>
      <c r="AA50" s="1175"/>
      <c r="AB50" s="1173">
        <f t="shared" si="12"/>
        <v>0</v>
      </c>
    </row>
    <row r="51" spans="2:28" x14ac:dyDescent="0.2">
      <c r="B51" s="1153">
        <f>NSIKAP!B55</f>
        <v>36</v>
      </c>
      <c r="C51" s="1145"/>
      <c r="D51" s="1146" t="str">
        <f>NSIKAP!D55</f>
        <v/>
      </c>
      <c r="E51" s="1147"/>
      <c r="F51" s="1144"/>
      <c r="G51" s="1131" t="str">
        <f t="shared" si="0"/>
        <v/>
      </c>
      <c r="H51" s="1144"/>
      <c r="I51" s="1131" t="str">
        <f t="shared" si="1"/>
        <v/>
      </c>
      <c r="J51" s="1144"/>
      <c r="K51" s="1131" t="str">
        <f t="shared" si="2"/>
        <v/>
      </c>
      <c r="L51" s="1144"/>
      <c r="M51" s="1131" t="str">
        <f t="shared" si="3"/>
        <v/>
      </c>
      <c r="N51" s="1144"/>
      <c r="O51" s="1131" t="str">
        <f t="shared" si="4"/>
        <v/>
      </c>
      <c r="P51" s="1144"/>
      <c r="Q51" s="1131" t="str">
        <f t="shared" si="5"/>
        <v/>
      </c>
      <c r="R51" s="1144"/>
      <c r="S51" s="1131" t="str">
        <f t="shared" si="6"/>
        <v/>
      </c>
      <c r="T51" s="1144"/>
      <c r="U51" s="1131" t="str">
        <f t="shared" si="7"/>
        <v/>
      </c>
      <c r="V51" s="1144"/>
      <c r="W51" s="1131" t="str">
        <f t="shared" si="8"/>
        <v/>
      </c>
      <c r="X51" s="1144"/>
      <c r="Y51" s="1131" t="str">
        <f t="shared" si="11"/>
        <v/>
      </c>
      <c r="Z51" s="1174">
        <f t="shared" si="9"/>
        <v>0</v>
      </c>
      <c r="AA51" s="1175"/>
      <c r="AB51" s="1173">
        <f t="shared" si="12"/>
        <v>0</v>
      </c>
    </row>
    <row r="52" spans="2:28" x14ac:dyDescent="0.2">
      <c r="B52" s="1153">
        <f>NSIKAP!B56</f>
        <v>37</v>
      </c>
      <c r="C52" s="1145"/>
      <c r="D52" s="1146" t="str">
        <f>NSIKAP!D56</f>
        <v/>
      </c>
      <c r="E52" s="1147"/>
      <c r="F52" s="1144"/>
      <c r="G52" s="1131" t="str">
        <f t="shared" si="0"/>
        <v/>
      </c>
      <c r="H52" s="1144"/>
      <c r="I52" s="1131" t="str">
        <f t="shared" si="1"/>
        <v/>
      </c>
      <c r="J52" s="1144"/>
      <c r="K52" s="1131" t="str">
        <f t="shared" si="2"/>
        <v/>
      </c>
      <c r="L52" s="1144"/>
      <c r="M52" s="1131" t="str">
        <f t="shared" si="3"/>
        <v/>
      </c>
      <c r="N52" s="1144"/>
      <c r="O52" s="1131" t="str">
        <f t="shared" si="4"/>
        <v/>
      </c>
      <c r="P52" s="1144"/>
      <c r="Q52" s="1131" t="str">
        <f t="shared" si="5"/>
        <v/>
      </c>
      <c r="R52" s="1144"/>
      <c r="S52" s="1131" t="str">
        <f t="shared" si="6"/>
        <v/>
      </c>
      <c r="T52" s="1144"/>
      <c r="U52" s="1131" t="str">
        <f t="shared" si="7"/>
        <v/>
      </c>
      <c r="V52" s="1144"/>
      <c r="W52" s="1131" t="str">
        <f t="shared" si="8"/>
        <v/>
      </c>
      <c r="X52" s="1144"/>
      <c r="Y52" s="1131" t="str">
        <f t="shared" si="11"/>
        <v/>
      </c>
      <c r="Z52" s="1174">
        <f t="shared" si="9"/>
        <v>0</v>
      </c>
      <c r="AA52" s="1175"/>
      <c r="AB52" s="1173">
        <f t="shared" si="12"/>
        <v>0</v>
      </c>
    </row>
    <row r="53" spans="2:28" x14ac:dyDescent="0.2">
      <c r="B53" s="1153">
        <f>NSIKAP!B57</f>
        <v>38</v>
      </c>
      <c r="C53" s="1145"/>
      <c r="D53" s="1146" t="str">
        <f>NSIKAP!D57</f>
        <v/>
      </c>
      <c r="E53" s="1147"/>
      <c r="F53" s="1144"/>
      <c r="G53" s="1131" t="str">
        <f t="shared" si="0"/>
        <v/>
      </c>
      <c r="H53" s="1144"/>
      <c r="I53" s="1131" t="str">
        <f t="shared" si="1"/>
        <v/>
      </c>
      <c r="J53" s="1144"/>
      <c r="K53" s="1131" t="str">
        <f t="shared" si="2"/>
        <v/>
      </c>
      <c r="L53" s="1144"/>
      <c r="M53" s="1131" t="str">
        <f t="shared" si="3"/>
        <v/>
      </c>
      <c r="N53" s="1144"/>
      <c r="O53" s="1131" t="str">
        <f t="shared" si="4"/>
        <v/>
      </c>
      <c r="P53" s="1144"/>
      <c r="Q53" s="1131" t="str">
        <f t="shared" si="5"/>
        <v/>
      </c>
      <c r="R53" s="1144"/>
      <c r="S53" s="1131" t="str">
        <f t="shared" si="6"/>
        <v/>
      </c>
      <c r="T53" s="1144"/>
      <c r="U53" s="1131" t="str">
        <f t="shared" si="7"/>
        <v/>
      </c>
      <c r="V53" s="1144"/>
      <c r="W53" s="1131" t="str">
        <f t="shared" si="8"/>
        <v/>
      </c>
      <c r="X53" s="1144"/>
      <c r="Y53" s="1131" t="str">
        <f t="shared" si="11"/>
        <v/>
      </c>
      <c r="Z53" s="1174">
        <f t="shared" si="9"/>
        <v>0</v>
      </c>
      <c r="AA53" s="1175"/>
      <c r="AB53" s="1173">
        <f t="shared" si="12"/>
        <v>0</v>
      </c>
    </row>
    <row r="54" spans="2:28" x14ac:dyDescent="0.2">
      <c r="B54" s="1153">
        <f>NSIKAP!B58</f>
        <v>39</v>
      </c>
      <c r="C54" s="1145"/>
      <c r="D54" s="1146" t="str">
        <f>NSIKAP!D58</f>
        <v/>
      </c>
      <c r="E54" s="1147"/>
      <c r="F54" s="1144"/>
      <c r="G54" s="1131" t="str">
        <f t="shared" si="0"/>
        <v/>
      </c>
      <c r="H54" s="1144"/>
      <c r="I54" s="1131" t="str">
        <f t="shared" si="1"/>
        <v/>
      </c>
      <c r="J54" s="1144"/>
      <c r="K54" s="1131" t="str">
        <f t="shared" si="2"/>
        <v/>
      </c>
      <c r="L54" s="1144"/>
      <c r="M54" s="1131" t="str">
        <f t="shared" si="3"/>
        <v/>
      </c>
      <c r="N54" s="1144"/>
      <c r="O54" s="1131" t="str">
        <f t="shared" si="4"/>
        <v/>
      </c>
      <c r="P54" s="1144"/>
      <c r="Q54" s="1131" t="str">
        <f t="shared" si="5"/>
        <v/>
      </c>
      <c r="R54" s="1144"/>
      <c r="S54" s="1131" t="str">
        <f t="shared" si="6"/>
        <v/>
      </c>
      <c r="T54" s="1144"/>
      <c r="U54" s="1131" t="str">
        <f t="shared" si="7"/>
        <v/>
      </c>
      <c r="V54" s="1144"/>
      <c r="W54" s="1131" t="str">
        <f t="shared" si="8"/>
        <v/>
      </c>
      <c r="X54" s="1144"/>
      <c r="Y54" s="1131" t="str">
        <f t="shared" si="11"/>
        <v/>
      </c>
      <c r="Z54" s="1174">
        <f t="shared" si="9"/>
        <v>0</v>
      </c>
      <c r="AA54" s="1175"/>
      <c r="AB54" s="1173">
        <f t="shared" si="12"/>
        <v>0</v>
      </c>
    </row>
    <row r="55" spans="2:28" x14ac:dyDescent="0.2">
      <c r="B55" s="1154">
        <f>NSIKAP!B59</f>
        <v>40</v>
      </c>
      <c r="C55" s="1155"/>
      <c r="D55" s="1156" t="str">
        <f>NSIKAP!D59</f>
        <v/>
      </c>
      <c r="E55" s="1157"/>
      <c r="F55" s="1158"/>
      <c r="G55" s="1159" t="str">
        <f t="shared" si="0"/>
        <v/>
      </c>
      <c r="H55" s="1158"/>
      <c r="I55" s="1159" t="str">
        <f t="shared" si="1"/>
        <v/>
      </c>
      <c r="J55" s="1158"/>
      <c r="K55" s="1159" t="str">
        <f t="shared" si="2"/>
        <v/>
      </c>
      <c r="L55" s="1158"/>
      <c r="M55" s="1159" t="str">
        <f t="shared" si="3"/>
        <v/>
      </c>
      <c r="N55" s="1158"/>
      <c r="O55" s="1159" t="str">
        <f t="shared" si="4"/>
        <v/>
      </c>
      <c r="P55" s="1158"/>
      <c r="Q55" s="1159" t="str">
        <f t="shared" si="5"/>
        <v/>
      </c>
      <c r="R55" s="1158"/>
      <c r="S55" s="1159" t="str">
        <f t="shared" si="6"/>
        <v/>
      </c>
      <c r="T55" s="1158"/>
      <c r="U55" s="1159" t="str">
        <f t="shared" si="7"/>
        <v/>
      </c>
      <c r="V55" s="1158"/>
      <c r="W55" s="1159" t="str">
        <f t="shared" si="8"/>
        <v/>
      </c>
      <c r="X55" s="1158"/>
      <c r="Y55" s="1159" t="str">
        <f t="shared" si="11"/>
        <v/>
      </c>
      <c r="Z55" s="1178">
        <f t="shared" si="9"/>
        <v>0</v>
      </c>
      <c r="AA55" s="1179"/>
      <c r="AB55" s="1180">
        <f t="shared" si="12"/>
        <v>0</v>
      </c>
    </row>
    <row r="57" spans="2:28" x14ac:dyDescent="0.2">
      <c r="B57" s="1148" t="s">
        <v>202</v>
      </c>
    </row>
    <row r="58" spans="2:28" ht="15" x14ac:dyDescent="0.2">
      <c r="B58" s="1134">
        <f>B4</f>
        <v>4</v>
      </c>
      <c r="C58" s="1132" t="s">
        <v>3</v>
      </c>
      <c r="E58" s="1149" t="s">
        <v>616</v>
      </c>
      <c r="F58" s="1150"/>
      <c r="G58" s="1150"/>
      <c r="H58" s="1168"/>
      <c r="I58" s="1150"/>
    </row>
    <row r="59" spans="2:28" ht="15" x14ac:dyDescent="0.2">
      <c r="B59" s="1134">
        <f>B6</f>
        <v>3</v>
      </c>
      <c r="C59" s="1132" t="s">
        <v>3</v>
      </c>
      <c r="E59" s="1149" t="s">
        <v>617</v>
      </c>
      <c r="F59" s="1150"/>
      <c r="G59" s="1150"/>
      <c r="H59" s="1168"/>
      <c r="I59" s="1150"/>
    </row>
    <row r="60" spans="2:28" ht="15" x14ac:dyDescent="0.2">
      <c r="B60" s="1134">
        <f>B8</f>
        <v>2</v>
      </c>
      <c r="C60" s="1132" t="s">
        <v>3</v>
      </c>
      <c r="E60" s="1149" t="s">
        <v>623</v>
      </c>
      <c r="F60" s="1150"/>
      <c r="G60" s="1150"/>
      <c r="H60" s="1168"/>
      <c r="I60" s="1150"/>
    </row>
    <row r="61" spans="2:28" ht="15" x14ac:dyDescent="0.2">
      <c r="B61" s="1134">
        <f>B10</f>
        <v>1</v>
      </c>
      <c r="C61" s="1132" t="s">
        <v>3</v>
      </c>
      <c r="E61" s="1149" t="s">
        <v>618</v>
      </c>
      <c r="F61" s="1150"/>
      <c r="G61" s="1150"/>
      <c r="H61" s="1168"/>
      <c r="I61" s="1150"/>
    </row>
  </sheetData>
  <mergeCells count="24">
    <mergeCell ref="B1:Z1"/>
    <mergeCell ref="B2:Z2"/>
    <mergeCell ref="B12:B14"/>
    <mergeCell ref="C12:E14"/>
    <mergeCell ref="F12:Y12"/>
    <mergeCell ref="Z12:AB13"/>
    <mergeCell ref="F13:I13"/>
    <mergeCell ref="E4:E10"/>
    <mergeCell ref="R14:S14"/>
    <mergeCell ref="T14:U14"/>
    <mergeCell ref="V14:W14"/>
    <mergeCell ref="X14:Y14"/>
    <mergeCell ref="O8:R8"/>
    <mergeCell ref="O10:R10"/>
    <mergeCell ref="J13:M13"/>
    <mergeCell ref="N13:Q13"/>
    <mergeCell ref="R13:U13"/>
    <mergeCell ref="V13:Y13"/>
    <mergeCell ref="F14:G14"/>
    <mergeCell ref="H14:I14"/>
    <mergeCell ref="J14:K14"/>
    <mergeCell ref="L14:M14"/>
    <mergeCell ref="N14:O14"/>
    <mergeCell ref="P14:Q14"/>
  </mergeCells>
  <conditionalFormatting sqref="P67:P1048576 P1:P7 P9 P11:P64">
    <cfRule type="cellIs" dxfId="25" priority="6" operator="equal">
      <formula>0</formula>
    </cfRule>
  </conditionalFormatting>
  <conditionalFormatting sqref="AB1:AB11 Z1:AA12 Z14:AB1048576">
    <cfRule type="cellIs" dxfId="24" priority="5" operator="equal">
      <formula>0</formula>
    </cfRule>
  </conditionalFormatting>
  <conditionalFormatting sqref="P1">
    <cfRule type="cellIs" dxfId="23" priority="4" operator="equal">
      <formula>0</formula>
    </cfRule>
  </conditionalFormatting>
  <conditionalFormatting sqref="Z1">
    <cfRule type="cellIs" dxfId="22" priority="3" operator="equal">
      <formula>0</formula>
    </cfRule>
  </conditionalFormatting>
  <conditionalFormatting sqref="P9">
    <cfRule type="cellIs" dxfId="21" priority="2" operator="equal">
      <formula>0</formula>
    </cfRule>
  </conditionalFormatting>
  <conditionalFormatting sqref="P9">
    <cfRule type="cellIs" dxfId="20" priority="1" operator="equal">
      <formula>0</formula>
    </cfRule>
  </conditionalFormatting>
  <dataValidations count="1">
    <dataValidation type="list" allowBlank="1" showInputMessage="1" showErrorMessage="1" sqref="F16:F55 X16:X55 V16:V55 R16:R55 N16:N55 J16:J55 H16:H55 L16:L55 P16:P55 T16:T55">
      <formula1>$B$58:$B$61</formula1>
    </dataValidation>
  </dataValidations>
  <hyperlinks>
    <hyperlink ref="A1" location="RNDS!A1" tooltip="REKAP NILAI SIKAP" display="RNDS!A1"/>
  </hyperlinks>
  <pageMargins left="0.7" right="0.7" top="0.75" bottom="0.75" header="0.3" footer="0.3"/>
  <legacy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</sheetPr>
  <dimension ref="A1:AD61"/>
  <sheetViews>
    <sheetView showGridLines="0" workbookViewId="0">
      <selection activeCell="E17" sqref="E17"/>
    </sheetView>
  </sheetViews>
  <sheetFormatPr defaultRowHeight="12.75" x14ac:dyDescent="0.2"/>
  <cols>
    <col min="1" max="1" width="2.85546875" style="289" customWidth="1"/>
    <col min="2" max="2" width="4.28515625" style="1132" customWidth="1"/>
    <col min="3" max="3" width="1.7109375" style="1132" customWidth="1"/>
    <col min="4" max="4" width="8" style="1132" customWidth="1"/>
    <col min="5" max="5" width="19.28515625" style="1133" customWidth="1"/>
    <col min="6" max="7" width="4.42578125" style="1132" customWidth="1"/>
    <col min="8" max="8" width="4.42578125" style="1164" customWidth="1"/>
    <col min="9" max="9" width="4.42578125" style="1132" customWidth="1"/>
    <col min="10" max="11" width="4.42578125" style="289" customWidth="1"/>
    <col min="12" max="12" width="4.42578125" style="255" customWidth="1"/>
    <col min="13" max="15" width="4.42578125" style="289" customWidth="1"/>
    <col min="16" max="16" width="4.42578125" style="255" customWidth="1"/>
    <col min="17" max="19" width="4.42578125" style="289" customWidth="1"/>
    <col min="20" max="20" width="4.42578125" style="255" customWidth="1"/>
    <col min="21" max="23" width="4.42578125" style="289" customWidth="1"/>
    <col min="24" max="24" width="4.42578125" style="255" customWidth="1"/>
    <col min="25" max="25" width="4.42578125" style="289" customWidth="1"/>
    <col min="26" max="26" width="9.140625" style="1132" customWidth="1"/>
    <col min="27" max="27" width="9.140625" style="1132" hidden="1" customWidth="1"/>
    <col min="28" max="28" width="9.140625" style="1132" customWidth="1"/>
    <col min="29" max="16384" width="9.140625" style="289"/>
  </cols>
  <sheetData>
    <row r="1" spans="1:28" ht="15" x14ac:dyDescent="0.25">
      <c r="A1" s="1128" t="s">
        <v>702</v>
      </c>
      <c r="B1" s="2198" t="s">
        <v>649</v>
      </c>
      <c r="C1" s="2198"/>
      <c r="D1" s="2198"/>
      <c r="E1" s="2198"/>
      <c r="F1" s="2198"/>
      <c r="G1" s="2198"/>
      <c r="H1" s="2198"/>
      <c r="I1" s="2198"/>
      <c r="J1" s="2198"/>
      <c r="K1" s="2198"/>
      <c r="L1" s="2198"/>
      <c r="M1" s="2198"/>
      <c r="N1" s="2198"/>
      <c r="O1" s="2198"/>
      <c r="P1" s="2198"/>
      <c r="Q1" s="2198"/>
      <c r="R1" s="2198"/>
      <c r="S1" s="2198"/>
      <c r="T1" s="2198"/>
      <c r="U1" s="2198"/>
      <c r="V1" s="2198"/>
      <c r="W1" s="2198"/>
      <c r="X1" s="2198"/>
      <c r="Y1" s="2198"/>
      <c r="Z1" s="2198"/>
      <c r="AA1" s="1162"/>
      <c r="AB1" s="1162"/>
    </row>
    <row r="2" spans="1:28" x14ac:dyDescent="0.2">
      <c r="B2" s="2199" t="s">
        <v>643</v>
      </c>
      <c r="C2" s="2199"/>
      <c r="D2" s="2199"/>
      <c r="E2" s="2199"/>
      <c r="F2" s="2199"/>
      <c r="G2" s="2199"/>
      <c r="H2" s="2199"/>
      <c r="I2" s="2199"/>
      <c r="J2" s="2199"/>
      <c r="K2" s="2199"/>
      <c r="L2" s="2199"/>
      <c r="M2" s="2199"/>
      <c r="N2" s="2199"/>
      <c r="O2" s="2199"/>
      <c r="P2" s="2199"/>
      <c r="Q2" s="2199"/>
      <c r="R2" s="2199"/>
      <c r="S2" s="2199"/>
      <c r="T2" s="2199"/>
      <c r="U2" s="2199"/>
      <c r="V2" s="2199"/>
      <c r="W2" s="2199"/>
      <c r="X2" s="2199"/>
      <c r="Y2" s="2199"/>
      <c r="Z2" s="2199"/>
      <c r="AA2" s="1135"/>
      <c r="AB2" s="1135"/>
    </row>
    <row r="3" spans="1:28" ht="3.75" customHeight="1" x14ac:dyDescent="0.2">
      <c r="B3" s="1204"/>
      <c r="C3" s="1204"/>
      <c r="D3" s="1204"/>
      <c r="E3" s="1205"/>
    </row>
    <row r="4" spans="1:28" x14ac:dyDescent="0.2">
      <c r="B4" s="1209">
        <v>4</v>
      </c>
      <c r="C4" s="1207" t="s">
        <v>3</v>
      </c>
      <c r="D4" s="1203">
        <v>100</v>
      </c>
      <c r="E4" s="2223" t="s">
        <v>701</v>
      </c>
    </row>
    <row r="5" spans="1:28" ht="3" customHeight="1" x14ac:dyDescent="0.2">
      <c r="B5" s="1209"/>
      <c r="C5" s="1207"/>
      <c r="D5" s="1206"/>
      <c r="E5" s="2223"/>
    </row>
    <row r="6" spans="1:28" x14ac:dyDescent="0.2">
      <c r="B6" s="1209">
        <v>3</v>
      </c>
      <c r="C6" s="1207" t="s">
        <v>3</v>
      </c>
      <c r="D6" s="1203">
        <v>80</v>
      </c>
      <c r="E6" s="2223"/>
      <c r="F6" s="1136" t="s">
        <v>31</v>
      </c>
      <c r="H6" s="1165"/>
      <c r="I6" s="1135" t="s">
        <v>3</v>
      </c>
      <c r="J6" s="289" t="str">
        <f>NSIKAP!BB7</f>
        <v>X MIPA 1</v>
      </c>
    </row>
    <row r="7" spans="1:28" ht="3" customHeight="1" x14ac:dyDescent="0.2">
      <c r="B7" s="1209"/>
      <c r="C7" s="1207"/>
      <c r="D7" s="1206"/>
      <c r="E7" s="2223"/>
      <c r="F7" s="1136"/>
      <c r="H7" s="1165"/>
      <c r="I7" s="1135"/>
    </row>
    <row r="8" spans="1:28" x14ac:dyDescent="0.2">
      <c r="B8" s="1209">
        <v>2</v>
      </c>
      <c r="C8" s="1207" t="s">
        <v>3</v>
      </c>
      <c r="D8" s="1203">
        <v>60</v>
      </c>
      <c r="E8" s="2223"/>
      <c r="F8" s="1136" t="s">
        <v>185</v>
      </c>
      <c r="H8" s="1165"/>
      <c r="I8" s="1135" t="s">
        <v>3</v>
      </c>
      <c r="J8" s="1181" t="s">
        <v>647</v>
      </c>
      <c r="K8" s="1181"/>
      <c r="L8" s="1182"/>
      <c r="M8" s="1181"/>
      <c r="N8" s="1181" t="s">
        <v>3</v>
      </c>
      <c r="O8" s="2220"/>
      <c r="P8" s="2221"/>
      <c r="Q8" s="2221"/>
      <c r="R8" s="2222"/>
    </row>
    <row r="9" spans="1:28" ht="3" customHeight="1" x14ac:dyDescent="0.2">
      <c r="B9" s="1209"/>
      <c r="C9" s="1207"/>
      <c r="D9" s="1206"/>
      <c r="E9" s="2223"/>
      <c r="F9" s="1136"/>
      <c r="G9" s="1133"/>
      <c r="H9" s="1166"/>
      <c r="I9" s="1133"/>
      <c r="J9" s="1181"/>
      <c r="K9" s="1181"/>
      <c r="L9" s="1182"/>
      <c r="M9" s="1181"/>
      <c r="N9" s="1181"/>
    </row>
    <row r="10" spans="1:28" x14ac:dyDescent="0.2">
      <c r="B10" s="1209">
        <v>1</v>
      </c>
      <c r="C10" s="1207" t="s">
        <v>3</v>
      </c>
      <c r="D10" s="1203">
        <v>40</v>
      </c>
      <c r="E10" s="2223"/>
      <c r="J10" s="1181" t="s">
        <v>648</v>
      </c>
      <c r="K10" s="1181"/>
      <c r="L10" s="1182"/>
      <c r="M10" s="1181"/>
      <c r="N10" s="1181" t="s">
        <v>3</v>
      </c>
      <c r="O10" s="2220"/>
      <c r="P10" s="2221"/>
      <c r="Q10" s="2221"/>
      <c r="R10" s="2222"/>
    </row>
    <row r="11" spans="1:28" ht="4.5" customHeight="1" x14ac:dyDescent="0.2">
      <c r="B11" s="1204"/>
      <c r="C11" s="1204"/>
      <c r="D11" s="1204"/>
      <c r="E11" s="1205"/>
    </row>
    <row r="12" spans="1:28" ht="15" customHeight="1" x14ac:dyDescent="0.2">
      <c r="B12" s="2208" t="s">
        <v>6</v>
      </c>
      <c r="C12" s="2202" t="s">
        <v>565</v>
      </c>
      <c r="D12" s="2203"/>
      <c r="E12" s="2203"/>
      <c r="F12" s="2217" t="s">
        <v>624</v>
      </c>
      <c r="G12" s="2218"/>
      <c r="H12" s="2218"/>
      <c r="I12" s="2218"/>
      <c r="J12" s="2218"/>
      <c r="K12" s="2218"/>
      <c r="L12" s="2218"/>
      <c r="M12" s="2218"/>
      <c r="N12" s="2218"/>
      <c r="O12" s="2218"/>
      <c r="P12" s="2218"/>
      <c r="Q12" s="2218"/>
      <c r="R12" s="2218"/>
      <c r="S12" s="2218"/>
      <c r="T12" s="2218"/>
      <c r="U12" s="2218"/>
      <c r="V12" s="2218"/>
      <c r="W12" s="2218"/>
      <c r="X12" s="2218"/>
      <c r="Y12" s="2219"/>
      <c r="Z12" s="2211" t="s">
        <v>625</v>
      </c>
      <c r="AA12" s="2212"/>
      <c r="AB12" s="2213"/>
    </row>
    <row r="13" spans="1:28" ht="79.5" customHeight="1" x14ac:dyDescent="0.2">
      <c r="B13" s="2209"/>
      <c r="C13" s="2204"/>
      <c r="D13" s="2205"/>
      <c r="E13" s="2205"/>
      <c r="F13" s="2196" t="s">
        <v>690</v>
      </c>
      <c r="G13" s="2197"/>
      <c r="H13" s="2197"/>
      <c r="I13" s="2200"/>
      <c r="J13" s="2196" t="s">
        <v>691</v>
      </c>
      <c r="K13" s="2197"/>
      <c r="L13" s="2197"/>
      <c r="M13" s="2200"/>
      <c r="N13" s="2196" t="s">
        <v>692</v>
      </c>
      <c r="O13" s="2197"/>
      <c r="P13" s="2197"/>
      <c r="Q13" s="2200"/>
      <c r="R13" s="2196" t="s">
        <v>693</v>
      </c>
      <c r="S13" s="2197"/>
      <c r="T13" s="2197"/>
      <c r="U13" s="2200"/>
      <c r="V13" s="2196" t="s">
        <v>694</v>
      </c>
      <c r="W13" s="2197"/>
      <c r="X13" s="2197"/>
      <c r="Y13" s="2197"/>
      <c r="Z13" s="2214"/>
      <c r="AA13" s="2215"/>
      <c r="AB13" s="2216"/>
    </row>
    <row r="14" spans="1:28" ht="15" customHeight="1" x14ac:dyDescent="0.2">
      <c r="B14" s="2210"/>
      <c r="C14" s="2206"/>
      <c r="D14" s="2207"/>
      <c r="E14" s="2207"/>
      <c r="F14" s="2201" t="s">
        <v>645</v>
      </c>
      <c r="G14" s="2201"/>
      <c r="H14" s="2195" t="s">
        <v>646</v>
      </c>
      <c r="I14" s="2195"/>
      <c r="J14" s="2201" t="s">
        <v>645</v>
      </c>
      <c r="K14" s="2201"/>
      <c r="L14" s="2195" t="s">
        <v>646</v>
      </c>
      <c r="M14" s="2195"/>
      <c r="N14" s="2201" t="s">
        <v>645</v>
      </c>
      <c r="O14" s="2201"/>
      <c r="P14" s="2195" t="s">
        <v>646</v>
      </c>
      <c r="Q14" s="2195"/>
      <c r="R14" s="2201" t="s">
        <v>645</v>
      </c>
      <c r="S14" s="2201"/>
      <c r="T14" s="2195" t="s">
        <v>646</v>
      </c>
      <c r="U14" s="2195"/>
      <c r="V14" s="2201" t="s">
        <v>645</v>
      </c>
      <c r="W14" s="2201"/>
      <c r="X14" s="2195" t="s">
        <v>646</v>
      </c>
      <c r="Y14" s="2195"/>
      <c r="Z14" s="1169" t="s">
        <v>645</v>
      </c>
      <c r="AA14" s="1170"/>
      <c r="AB14" s="1176" t="s">
        <v>646</v>
      </c>
    </row>
    <row r="15" spans="1:28" ht="3.75" customHeight="1" thickBot="1" x14ac:dyDescent="0.25">
      <c r="B15" s="1151"/>
      <c r="C15" s="1137"/>
      <c r="D15" s="1137"/>
      <c r="E15" s="1138"/>
      <c r="F15" s="1137"/>
      <c r="G15" s="1137"/>
      <c r="H15" s="1167"/>
      <c r="I15" s="1137"/>
      <c r="J15" s="1139"/>
      <c r="K15" s="1139"/>
      <c r="L15" s="1163"/>
      <c r="M15" s="1139"/>
      <c r="N15" s="1139"/>
      <c r="O15" s="1139"/>
      <c r="P15" s="1163"/>
      <c r="Q15" s="1139"/>
      <c r="R15" s="1139"/>
      <c r="S15" s="1139"/>
      <c r="T15" s="1163"/>
      <c r="U15" s="1139"/>
      <c r="V15" s="1139"/>
      <c r="W15" s="1139"/>
      <c r="X15" s="1163"/>
      <c r="Y15" s="1139"/>
      <c r="Z15" s="1171"/>
      <c r="AA15" s="1172"/>
      <c r="AB15" s="1177"/>
    </row>
    <row r="16" spans="1:28" ht="13.5" thickTop="1" x14ac:dyDescent="0.2">
      <c r="B16" s="1152">
        <f>NSIKAP!B20</f>
        <v>1</v>
      </c>
      <c r="C16" s="1141"/>
      <c r="D16" s="1142" t="str">
        <f>NSIKAP!D20</f>
        <v/>
      </c>
      <c r="E16" s="1143"/>
      <c r="F16" s="1140"/>
      <c r="G16" s="1131" t="str">
        <f t="shared" ref="G16:G55" si="0">IF(F16=$B$4,$D$4,IF(F16=$B$6,$D$6,IF(F16=$B$8,$D$8,IF(F16=$B$10,$D$10,""))))</f>
        <v/>
      </c>
      <c r="H16" s="1140"/>
      <c r="I16" s="1131" t="str">
        <f t="shared" ref="I16:I55" si="1">IF(H16=$B$4,$D$4,IF(H16=$B$6,$D$6,IF(H16=$B$8,$D$8,IF(H16=$B$10,$D$10,""))))</f>
        <v/>
      </c>
      <c r="J16" s="1140"/>
      <c r="K16" s="1131" t="str">
        <f t="shared" ref="K16:K55" si="2">IF(J16=$B$4,$D$4,IF(J16=$B$6,$D$6,IF(J16=$B$8,$D$8,IF(J16=$B$10,$D$10,""))))</f>
        <v/>
      </c>
      <c r="L16" s="1140"/>
      <c r="M16" s="1131" t="str">
        <f t="shared" ref="M16:M55" si="3">IF(L16=$B$4,$D$4,IF(L16=$B$6,$D$6,IF(L16=$B$8,$D$8,IF(L16=$B$10,$D$10,""))))</f>
        <v/>
      </c>
      <c r="N16" s="1140"/>
      <c r="O16" s="1131" t="str">
        <f t="shared" ref="O16:O55" si="4">IF(N16=$B$4,$D$4,IF(N16=$B$6,$D$6,IF(N16=$B$8,$D$8,IF(N16=$B$10,$D$10,""))))</f>
        <v/>
      </c>
      <c r="P16" s="1140"/>
      <c r="Q16" s="1131" t="str">
        <f t="shared" ref="Q16:Q55" si="5">IF(P16=$B$4,$D$4,IF(P16=$B$6,$D$6,IF(P16=$B$8,$D$8,IF(P16=$B$10,$D$10,""))))</f>
        <v/>
      </c>
      <c r="R16" s="1140"/>
      <c r="S16" s="1131" t="str">
        <f t="shared" ref="S16:S55" si="6">IF(R16=$B$4,$D$4,IF(R16=$B$6,$D$6,IF(R16=$B$8,$D$8,IF(R16=$B$10,$D$10,""))))</f>
        <v/>
      </c>
      <c r="T16" s="1140"/>
      <c r="U16" s="1131" t="str">
        <f t="shared" ref="U16:U55" si="7">IF(T16=$B$4,$D$4,IF(T16=$B$6,$D$6,IF(T16=$B$8,$D$8,IF(T16=$B$10,$D$10,""))))</f>
        <v/>
      </c>
      <c r="V16" s="1140"/>
      <c r="W16" s="1131" t="str">
        <f t="shared" ref="W16:W55" si="8">IF(V16=$B$4,$D$4,IF(V16=$B$6,$D$6,IF(V16=$B$8,$D$8,IF(V16=$B$10,$D$10,""))))</f>
        <v/>
      </c>
      <c r="X16" s="1140" t="s">
        <v>620</v>
      </c>
      <c r="Y16" s="1131"/>
      <c r="Z16" s="1173">
        <f t="shared" ref="Z16:Z55" si="9">IF(ISERROR((SUM(G16,K16,O16,S16,W16))/5),"",(SUM(G16,K16,O16,S16,W16))/5)</f>
        <v>0</v>
      </c>
      <c r="AA16" s="1173">
        <f t="shared" ref="AA16:AB31" si="10">IF(ISERROR((SUM(H16,L16,P16,T16,X16))/5),"",(SUM(H16,L16,P16,T16,X16))/5)</f>
        <v>0</v>
      </c>
      <c r="AB16" s="1173">
        <f t="shared" si="10"/>
        <v>0</v>
      </c>
    </row>
    <row r="17" spans="2:28" x14ac:dyDescent="0.2">
      <c r="B17" s="1153">
        <f>NSIKAP!B21</f>
        <v>2</v>
      </c>
      <c r="C17" s="1145"/>
      <c r="D17" s="1146" t="str">
        <f>NSIKAP!D21</f>
        <v/>
      </c>
      <c r="E17" s="1147"/>
      <c r="F17" s="1144"/>
      <c r="G17" s="1131" t="str">
        <f t="shared" si="0"/>
        <v/>
      </c>
      <c r="H17" s="1144"/>
      <c r="I17" s="1131" t="str">
        <f t="shared" si="1"/>
        <v/>
      </c>
      <c r="J17" s="1144"/>
      <c r="K17" s="1131" t="str">
        <f t="shared" si="2"/>
        <v/>
      </c>
      <c r="L17" s="1144"/>
      <c r="M17" s="1131" t="str">
        <f t="shared" si="3"/>
        <v/>
      </c>
      <c r="N17" s="1144"/>
      <c r="O17" s="1131" t="str">
        <f t="shared" si="4"/>
        <v/>
      </c>
      <c r="P17" s="1144"/>
      <c r="Q17" s="1131" t="str">
        <f t="shared" si="5"/>
        <v/>
      </c>
      <c r="R17" s="1144"/>
      <c r="S17" s="1131" t="str">
        <f t="shared" si="6"/>
        <v/>
      </c>
      <c r="T17" s="1144"/>
      <c r="U17" s="1131" t="str">
        <f t="shared" si="7"/>
        <v/>
      </c>
      <c r="V17" s="1144"/>
      <c r="W17" s="1131" t="str">
        <f t="shared" si="8"/>
        <v/>
      </c>
      <c r="X17" s="1144" t="s">
        <v>620</v>
      </c>
      <c r="Y17" s="1131"/>
      <c r="Z17" s="1174">
        <f t="shared" si="9"/>
        <v>0</v>
      </c>
      <c r="AA17" s="1175"/>
      <c r="AB17" s="1173">
        <f t="shared" si="10"/>
        <v>0</v>
      </c>
    </row>
    <row r="18" spans="2:28" x14ac:dyDescent="0.2">
      <c r="B18" s="1153">
        <f>NSIKAP!B22</f>
        <v>3</v>
      </c>
      <c r="C18" s="1145"/>
      <c r="D18" s="1146" t="str">
        <f>NSIKAP!D22</f>
        <v/>
      </c>
      <c r="E18" s="1147"/>
      <c r="F18" s="1144"/>
      <c r="G18" s="1131" t="str">
        <f t="shared" si="0"/>
        <v/>
      </c>
      <c r="H18" s="1144"/>
      <c r="I18" s="1131" t="str">
        <f t="shared" si="1"/>
        <v/>
      </c>
      <c r="J18" s="1144"/>
      <c r="K18" s="1131" t="str">
        <f t="shared" si="2"/>
        <v/>
      </c>
      <c r="L18" s="1144"/>
      <c r="M18" s="1131" t="str">
        <f t="shared" si="3"/>
        <v/>
      </c>
      <c r="N18" s="1144"/>
      <c r="O18" s="1131" t="str">
        <f t="shared" si="4"/>
        <v/>
      </c>
      <c r="P18" s="1144"/>
      <c r="Q18" s="1131" t="str">
        <f t="shared" si="5"/>
        <v/>
      </c>
      <c r="R18" s="1144"/>
      <c r="S18" s="1131" t="str">
        <f t="shared" si="6"/>
        <v/>
      </c>
      <c r="T18" s="1144"/>
      <c r="U18" s="1131" t="str">
        <f t="shared" si="7"/>
        <v/>
      </c>
      <c r="V18" s="1144"/>
      <c r="W18" s="1131" t="str">
        <f t="shared" si="8"/>
        <v/>
      </c>
      <c r="X18" s="1144"/>
      <c r="Y18" s="1131" t="str">
        <f t="shared" ref="Y18:Y55" si="11">IF(X18=$B$4,$D$4,IF(X18=$B$6,$D$6,IF(X18=$B$8,$D$8,IF(X18=$B$10,$D$10,""))))</f>
        <v/>
      </c>
      <c r="Z18" s="1174">
        <f t="shared" si="9"/>
        <v>0</v>
      </c>
      <c r="AA18" s="1175"/>
      <c r="AB18" s="1173">
        <f t="shared" si="10"/>
        <v>0</v>
      </c>
    </row>
    <row r="19" spans="2:28" x14ac:dyDescent="0.2">
      <c r="B19" s="1153">
        <f>NSIKAP!B23</f>
        <v>4</v>
      </c>
      <c r="C19" s="1145"/>
      <c r="D19" s="1146" t="str">
        <f>NSIKAP!D23</f>
        <v/>
      </c>
      <c r="E19" s="1147"/>
      <c r="F19" s="1144"/>
      <c r="G19" s="1131" t="str">
        <f t="shared" si="0"/>
        <v/>
      </c>
      <c r="H19" s="1144"/>
      <c r="I19" s="1131" t="str">
        <f t="shared" si="1"/>
        <v/>
      </c>
      <c r="J19" s="1144"/>
      <c r="K19" s="1131" t="str">
        <f t="shared" si="2"/>
        <v/>
      </c>
      <c r="L19" s="1144"/>
      <c r="M19" s="1131" t="str">
        <f t="shared" si="3"/>
        <v/>
      </c>
      <c r="N19" s="1144"/>
      <c r="O19" s="1131" t="str">
        <f t="shared" si="4"/>
        <v/>
      </c>
      <c r="P19" s="1144"/>
      <c r="Q19" s="1131" t="str">
        <f t="shared" si="5"/>
        <v/>
      </c>
      <c r="R19" s="1144"/>
      <c r="S19" s="1131" t="str">
        <f t="shared" si="6"/>
        <v/>
      </c>
      <c r="T19" s="1144"/>
      <c r="U19" s="1131" t="str">
        <f t="shared" si="7"/>
        <v/>
      </c>
      <c r="V19" s="1144"/>
      <c r="W19" s="1131" t="str">
        <f t="shared" si="8"/>
        <v/>
      </c>
      <c r="X19" s="1144"/>
      <c r="Y19" s="1131" t="str">
        <f t="shared" si="11"/>
        <v/>
      </c>
      <c r="Z19" s="1174">
        <f t="shared" si="9"/>
        <v>0</v>
      </c>
      <c r="AA19" s="1175"/>
      <c r="AB19" s="1173">
        <f t="shared" si="10"/>
        <v>0</v>
      </c>
    </row>
    <row r="20" spans="2:28" x14ac:dyDescent="0.2">
      <c r="B20" s="1153">
        <f>NSIKAP!B24</f>
        <v>5</v>
      </c>
      <c r="C20" s="1145"/>
      <c r="D20" s="1146" t="str">
        <f>NSIKAP!D24</f>
        <v/>
      </c>
      <c r="E20" s="1147"/>
      <c r="F20" s="1144"/>
      <c r="G20" s="1131" t="str">
        <f t="shared" si="0"/>
        <v/>
      </c>
      <c r="H20" s="1144"/>
      <c r="I20" s="1131" t="str">
        <f t="shared" si="1"/>
        <v/>
      </c>
      <c r="J20" s="1144"/>
      <c r="K20" s="1131" t="str">
        <f t="shared" si="2"/>
        <v/>
      </c>
      <c r="L20" s="1144"/>
      <c r="M20" s="1131" t="str">
        <f t="shared" si="3"/>
        <v/>
      </c>
      <c r="N20" s="1144"/>
      <c r="O20" s="1131" t="str">
        <f t="shared" si="4"/>
        <v/>
      </c>
      <c r="P20" s="1144"/>
      <c r="Q20" s="1131" t="str">
        <f t="shared" si="5"/>
        <v/>
      </c>
      <c r="R20" s="1144"/>
      <c r="S20" s="1131" t="str">
        <f t="shared" si="6"/>
        <v/>
      </c>
      <c r="T20" s="1144"/>
      <c r="U20" s="1131" t="str">
        <f t="shared" si="7"/>
        <v/>
      </c>
      <c r="V20" s="1144"/>
      <c r="W20" s="1131" t="str">
        <f t="shared" si="8"/>
        <v/>
      </c>
      <c r="X20" s="1144"/>
      <c r="Y20" s="1131" t="str">
        <f t="shared" si="11"/>
        <v/>
      </c>
      <c r="Z20" s="1174">
        <f t="shared" si="9"/>
        <v>0</v>
      </c>
      <c r="AA20" s="1175"/>
      <c r="AB20" s="1173">
        <f t="shared" si="10"/>
        <v>0</v>
      </c>
    </row>
    <row r="21" spans="2:28" x14ac:dyDescent="0.2">
      <c r="B21" s="1153">
        <f>NSIKAP!B25</f>
        <v>6</v>
      </c>
      <c r="C21" s="1145"/>
      <c r="D21" s="1146" t="str">
        <f>NSIKAP!D25</f>
        <v/>
      </c>
      <c r="E21" s="1147"/>
      <c r="F21" s="1144"/>
      <c r="G21" s="1131" t="str">
        <f t="shared" si="0"/>
        <v/>
      </c>
      <c r="H21" s="1144"/>
      <c r="I21" s="1131" t="str">
        <f t="shared" si="1"/>
        <v/>
      </c>
      <c r="J21" s="1144"/>
      <c r="K21" s="1131" t="str">
        <f t="shared" si="2"/>
        <v/>
      </c>
      <c r="L21" s="1144"/>
      <c r="M21" s="1131" t="str">
        <f t="shared" si="3"/>
        <v/>
      </c>
      <c r="N21" s="1144"/>
      <c r="O21" s="1131" t="str">
        <f t="shared" si="4"/>
        <v/>
      </c>
      <c r="P21" s="1144"/>
      <c r="Q21" s="1131" t="str">
        <f t="shared" si="5"/>
        <v/>
      </c>
      <c r="R21" s="1144"/>
      <c r="S21" s="1131" t="str">
        <f t="shared" si="6"/>
        <v/>
      </c>
      <c r="T21" s="1144"/>
      <c r="U21" s="1131" t="str">
        <f t="shared" si="7"/>
        <v/>
      </c>
      <c r="V21" s="1144"/>
      <c r="W21" s="1131" t="str">
        <f t="shared" si="8"/>
        <v/>
      </c>
      <c r="X21" s="1144"/>
      <c r="Y21" s="1131" t="str">
        <f t="shared" si="11"/>
        <v/>
      </c>
      <c r="Z21" s="1174">
        <f t="shared" si="9"/>
        <v>0</v>
      </c>
      <c r="AA21" s="1175"/>
      <c r="AB21" s="1173">
        <f t="shared" si="10"/>
        <v>0</v>
      </c>
    </row>
    <row r="22" spans="2:28" x14ac:dyDescent="0.2">
      <c r="B22" s="1153">
        <f>NSIKAP!B26</f>
        <v>7</v>
      </c>
      <c r="C22" s="1145"/>
      <c r="D22" s="1146" t="str">
        <f>NSIKAP!D26</f>
        <v/>
      </c>
      <c r="E22" s="1147"/>
      <c r="F22" s="1144"/>
      <c r="G22" s="1131" t="str">
        <f t="shared" si="0"/>
        <v/>
      </c>
      <c r="H22" s="1144"/>
      <c r="I22" s="1131" t="str">
        <f t="shared" si="1"/>
        <v/>
      </c>
      <c r="J22" s="1144"/>
      <c r="K22" s="1131" t="str">
        <f t="shared" si="2"/>
        <v/>
      </c>
      <c r="L22" s="1144"/>
      <c r="M22" s="1131" t="str">
        <f t="shared" si="3"/>
        <v/>
      </c>
      <c r="N22" s="1144"/>
      <c r="O22" s="1131" t="str">
        <f t="shared" si="4"/>
        <v/>
      </c>
      <c r="P22" s="1144"/>
      <c r="Q22" s="1131" t="str">
        <f t="shared" si="5"/>
        <v/>
      </c>
      <c r="R22" s="1144"/>
      <c r="S22" s="1131" t="str">
        <f t="shared" si="6"/>
        <v/>
      </c>
      <c r="T22" s="1144"/>
      <c r="U22" s="1131" t="str">
        <f t="shared" si="7"/>
        <v/>
      </c>
      <c r="V22" s="1144"/>
      <c r="W22" s="1131" t="str">
        <f t="shared" si="8"/>
        <v/>
      </c>
      <c r="X22" s="1144"/>
      <c r="Y22" s="1131" t="str">
        <f t="shared" si="11"/>
        <v/>
      </c>
      <c r="Z22" s="1174">
        <f t="shared" si="9"/>
        <v>0</v>
      </c>
      <c r="AA22" s="1175"/>
      <c r="AB22" s="1173">
        <f t="shared" si="10"/>
        <v>0</v>
      </c>
    </row>
    <row r="23" spans="2:28" x14ac:dyDescent="0.2">
      <c r="B23" s="1153">
        <f>NSIKAP!B27</f>
        <v>8</v>
      </c>
      <c r="C23" s="1145"/>
      <c r="D23" s="1146" t="str">
        <f>NSIKAP!D27</f>
        <v/>
      </c>
      <c r="E23" s="1147"/>
      <c r="F23" s="1144"/>
      <c r="G23" s="1131" t="str">
        <f t="shared" si="0"/>
        <v/>
      </c>
      <c r="H23" s="1144"/>
      <c r="I23" s="1131" t="str">
        <f t="shared" si="1"/>
        <v/>
      </c>
      <c r="J23" s="1144"/>
      <c r="K23" s="1131" t="str">
        <f t="shared" si="2"/>
        <v/>
      </c>
      <c r="L23" s="1144"/>
      <c r="M23" s="1131" t="str">
        <f t="shared" si="3"/>
        <v/>
      </c>
      <c r="N23" s="1144"/>
      <c r="O23" s="1131" t="str">
        <f t="shared" si="4"/>
        <v/>
      </c>
      <c r="P23" s="1144"/>
      <c r="Q23" s="1131" t="str">
        <f t="shared" si="5"/>
        <v/>
      </c>
      <c r="R23" s="1144"/>
      <c r="S23" s="1131" t="str">
        <f t="shared" si="6"/>
        <v/>
      </c>
      <c r="T23" s="1144"/>
      <c r="U23" s="1131" t="str">
        <f t="shared" si="7"/>
        <v/>
      </c>
      <c r="V23" s="1144"/>
      <c r="W23" s="1131" t="str">
        <f t="shared" si="8"/>
        <v/>
      </c>
      <c r="X23" s="1144"/>
      <c r="Y23" s="1131" t="str">
        <f t="shared" si="11"/>
        <v/>
      </c>
      <c r="Z23" s="1174">
        <f t="shared" si="9"/>
        <v>0</v>
      </c>
      <c r="AA23" s="1175"/>
      <c r="AB23" s="1173">
        <f t="shared" si="10"/>
        <v>0</v>
      </c>
    </row>
    <row r="24" spans="2:28" x14ac:dyDescent="0.2">
      <c r="B24" s="1153">
        <f>NSIKAP!B28</f>
        <v>9</v>
      </c>
      <c r="C24" s="1145"/>
      <c r="D24" s="1146" t="str">
        <f>NSIKAP!D28</f>
        <v/>
      </c>
      <c r="E24" s="1147"/>
      <c r="F24" s="1144"/>
      <c r="G24" s="1131" t="str">
        <f t="shared" si="0"/>
        <v/>
      </c>
      <c r="H24" s="1144"/>
      <c r="I24" s="1131" t="str">
        <f t="shared" si="1"/>
        <v/>
      </c>
      <c r="J24" s="1144"/>
      <c r="K24" s="1131" t="str">
        <f t="shared" si="2"/>
        <v/>
      </c>
      <c r="L24" s="1144"/>
      <c r="M24" s="1131" t="str">
        <f t="shared" si="3"/>
        <v/>
      </c>
      <c r="N24" s="1144"/>
      <c r="O24" s="1131" t="str">
        <f t="shared" si="4"/>
        <v/>
      </c>
      <c r="P24" s="1144"/>
      <c r="Q24" s="1131" t="str">
        <f t="shared" si="5"/>
        <v/>
      </c>
      <c r="R24" s="1144"/>
      <c r="S24" s="1131" t="str">
        <f t="shared" si="6"/>
        <v/>
      </c>
      <c r="T24" s="1144"/>
      <c r="U24" s="1131" t="str">
        <f t="shared" si="7"/>
        <v/>
      </c>
      <c r="V24" s="1144"/>
      <c r="W24" s="1131" t="str">
        <f t="shared" si="8"/>
        <v/>
      </c>
      <c r="X24" s="1144"/>
      <c r="Y24" s="1131" t="str">
        <f t="shared" si="11"/>
        <v/>
      </c>
      <c r="Z24" s="1174">
        <f t="shared" si="9"/>
        <v>0</v>
      </c>
      <c r="AA24" s="1175"/>
      <c r="AB24" s="1173">
        <f t="shared" si="10"/>
        <v>0</v>
      </c>
    </row>
    <row r="25" spans="2:28" x14ac:dyDescent="0.2">
      <c r="B25" s="1153">
        <f>NSIKAP!B29</f>
        <v>10</v>
      </c>
      <c r="C25" s="1145"/>
      <c r="D25" s="1146" t="str">
        <f>NSIKAP!D29</f>
        <v/>
      </c>
      <c r="E25" s="1147"/>
      <c r="F25" s="1144"/>
      <c r="G25" s="1131" t="str">
        <f t="shared" si="0"/>
        <v/>
      </c>
      <c r="H25" s="1144"/>
      <c r="I25" s="1131" t="str">
        <f t="shared" si="1"/>
        <v/>
      </c>
      <c r="J25" s="1144"/>
      <c r="K25" s="1131" t="str">
        <f t="shared" si="2"/>
        <v/>
      </c>
      <c r="L25" s="1144"/>
      <c r="M25" s="1131" t="str">
        <f t="shared" si="3"/>
        <v/>
      </c>
      <c r="N25" s="1144"/>
      <c r="O25" s="1131" t="str">
        <f t="shared" si="4"/>
        <v/>
      </c>
      <c r="P25" s="1144"/>
      <c r="Q25" s="1131" t="str">
        <f t="shared" si="5"/>
        <v/>
      </c>
      <c r="R25" s="1144"/>
      <c r="S25" s="1131" t="str">
        <f t="shared" si="6"/>
        <v/>
      </c>
      <c r="T25" s="1144"/>
      <c r="U25" s="1131" t="str">
        <f t="shared" si="7"/>
        <v/>
      </c>
      <c r="V25" s="1144"/>
      <c r="W25" s="1131" t="str">
        <f t="shared" si="8"/>
        <v/>
      </c>
      <c r="X25" s="1144"/>
      <c r="Y25" s="1131" t="str">
        <f t="shared" si="11"/>
        <v/>
      </c>
      <c r="Z25" s="1174">
        <f t="shared" si="9"/>
        <v>0</v>
      </c>
      <c r="AA25" s="1175"/>
      <c r="AB25" s="1173">
        <f t="shared" si="10"/>
        <v>0</v>
      </c>
    </row>
    <row r="26" spans="2:28" x14ac:dyDescent="0.2">
      <c r="B26" s="1153">
        <f>NSIKAP!B30</f>
        <v>11</v>
      </c>
      <c r="C26" s="1145"/>
      <c r="D26" s="1146" t="str">
        <f>NSIKAP!D30</f>
        <v/>
      </c>
      <c r="E26" s="1147"/>
      <c r="F26" s="1144"/>
      <c r="G26" s="1131" t="str">
        <f t="shared" si="0"/>
        <v/>
      </c>
      <c r="H26" s="1144"/>
      <c r="I26" s="1131" t="str">
        <f t="shared" si="1"/>
        <v/>
      </c>
      <c r="J26" s="1144"/>
      <c r="K26" s="1131" t="str">
        <f t="shared" si="2"/>
        <v/>
      </c>
      <c r="L26" s="1144"/>
      <c r="M26" s="1131" t="str">
        <f t="shared" si="3"/>
        <v/>
      </c>
      <c r="N26" s="1144"/>
      <c r="O26" s="1131" t="str">
        <f t="shared" si="4"/>
        <v/>
      </c>
      <c r="P26" s="1144"/>
      <c r="Q26" s="1131" t="str">
        <f t="shared" si="5"/>
        <v/>
      </c>
      <c r="R26" s="1144"/>
      <c r="S26" s="1131" t="str">
        <f t="shared" si="6"/>
        <v/>
      </c>
      <c r="T26" s="1144"/>
      <c r="U26" s="1131" t="str">
        <f t="shared" si="7"/>
        <v/>
      </c>
      <c r="V26" s="1144"/>
      <c r="W26" s="1131" t="str">
        <f t="shared" si="8"/>
        <v/>
      </c>
      <c r="X26" s="1144"/>
      <c r="Y26" s="1131" t="str">
        <f t="shared" si="11"/>
        <v/>
      </c>
      <c r="Z26" s="1174">
        <f t="shared" si="9"/>
        <v>0</v>
      </c>
      <c r="AA26" s="1175"/>
      <c r="AB26" s="1173">
        <f t="shared" si="10"/>
        <v>0</v>
      </c>
    </row>
    <row r="27" spans="2:28" x14ac:dyDescent="0.2">
      <c r="B27" s="1153">
        <f>NSIKAP!B31</f>
        <v>12</v>
      </c>
      <c r="C27" s="1145"/>
      <c r="D27" s="1146" t="str">
        <f>NSIKAP!D31</f>
        <v/>
      </c>
      <c r="E27" s="1147"/>
      <c r="F27" s="1144"/>
      <c r="G27" s="1131" t="str">
        <f t="shared" si="0"/>
        <v/>
      </c>
      <c r="H27" s="1144"/>
      <c r="I27" s="1131" t="str">
        <f t="shared" si="1"/>
        <v/>
      </c>
      <c r="J27" s="1144"/>
      <c r="K27" s="1131" t="str">
        <f t="shared" si="2"/>
        <v/>
      </c>
      <c r="L27" s="1144"/>
      <c r="M27" s="1131" t="str">
        <f t="shared" si="3"/>
        <v/>
      </c>
      <c r="N27" s="1144"/>
      <c r="O27" s="1131" t="str">
        <f t="shared" si="4"/>
        <v/>
      </c>
      <c r="P27" s="1144"/>
      <c r="Q27" s="1131" t="str">
        <f t="shared" si="5"/>
        <v/>
      </c>
      <c r="R27" s="1144"/>
      <c r="S27" s="1131" t="str">
        <f t="shared" si="6"/>
        <v/>
      </c>
      <c r="T27" s="1144"/>
      <c r="U27" s="1131" t="str">
        <f t="shared" si="7"/>
        <v/>
      </c>
      <c r="V27" s="1144"/>
      <c r="W27" s="1131" t="str">
        <f t="shared" si="8"/>
        <v/>
      </c>
      <c r="X27" s="1144"/>
      <c r="Y27" s="1131" t="str">
        <f t="shared" si="11"/>
        <v/>
      </c>
      <c r="Z27" s="1174">
        <f t="shared" si="9"/>
        <v>0</v>
      </c>
      <c r="AA27" s="1175"/>
      <c r="AB27" s="1173">
        <f t="shared" si="10"/>
        <v>0</v>
      </c>
    </row>
    <row r="28" spans="2:28" x14ac:dyDescent="0.2">
      <c r="B28" s="1153">
        <f>NSIKAP!B32</f>
        <v>13</v>
      </c>
      <c r="C28" s="1145"/>
      <c r="D28" s="1146" t="str">
        <f>NSIKAP!D32</f>
        <v/>
      </c>
      <c r="E28" s="1147"/>
      <c r="F28" s="1144"/>
      <c r="G28" s="1131" t="str">
        <f t="shared" si="0"/>
        <v/>
      </c>
      <c r="H28" s="1144"/>
      <c r="I28" s="1131" t="str">
        <f t="shared" si="1"/>
        <v/>
      </c>
      <c r="J28" s="1144"/>
      <c r="K28" s="1131" t="str">
        <f t="shared" si="2"/>
        <v/>
      </c>
      <c r="L28" s="1144"/>
      <c r="M28" s="1131" t="str">
        <f t="shared" si="3"/>
        <v/>
      </c>
      <c r="N28" s="1144"/>
      <c r="O28" s="1131" t="str">
        <f t="shared" si="4"/>
        <v/>
      </c>
      <c r="P28" s="1144"/>
      <c r="Q28" s="1131" t="str">
        <f t="shared" si="5"/>
        <v/>
      </c>
      <c r="R28" s="1144"/>
      <c r="S28" s="1131" t="str">
        <f t="shared" si="6"/>
        <v/>
      </c>
      <c r="T28" s="1144"/>
      <c r="U28" s="1131" t="str">
        <f t="shared" si="7"/>
        <v/>
      </c>
      <c r="V28" s="1144"/>
      <c r="W28" s="1131" t="str">
        <f t="shared" si="8"/>
        <v/>
      </c>
      <c r="X28" s="1144"/>
      <c r="Y28" s="1131" t="str">
        <f t="shared" si="11"/>
        <v/>
      </c>
      <c r="Z28" s="1174">
        <f t="shared" si="9"/>
        <v>0</v>
      </c>
      <c r="AA28" s="1175"/>
      <c r="AB28" s="1173">
        <f t="shared" si="10"/>
        <v>0</v>
      </c>
    </row>
    <row r="29" spans="2:28" x14ac:dyDescent="0.2">
      <c r="B29" s="1153">
        <f>NSIKAP!B33</f>
        <v>14</v>
      </c>
      <c r="C29" s="1145"/>
      <c r="D29" s="1146" t="str">
        <f>NSIKAP!D33</f>
        <v/>
      </c>
      <c r="E29" s="1147"/>
      <c r="F29" s="1144"/>
      <c r="G29" s="1131" t="str">
        <f t="shared" si="0"/>
        <v/>
      </c>
      <c r="H29" s="1144"/>
      <c r="I29" s="1131" t="str">
        <f t="shared" si="1"/>
        <v/>
      </c>
      <c r="J29" s="1144"/>
      <c r="K29" s="1131" t="str">
        <f t="shared" si="2"/>
        <v/>
      </c>
      <c r="L29" s="1144"/>
      <c r="M29" s="1131" t="str">
        <f t="shared" si="3"/>
        <v/>
      </c>
      <c r="N29" s="1144"/>
      <c r="O29" s="1131" t="str">
        <f t="shared" si="4"/>
        <v/>
      </c>
      <c r="P29" s="1144"/>
      <c r="Q29" s="1131" t="str">
        <f t="shared" si="5"/>
        <v/>
      </c>
      <c r="R29" s="1144"/>
      <c r="S29" s="1131" t="str">
        <f t="shared" si="6"/>
        <v/>
      </c>
      <c r="T29" s="1144"/>
      <c r="U29" s="1131" t="str">
        <f t="shared" si="7"/>
        <v/>
      </c>
      <c r="V29" s="1144"/>
      <c r="W29" s="1131" t="str">
        <f t="shared" si="8"/>
        <v/>
      </c>
      <c r="X29" s="1144"/>
      <c r="Y29" s="1131" t="str">
        <f t="shared" si="11"/>
        <v/>
      </c>
      <c r="Z29" s="1174">
        <f t="shared" si="9"/>
        <v>0</v>
      </c>
      <c r="AA29" s="1175"/>
      <c r="AB29" s="1173">
        <f t="shared" si="10"/>
        <v>0</v>
      </c>
    </row>
    <row r="30" spans="2:28" x14ac:dyDescent="0.2">
      <c r="B30" s="1153">
        <f>NSIKAP!B34</f>
        <v>15</v>
      </c>
      <c r="C30" s="1145"/>
      <c r="D30" s="1146" t="str">
        <f>NSIKAP!D34</f>
        <v/>
      </c>
      <c r="E30" s="1147"/>
      <c r="F30" s="1144"/>
      <c r="G30" s="1131" t="str">
        <f t="shared" si="0"/>
        <v/>
      </c>
      <c r="H30" s="1144"/>
      <c r="I30" s="1131" t="str">
        <f t="shared" si="1"/>
        <v/>
      </c>
      <c r="J30" s="1144"/>
      <c r="K30" s="1131" t="str">
        <f t="shared" si="2"/>
        <v/>
      </c>
      <c r="L30" s="1144"/>
      <c r="M30" s="1131" t="str">
        <f t="shared" si="3"/>
        <v/>
      </c>
      <c r="N30" s="1144"/>
      <c r="O30" s="1131" t="str">
        <f t="shared" si="4"/>
        <v/>
      </c>
      <c r="P30" s="1144"/>
      <c r="Q30" s="1131" t="str">
        <f t="shared" si="5"/>
        <v/>
      </c>
      <c r="R30" s="1144"/>
      <c r="S30" s="1131" t="str">
        <f t="shared" si="6"/>
        <v/>
      </c>
      <c r="T30" s="1144"/>
      <c r="U30" s="1131" t="str">
        <f t="shared" si="7"/>
        <v/>
      </c>
      <c r="V30" s="1144"/>
      <c r="W30" s="1131" t="str">
        <f t="shared" si="8"/>
        <v/>
      </c>
      <c r="X30" s="1144"/>
      <c r="Y30" s="1131" t="str">
        <f t="shared" si="11"/>
        <v/>
      </c>
      <c r="Z30" s="1174">
        <f t="shared" si="9"/>
        <v>0</v>
      </c>
      <c r="AA30" s="1175"/>
      <c r="AB30" s="1173">
        <f t="shared" si="10"/>
        <v>0</v>
      </c>
    </row>
    <row r="31" spans="2:28" x14ac:dyDescent="0.2">
      <c r="B31" s="1153">
        <f>NSIKAP!B35</f>
        <v>16</v>
      </c>
      <c r="C31" s="1145"/>
      <c r="D31" s="1146" t="str">
        <f>NSIKAP!D35</f>
        <v/>
      </c>
      <c r="E31" s="1147"/>
      <c r="F31" s="1144"/>
      <c r="G31" s="1131" t="str">
        <f t="shared" si="0"/>
        <v/>
      </c>
      <c r="H31" s="1144"/>
      <c r="I31" s="1131" t="str">
        <f t="shared" si="1"/>
        <v/>
      </c>
      <c r="J31" s="1144"/>
      <c r="K31" s="1131" t="str">
        <f t="shared" si="2"/>
        <v/>
      </c>
      <c r="L31" s="1144"/>
      <c r="M31" s="1131" t="str">
        <f t="shared" si="3"/>
        <v/>
      </c>
      <c r="N31" s="1144"/>
      <c r="O31" s="1131" t="str">
        <f t="shared" si="4"/>
        <v/>
      </c>
      <c r="P31" s="1144"/>
      <c r="Q31" s="1131" t="str">
        <f t="shared" si="5"/>
        <v/>
      </c>
      <c r="R31" s="1144"/>
      <c r="S31" s="1131" t="str">
        <f t="shared" si="6"/>
        <v/>
      </c>
      <c r="T31" s="1144"/>
      <c r="U31" s="1131" t="str">
        <f t="shared" si="7"/>
        <v/>
      </c>
      <c r="V31" s="1144"/>
      <c r="W31" s="1131" t="str">
        <f t="shared" si="8"/>
        <v/>
      </c>
      <c r="X31" s="1144"/>
      <c r="Y31" s="1131" t="str">
        <f t="shared" si="11"/>
        <v/>
      </c>
      <c r="Z31" s="1174">
        <f t="shared" si="9"/>
        <v>0</v>
      </c>
      <c r="AA31" s="1175"/>
      <c r="AB31" s="1173">
        <f t="shared" si="10"/>
        <v>0</v>
      </c>
    </row>
    <row r="32" spans="2:28" x14ac:dyDescent="0.2">
      <c r="B32" s="1153">
        <f>NSIKAP!B36</f>
        <v>17</v>
      </c>
      <c r="C32" s="1145"/>
      <c r="D32" s="1146" t="str">
        <f>NSIKAP!D36</f>
        <v/>
      </c>
      <c r="E32" s="1147"/>
      <c r="F32" s="1144"/>
      <c r="G32" s="1131" t="str">
        <f t="shared" si="0"/>
        <v/>
      </c>
      <c r="H32" s="1144"/>
      <c r="I32" s="1131" t="str">
        <f t="shared" si="1"/>
        <v/>
      </c>
      <c r="J32" s="1144"/>
      <c r="K32" s="1131" t="str">
        <f t="shared" si="2"/>
        <v/>
      </c>
      <c r="L32" s="1144"/>
      <c r="M32" s="1131" t="str">
        <f t="shared" si="3"/>
        <v/>
      </c>
      <c r="N32" s="1144"/>
      <c r="O32" s="1131" t="str">
        <f t="shared" si="4"/>
        <v/>
      </c>
      <c r="P32" s="1144"/>
      <c r="Q32" s="1131" t="str">
        <f t="shared" si="5"/>
        <v/>
      </c>
      <c r="R32" s="1144"/>
      <c r="S32" s="1131" t="str">
        <f t="shared" si="6"/>
        <v/>
      </c>
      <c r="T32" s="1144"/>
      <c r="U32" s="1131" t="str">
        <f t="shared" si="7"/>
        <v/>
      </c>
      <c r="V32" s="1144"/>
      <c r="W32" s="1131" t="str">
        <f t="shared" si="8"/>
        <v/>
      </c>
      <c r="X32" s="1144"/>
      <c r="Y32" s="1131" t="str">
        <f t="shared" si="11"/>
        <v/>
      </c>
      <c r="Z32" s="1174">
        <f t="shared" si="9"/>
        <v>0</v>
      </c>
      <c r="AA32" s="1175"/>
      <c r="AB32" s="1173">
        <f t="shared" ref="AB32:AB55" si="12">IF(ISERROR((SUM(I32,M32,Q32,U32,Y32))/5),"",(SUM(I32,M32,Q32,U32,Y32))/5)</f>
        <v>0</v>
      </c>
    </row>
    <row r="33" spans="2:30" x14ac:dyDescent="0.2">
      <c r="B33" s="1153">
        <f>NSIKAP!B37</f>
        <v>18</v>
      </c>
      <c r="C33" s="1145"/>
      <c r="D33" s="1146" t="str">
        <f>NSIKAP!D37</f>
        <v/>
      </c>
      <c r="E33" s="1147"/>
      <c r="F33" s="1144"/>
      <c r="G33" s="1131" t="str">
        <f t="shared" si="0"/>
        <v/>
      </c>
      <c r="H33" s="1144"/>
      <c r="I33" s="1131" t="str">
        <f t="shared" si="1"/>
        <v/>
      </c>
      <c r="J33" s="1144"/>
      <c r="K33" s="1131" t="str">
        <f t="shared" si="2"/>
        <v/>
      </c>
      <c r="L33" s="1144"/>
      <c r="M33" s="1131" t="str">
        <f t="shared" si="3"/>
        <v/>
      </c>
      <c r="N33" s="1144"/>
      <c r="O33" s="1131" t="str">
        <f t="shared" si="4"/>
        <v/>
      </c>
      <c r="P33" s="1144"/>
      <c r="Q33" s="1131" t="str">
        <f t="shared" si="5"/>
        <v/>
      </c>
      <c r="R33" s="1144"/>
      <c r="S33" s="1131" t="str">
        <f t="shared" si="6"/>
        <v/>
      </c>
      <c r="T33" s="1144"/>
      <c r="U33" s="1131" t="str">
        <f t="shared" si="7"/>
        <v/>
      </c>
      <c r="V33" s="1144"/>
      <c r="W33" s="1131" t="str">
        <f t="shared" si="8"/>
        <v/>
      </c>
      <c r="X33" s="1144"/>
      <c r="Y33" s="1131" t="str">
        <f t="shared" si="11"/>
        <v/>
      </c>
      <c r="Z33" s="1174">
        <f t="shared" si="9"/>
        <v>0</v>
      </c>
      <c r="AA33" s="1175"/>
      <c r="AB33" s="1173">
        <f t="shared" si="12"/>
        <v>0</v>
      </c>
    </row>
    <row r="34" spans="2:30" x14ac:dyDescent="0.2">
      <c r="B34" s="1153">
        <f>NSIKAP!B38</f>
        <v>19</v>
      </c>
      <c r="C34" s="1145"/>
      <c r="D34" s="1146" t="str">
        <f>NSIKAP!D38</f>
        <v/>
      </c>
      <c r="E34" s="1147"/>
      <c r="F34" s="1144"/>
      <c r="G34" s="1131" t="str">
        <f t="shared" si="0"/>
        <v/>
      </c>
      <c r="H34" s="1144"/>
      <c r="I34" s="1131" t="str">
        <f t="shared" si="1"/>
        <v/>
      </c>
      <c r="J34" s="1144"/>
      <c r="K34" s="1131" t="str">
        <f t="shared" si="2"/>
        <v/>
      </c>
      <c r="L34" s="1144"/>
      <c r="M34" s="1131" t="str">
        <f t="shared" si="3"/>
        <v/>
      </c>
      <c r="N34" s="1144"/>
      <c r="O34" s="1131" t="str">
        <f t="shared" si="4"/>
        <v/>
      </c>
      <c r="P34" s="1144"/>
      <c r="Q34" s="1131" t="str">
        <f t="shared" si="5"/>
        <v/>
      </c>
      <c r="R34" s="1144"/>
      <c r="S34" s="1131" t="str">
        <f t="shared" si="6"/>
        <v/>
      </c>
      <c r="T34" s="1144"/>
      <c r="U34" s="1131" t="str">
        <f t="shared" si="7"/>
        <v/>
      </c>
      <c r="V34" s="1144"/>
      <c r="W34" s="1131" t="str">
        <f t="shared" si="8"/>
        <v/>
      </c>
      <c r="X34" s="1144"/>
      <c r="Y34" s="1131" t="str">
        <f t="shared" si="11"/>
        <v/>
      </c>
      <c r="Z34" s="1174">
        <f t="shared" si="9"/>
        <v>0</v>
      </c>
      <c r="AA34" s="1175"/>
      <c r="AB34" s="1173">
        <f t="shared" si="12"/>
        <v>0</v>
      </c>
    </row>
    <row r="35" spans="2:30" x14ac:dyDescent="0.2">
      <c r="B35" s="1153">
        <f>NSIKAP!B39</f>
        <v>20</v>
      </c>
      <c r="C35" s="1145"/>
      <c r="D35" s="1146" t="str">
        <f>NSIKAP!D39</f>
        <v/>
      </c>
      <c r="E35" s="1147"/>
      <c r="F35" s="1144"/>
      <c r="G35" s="1131" t="str">
        <f t="shared" si="0"/>
        <v/>
      </c>
      <c r="H35" s="1144"/>
      <c r="I35" s="1131" t="str">
        <f t="shared" si="1"/>
        <v/>
      </c>
      <c r="J35" s="1144"/>
      <c r="K35" s="1131" t="str">
        <f t="shared" si="2"/>
        <v/>
      </c>
      <c r="L35" s="1144"/>
      <c r="M35" s="1131" t="str">
        <f t="shared" si="3"/>
        <v/>
      </c>
      <c r="N35" s="1144"/>
      <c r="O35" s="1131" t="str">
        <f t="shared" si="4"/>
        <v/>
      </c>
      <c r="P35" s="1144"/>
      <c r="Q35" s="1131" t="str">
        <f t="shared" si="5"/>
        <v/>
      </c>
      <c r="R35" s="1144"/>
      <c r="S35" s="1131" t="str">
        <f t="shared" si="6"/>
        <v/>
      </c>
      <c r="T35" s="1144"/>
      <c r="U35" s="1131" t="str">
        <f t="shared" si="7"/>
        <v/>
      </c>
      <c r="V35" s="1144"/>
      <c r="W35" s="1131" t="str">
        <f t="shared" si="8"/>
        <v/>
      </c>
      <c r="X35" s="1144"/>
      <c r="Y35" s="1131" t="str">
        <f t="shared" si="11"/>
        <v/>
      </c>
      <c r="Z35" s="1174">
        <f t="shared" si="9"/>
        <v>0</v>
      </c>
      <c r="AA35" s="1175"/>
      <c r="AB35" s="1173">
        <f t="shared" si="12"/>
        <v>0</v>
      </c>
    </row>
    <row r="36" spans="2:30" x14ac:dyDescent="0.2">
      <c r="B36" s="1153">
        <f>NSIKAP!B40</f>
        <v>21</v>
      </c>
      <c r="C36" s="1145"/>
      <c r="D36" s="1146" t="str">
        <f>NSIKAP!D40</f>
        <v/>
      </c>
      <c r="E36" s="1147"/>
      <c r="F36" s="1144"/>
      <c r="G36" s="1131" t="str">
        <f t="shared" si="0"/>
        <v/>
      </c>
      <c r="H36" s="1144"/>
      <c r="I36" s="1131" t="str">
        <f t="shared" si="1"/>
        <v/>
      </c>
      <c r="J36" s="1144"/>
      <c r="K36" s="1131" t="str">
        <f t="shared" si="2"/>
        <v/>
      </c>
      <c r="L36" s="1144"/>
      <c r="M36" s="1131" t="str">
        <f t="shared" si="3"/>
        <v/>
      </c>
      <c r="N36" s="1144"/>
      <c r="O36" s="1131" t="str">
        <f t="shared" si="4"/>
        <v/>
      </c>
      <c r="P36" s="1144"/>
      <c r="Q36" s="1131" t="str">
        <f t="shared" si="5"/>
        <v/>
      </c>
      <c r="R36" s="1144"/>
      <c r="S36" s="1131" t="str">
        <f t="shared" si="6"/>
        <v/>
      </c>
      <c r="T36" s="1144"/>
      <c r="U36" s="1131" t="str">
        <f t="shared" si="7"/>
        <v/>
      </c>
      <c r="V36" s="1144"/>
      <c r="W36" s="1131" t="str">
        <f t="shared" si="8"/>
        <v/>
      </c>
      <c r="X36" s="1144"/>
      <c r="Y36" s="1131" t="str">
        <f t="shared" si="11"/>
        <v/>
      </c>
      <c r="Z36" s="1174">
        <f t="shared" si="9"/>
        <v>0</v>
      </c>
      <c r="AA36" s="1175"/>
      <c r="AB36" s="1173">
        <f t="shared" si="12"/>
        <v>0</v>
      </c>
    </row>
    <row r="37" spans="2:30" x14ac:dyDescent="0.2">
      <c r="B37" s="1153">
        <f>NSIKAP!B41</f>
        <v>22</v>
      </c>
      <c r="C37" s="1145"/>
      <c r="D37" s="1146" t="str">
        <f>NSIKAP!D41</f>
        <v/>
      </c>
      <c r="E37" s="1147"/>
      <c r="F37" s="1144"/>
      <c r="G37" s="1131" t="str">
        <f t="shared" si="0"/>
        <v/>
      </c>
      <c r="H37" s="1144"/>
      <c r="I37" s="1131" t="str">
        <f t="shared" si="1"/>
        <v/>
      </c>
      <c r="J37" s="1144"/>
      <c r="K37" s="1131" t="str">
        <f t="shared" si="2"/>
        <v/>
      </c>
      <c r="L37" s="1144"/>
      <c r="M37" s="1131" t="str">
        <f t="shared" si="3"/>
        <v/>
      </c>
      <c r="N37" s="1144"/>
      <c r="O37" s="1131" t="str">
        <f t="shared" si="4"/>
        <v/>
      </c>
      <c r="P37" s="1144"/>
      <c r="Q37" s="1131" t="str">
        <f t="shared" si="5"/>
        <v/>
      </c>
      <c r="R37" s="1144"/>
      <c r="S37" s="1131" t="str">
        <f t="shared" si="6"/>
        <v/>
      </c>
      <c r="T37" s="1144"/>
      <c r="U37" s="1131" t="str">
        <f t="shared" si="7"/>
        <v/>
      </c>
      <c r="V37" s="1144"/>
      <c r="W37" s="1131" t="str">
        <f t="shared" si="8"/>
        <v/>
      </c>
      <c r="X37" s="1144"/>
      <c r="Y37" s="1131" t="str">
        <f t="shared" si="11"/>
        <v/>
      </c>
      <c r="Z37" s="1174">
        <f t="shared" si="9"/>
        <v>0</v>
      </c>
      <c r="AA37" s="1175"/>
      <c r="AB37" s="1173">
        <f t="shared" si="12"/>
        <v>0</v>
      </c>
    </row>
    <row r="38" spans="2:30" x14ac:dyDescent="0.2">
      <c r="B38" s="1153">
        <f>NSIKAP!B42</f>
        <v>23</v>
      </c>
      <c r="C38" s="1145"/>
      <c r="D38" s="1146" t="str">
        <f>NSIKAP!D42</f>
        <v/>
      </c>
      <c r="E38" s="1147"/>
      <c r="F38" s="1144"/>
      <c r="G38" s="1131" t="str">
        <f t="shared" si="0"/>
        <v/>
      </c>
      <c r="H38" s="1144"/>
      <c r="I38" s="1131" t="str">
        <f t="shared" si="1"/>
        <v/>
      </c>
      <c r="J38" s="1144"/>
      <c r="K38" s="1131" t="str">
        <f t="shared" si="2"/>
        <v/>
      </c>
      <c r="L38" s="1144"/>
      <c r="M38" s="1131" t="str">
        <f t="shared" si="3"/>
        <v/>
      </c>
      <c r="N38" s="1144"/>
      <c r="O38" s="1131" t="str">
        <f t="shared" si="4"/>
        <v/>
      </c>
      <c r="P38" s="1144"/>
      <c r="Q38" s="1131" t="str">
        <f t="shared" si="5"/>
        <v/>
      </c>
      <c r="R38" s="1144"/>
      <c r="S38" s="1131" t="str">
        <f t="shared" si="6"/>
        <v/>
      </c>
      <c r="T38" s="1144"/>
      <c r="U38" s="1131" t="str">
        <f t="shared" si="7"/>
        <v/>
      </c>
      <c r="V38" s="1144"/>
      <c r="W38" s="1131" t="str">
        <f t="shared" si="8"/>
        <v/>
      </c>
      <c r="X38" s="1144"/>
      <c r="Y38" s="1131" t="str">
        <f t="shared" si="11"/>
        <v/>
      </c>
      <c r="Z38" s="1174">
        <f t="shared" si="9"/>
        <v>0</v>
      </c>
      <c r="AA38" s="1175"/>
      <c r="AB38" s="1173">
        <f t="shared" si="12"/>
        <v>0</v>
      </c>
    </row>
    <row r="39" spans="2:30" x14ac:dyDescent="0.2">
      <c r="B39" s="1153">
        <f>NSIKAP!B43</f>
        <v>24</v>
      </c>
      <c r="C39" s="1145"/>
      <c r="D39" s="1146" t="str">
        <f>NSIKAP!D43</f>
        <v/>
      </c>
      <c r="E39" s="1147"/>
      <c r="F39" s="1144"/>
      <c r="G39" s="1131" t="str">
        <f t="shared" si="0"/>
        <v/>
      </c>
      <c r="H39" s="1144"/>
      <c r="I39" s="1131" t="str">
        <f t="shared" si="1"/>
        <v/>
      </c>
      <c r="J39" s="1144"/>
      <c r="K39" s="1131" t="str">
        <f t="shared" si="2"/>
        <v/>
      </c>
      <c r="L39" s="1144"/>
      <c r="M39" s="1131" t="str">
        <f t="shared" si="3"/>
        <v/>
      </c>
      <c r="N39" s="1144"/>
      <c r="O39" s="1131" t="str">
        <f t="shared" si="4"/>
        <v/>
      </c>
      <c r="P39" s="1144"/>
      <c r="Q39" s="1131" t="str">
        <f t="shared" si="5"/>
        <v/>
      </c>
      <c r="R39" s="1144"/>
      <c r="S39" s="1131" t="str">
        <f t="shared" si="6"/>
        <v/>
      </c>
      <c r="T39" s="1144"/>
      <c r="U39" s="1131" t="str">
        <f t="shared" si="7"/>
        <v/>
      </c>
      <c r="V39" s="1144"/>
      <c r="W39" s="1131" t="str">
        <f t="shared" si="8"/>
        <v/>
      </c>
      <c r="X39" s="1144"/>
      <c r="Y39" s="1131" t="str">
        <f t="shared" si="11"/>
        <v/>
      </c>
      <c r="Z39" s="1174">
        <f t="shared" si="9"/>
        <v>0</v>
      </c>
      <c r="AA39" s="1175"/>
      <c r="AB39" s="1173">
        <f t="shared" si="12"/>
        <v>0</v>
      </c>
    </row>
    <row r="40" spans="2:30" x14ac:dyDescent="0.2">
      <c r="B40" s="1153">
        <f>NSIKAP!B44</f>
        <v>25</v>
      </c>
      <c r="C40" s="1145"/>
      <c r="D40" s="1146" t="str">
        <f>NSIKAP!D44</f>
        <v/>
      </c>
      <c r="E40" s="1147"/>
      <c r="F40" s="1144"/>
      <c r="G40" s="1131" t="str">
        <f t="shared" si="0"/>
        <v/>
      </c>
      <c r="H40" s="1144"/>
      <c r="I40" s="1131" t="str">
        <f t="shared" si="1"/>
        <v/>
      </c>
      <c r="J40" s="1144"/>
      <c r="K40" s="1131" t="str">
        <f t="shared" si="2"/>
        <v/>
      </c>
      <c r="L40" s="1144"/>
      <c r="M40" s="1131" t="str">
        <f t="shared" si="3"/>
        <v/>
      </c>
      <c r="N40" s="1144"/>
      <c r="O40" s="1131" t="str">
        <f t="shared" si="4"/>
        <v/>
      </c>
      <c r="P40" s="1144"/>
      <c r="Q40" s="1131" t="str">
        <f t="shared" si="5"/>
        <v/>
      </c>
      <c r="R40" s="1144"/>
      <c r="S40" s="1131" t="str">
        <f t="shared" si="6"/>
        <v/>
      </c>
      <c r="T40" s="1144"/>
      <c r="U40" s="1131" t="str">
        <f t="shared" si="7"/>
        <v/>
      </c>
      <c r="V40" s="1144"/>
      <c r="W40" s="1131" t="str">
        <f t="shared" si="8"/>
        <v/>
      </c>
      <c r="X40" s="1144"/>
      <c r="Y40" s="1131" t="str">
        <f t="shared" si="11"/>
        <v/>
      </c>
      <c r="Z40" s="1174">
        <f t="shared" si="9"/>
        <v>0</v>
      </c>
      <c r="AA40" s="1175"/>
      <c r="AB40" s="1173">
        <f t="shared" si="12"/>
        <v>0</v>
      </c>
    </row>
    <row r="41" spans="2:30" x14ac:dyDescent="0.2">
      <c r="B41" s="1153">
        <f>NSIKAP!B45</f>
        <v>26</v>
      </c>
      <c r="C41" s="1145"/>
      <c r="D41" s="1146" t="str">
        <f>NSIKAP!D45</f>
        <v/>
      </c>
      <c r="E41" s="1147"/>
      <c r="F41" s="1144"/>
      <c r="G41" s="1131" t="str">
        <f t="shared" si="0"/>
        <v/>
      </c>
      <c r="H41" s="1144"/>
      <c r="I41" s="1131" t="str">
        <f t="shared" si="1"/>
        <v/>
      </c>
      <c r="J41" s="1144"/>
      <c r="K41" s="1131" t="str">
        <f t="shared" si="2"/>
        <v/>
      </c>
      <c r="L41" s="1144"/>
      <c r="M41" s="1131" t="str">
        <f t="shared" si="3"/>
        <v/>
      </c>
      <c r="N41" s="1144"/>
      <c r="O41" s="1131" t="str">
        <f t="shared" si="4"/>
        <v/>
      </c>
      <c r="P41" s="1144"/>
      <c r="Q41" s="1131" t="str">
        <f t="shared" si="5"/>
        <v/>
      </c>
      <c r="R41" s="1144"/>
      <c r="S41" s="1131" t="str">
        <f t="shared" si="6"/>
        <v/>
      </c>
      <c r="T41" s="1144"/>
      <c r="U41" s="1131" t="str">
        <f t="shared" si="7"/>
        <v/>
      </c>
      <c r="V41" s="1144"/>
      <c r="W41" s="1131" t="str">
        <f t="shared" si="8"/>
        <v/>
      </c>
      <c r="X41" s="1144"/>
      <c r="Y41" s="1131" t="str">
        <f t="shared" si="11"/>
        <v/>
      </c>
      <c r="Z41" s="1174">
        <f t="shared" si="9"/>
        <v>0</v>
      </c>
      <c r="AA41" s="1175"/>
      <c r="AB41" s="1173">
        <f t="shared" si="12"/>
        <v>0</v>
      </c>
    </row>
    <row r="42" spans="2:30" x14ac:dyDescent="0.2">
      <c r="B42" s="1153">
        <f>NSIKAP!B46</f>
        <v>27</v>
      </c>
      <c r="C42" s="1145"/>
      <c r="D42" s="1146" t="str">
        <f>NSIKAP!D46</f>
        <v/>
      </c>
      <c r="E42" s="1147"/>
      <c r="F42" s="1144"/>
      <c r="G42" s="1131" t="str">
        <f t="shared" si="0"/>
        <v/>
      </c>
      <c r="H42" s="1144"/>
      <c r="I42" s="1131" t="str">
        <f t="shared" si="1"/>
        <v/>
      </c>
      <c r="J42" s="1144"/>
      <c r="K42" s="1131" t="str">
        <f t="shared" si="2"/>
        <v/>
      </c>
      <c r="L42" s="1144"/>
      <c r="M42" s="1131" t="str">
        <f t="shared" si="3"/>
        <v/>
      </c>
      <c r="N42" s="1144"/>
      <c r="O42" s="1131" t="str">
        <f t="shared" si="4"/>
        <v/>
      </c>
      <c r="P42" s="1144"/>
      <c r="Q42" s="1131" t="str">
        <f t="shared" si="5"/>
        <v/>
      </c>
      <c r="R42" s="1144"/>
      <c r="S42" s="1131" t="str">
        <f t="shared" si="6"/>
        <v/>
      </c>
      <c r="T42" s="1144"/>
      <c r="U42" s="1131" t="str">
        <f t="shared" si="7"/>
        <v/>
      </c>
      <c r="V42" s="1144"/>
      <c r="W42" s="1131" t="str">
        <f t="shared" si="8"/>
        <v/>
      </c>
      <c r="X42" s="1144"/>
      <c r="Y42" s="1131" t="str">
        <f t="shared" si="11"/>
        <v/>
      </c>
      <c r="Z42" s="1174">
        <f t="shared" si="9"/>
        <v>0</v>
      </c>
      <c r="AA42" s="1175"/>
      <c r="AB42" s="1173">
        <f t="shared" si="12"/>
        <v>0</v>
      </c>
    </row>
    <row r="43" spans="2:30" x14ac:dyDescent="0.2">
      <c r="B43" s="1153">
        <f>NSIKAP!B47</f>
        <v>28</v>
      </c>
      <c r="C43" s="1145"/>
      <c r="D43" s="1146" t="str">
        <f>NSIKAP!D47</f>
        <v/>
      </c>
      <c r="E43" s="1147"/>
      <c r="F43" s="1144"/>
      <c r="G43" s="1131" t="str">
        <f t="shared" si="0"/>
        <v/>
      </c>
      <c r="H43" s="1144"/>
      <c r="I43" s="1131" t="str">
        <f t="shared" si="1"/>
        <v/>
      </c>
      <c r="J43" s="1144"/>
      <c r="K43" s="1131" t="str">
        <f t="shared" si="2"/>
        <v/>
      </c>
      <c r="L43" s="1144"/>
      <c r="M43" s="1131" t="str">
        <f t="shared" si="3"/>
        <v/>
      </c>
      <c r="N43" s="1144"/>
      <c r="O43" s="1131" t="str">
        <f t="shared" si="4"/>
        <v/>
      </c>
      <c r="P43" s="1144"/>
      <c r="Q43" s="1131" t="str">
        <f t="shared" si="5"/>
        <v/>
      </c>
      <c r="R43" s="1144"/>
      <c r="S43" s="1131" t="str">
        <f t="shared" si="6"/>
        <v/>
      </c>
      <c r="T43" s="1144"/>
      <c r="U43" s="1131" t="str">
        <f t="shared" si="7"/>
        <v/>
      </c>
      <c r="V43" s="1144"/>
      <c r="W43" s="1131" t="str">
        <f t="shared" si="8"/>
        <v/>
      </c>
      <c r="X43" s="1144"/>
      <c r="Y43" s="1131" t="str">
        <f t="shared" si="11"/>
        <v/>
      </c>
      <c r="Z43" s="1174">
        <f t="shared" si="9"/>
        <v>0</v>
      </c>
      <c r="AA43" s="1175"/>
      <c r="AB43" s="1173">
        <f t="shared" si="12"/>
        <v>0</v>
      </c>
    </row>
    <row r="44" spans="2:30" x14ac:dyDescent="0.2">
      <c r="B44" s="1153">
        <f>NSIKAP!B48</f>
        <v>29</v>
      </c>
      <c r="C44" s="1145"/>
      <c r="D44" s="1146" t="str">
        <f>NSIKAP!D48</f>
        <v/>
      </c>
      <c r="E44" s="1147"/>
      <c r="F44" s="1144"/>
      <c r="G44" s="1131" t="str">
        <f t="shared" si="0"/>
        <v/>
      </c>
      <c r="H44" s="1144"/>
      <c r="I44" s="1131" t="str">
        <f t="shared" si="1"/>
        <v/>
      </c>
      <c r="J44" s="1144"/>
      <c r="K44" s="1131" t="str">
        <f t="shared" si="2"/>
        <v/>
      </c>
      <c r="L44" s="1144"/>
      <c r="M44" s="1131" t="str">
        <f t="shared" si="3"/>
        <v/>
      </c>
      <c r="N44" s="1144"/>
      <c r="O44" s="1131" t="str">
        <f t="shared" si="4"/>
        <v/>
      </c>
      <c r="P44" s="1144"/>
      <c r="Q44" s="1131" t="str">
        <f t="shared" si="5"/>
        <v/>
      </c>
      <c r="R44" s="1144"/>
      <c r="S44" s="1131" t="str">
        <f t="shared" si="6"/>
        <v/>
      </c>
      <c r="T44" s="1144"/>
      <c r="U44" s="1131" t="str">
        <f t="shared" si="7"/>
        <v/>
      </c>
      <c r="V44" s="1144"/>
      <c r="W44" s="1131" t="str">
        <f t="shared" si="8"/>
        <v/>
      </c>
      <c r="X44" s="1144"/>
      <c r="Y44" s="1131" t="str">
        <f t="shared" si="11"/>
        <v/>
      </c>
      <c r="Z44" s="1174">
        <f t="shared" si="9"/>
        <v>0</v>
      </c>
      <c r="AA44" s="1175"/>
      <c r="AB44" s="1173">
        <f t="shared" si="12"/>
        <v>0</v>
      </c>
    </row>
    <row r="45" spans="2:30" x14ac:dyDescent="0.2">
      <c r="B45" s="1153">
        <f>NSIKAP!B49</f>
        <v>30</v>
      </c>
      <c r="C45" s="1145"/>
      <c r="D45" s="1146" t="str">
        <f>NSIKAP!D49</f>
        <v/>
      </c>
      <c r="E45" s="1147"/>
      <c r="F45" s="1144"/>
      <c r="G45" s="1131" t="str">
        <f t="shared" si="0"/>
        <v/>
      </c>
      <c r="H45" s="1144"/>
      <c r="I45" s="1131" t="str">
        <f t="shared" si="1"/>
        <v/>
      </c>
      <c r="J45" s="1144"/>
      <c r="K45" s="1131" t="str">
        <f t="shared" si="2"/>
        <v/>
      </c>
      <c r="L45" s="1144"/>
      <c r="M45" s="1131" t="str">
        <f t="shared" si="3"/>
        <v/>
      </c>
      <c r="N45" s="1144"/>
      <c r="O45" s="1131" t="str">
        <f t="shared" si="4"/>
        <v/>
      </c>
      <c r="P45" s="1144"/>
      <c r="Q45" s="1131" t="str">
        <f t="shared" si="5"/>
        <v/>
      </c>
      <c r="R45" s="1144"/>
      <c r="S45" s="1131" t="str">
        <f t="shared" si="6"/>
        <v/>
      </c>
      <c r="T45" s="1144"/>
      <c r="U45" s="1131" t="str">
        <f t="shared" si="7"/>
        <v/>
      </c>
      <c r="V45" s="1144"/>
      <c r="W45" s="1131" t="str">
        <f t="shared" si="8"/>
        <v/>
      </c>
      <c r="X45" s="1144"/>
      <c r="Y45" s="1131" t="str">
        <f t="shared" si="11"/>
        <v/>
      </c>
      <c r="Z45" s="1174">
        <f t="shared" si="9"/>
        <v>0</v>
      </c>
      <c r="AA45" s="1175"/>
      <c r="AB45" s="1173">
        <f t="shared" si="12"/>
        <v>0</v>
      </c>
    </row>
    <row r="46" spans="2:30" ht="14.25" x14ac:dyDescent="0.2">
      <c r="B46" s="1153">
        <f>NSIKAP!B50</f>
        <v>31</v>
      </c>
      <c r="C46" s="1145"/>
      <c r="D46" s="1146" t="str">
        <f>NSIKAP!D50</f>
        <v/>
      </c>
      <c r="E46" s="1147"/>
      <c r="F46" s="1144"/>
      <c r="G46" s="1131" t="str">
        <f t="shared" si="0"/>
        <v/>
      </c>
      <c r="H46" s="1144"/>
      <c r="I46" s="1131" t="str">
        <f t="shared" si="1"/>
        <v/>
      </c>
      <c r="J46" s="1144"/>
      <c r="K46" s="1131" t="str">
        <f t="shared" si="2"/>
        <v/>
      </c>
      <c r="L46" s="1144"/>
      <c r="M46" s="1131" t="str">
        <f t="shared" si="3"/>
        <v/>
      </c>
      <c r="N46" s="1144"/>
      <c r="O46" s="1131" t="str">
        <f t="shared" si="4"/>
        <v/>
      </c>
      <c r="P46" s="1144"/>
      <c r="Q46" s="1131" t="str">
        <f t="shared" si="5"/>
        <v/>
      </c>
      <c r="R46" s="1144"/>
      <c r="S46" s="1131" t="str">
        <f t="shared" si="6"/>
        <v/>
      </c>
      <c r="T46" s="1144"/>
      <c r="U46" s="1131" t="str">
        <f t="shared" si="7"/>
        <v/>
      </c>
      <c r="V46" s="1144"/>
      <c r="W46" s="1131" t="str">
        <f t="shared" si="8"/>
        <v/>
      </c>
      <c r="X46" s="1144"/>
      <c r="Y46" s="1131" t="str">
        <f t="shared" si="11"/>
        <v/>
      </c>
      <c r="Z46" s="1174">
        <f t="shared" si="9"/>
        <v>0</v>
      </c>
      <c r="AA46" s="1175"/>
      <c r="AB46" s="1173">
        <f t="shared" si="12"/>
        <v>0</v>
      </c>
      <c r="AD46" s="2" t="s">
        <v>554</v>
      </c>
    </row>
    <row r="47" spans="2:30" x14ac:dyDescent="0.2">
      <c r="B47" s="1153">
        <f>NSIKAP!B51</f>
        <v>32</v>
      </c>
      <c r="C47" s="1145"/>
      <c r="D47" s="1146" t="str">
        <f>NSIKAP!D51</f>
        <v/>
      </c>
      <c r="E47" s="1147"/>
      <c r="F47" s="1144"/>
      <c r="G47" s="1131" t="str">
        <f t="shared" si="0"/>
        <v/>
      </c>
      <c r="H47" s="1144"/>
      <c r="I47" s="1131" t="str">
        <f t="shared" si="1"/>
        <v/>
      </c>
      <c r="J47" s="1144"/>
      <c r="K47" s="1131" t="str">
        <f t="shared" si="2"/>
        <v/>
      </c>
      <c r="L47" s="1144"/>
      <c r="M47" s="1131" t="str">
        <f t="shared" si="3"/>
        <v/>
      </c>
      <c r="N47" s="1144"/>
      <c r="O47" s="1131" t="str">
        <f t="shared" si="4"/>
        <v/>
      </c>
      <c r="P47" s="1144"/>
      <c r="Q47" s="1131" t="str">
        <f t="shared" si="5"/>
        <v/>
      </c>
      <c r="R47" s="1144"/>
      <c r="S47" s="1131" t="str">
        <f t="shared" si="6"/>
        <v/>
      </c>
      <c r="T47" s="1144"/>
      <c r="U47" s="1131" t="str">
        <f t="shared" si="7"/>
        <v/>
      </c>
      <c r="V47" s="1144"/>
      <c r="W47" s="1131" t="str">
        <f t="shared" si="8"/>
        <v/>
      </c>
      <c r="X47" s="1144"/>
      <c r="Y47" s="1131" t="str">
        <f t="shared" si="11"/>
        <v/>
      </c>
      <c r="Z47" s="1174">
        <f t="shared" si="9"/>
        <v>0</v>
      </c>
      <c r="AA47" s="1175"/>
      <c r="AB47" s="1173">
        <f t="shared" si="12"/>
        <v>0</v>
      </c>
    </row>
    <row r="48" spans="2:30" x14ac:dyDescent="0.2">
      <c r="B48" s="1153">
        <f>NSIKAP!B52</f>
        <v>33</v>
      </c>
      <c r="C48" s="1145"/>
      <c r="D48" s="1146" t="str">
        <f>NSIKAP!D52</f>
        <v/>
      </c>
      <c r="E48" s="1147"/>
      <c r="F48" s="1144"/>
      <c r="G48" s="1131" t="str">
        <f t="shared" si="0"/>
        <v/>
      </c>
      <c r="H48" s="1144"/>
      <c r="I48" s="1131" t="str">
        <f t="shared" si="1"/>
        <v/>
      </c>
      <c r="J48" s="1144"/>
      <c r="K48" s="1131" t="str">
        <f t="shared" si="2"/>
        <v/>
      </c>
      <c r="L48" s="1144"/>
      <c r="M48" s="1131" t="str">
        <f t="shared" si="3"/>
        <v/>
      </c>
      <c r="N48" s="1144"/>
      <c r="O48" s="1131" t="str">
        <f t="shared" si="4"/>
        <v/>
      </c>
      <c r="P48" s="1144"/>
      <c r="Q48" s="1131" t="str">
        <f t="shared" si="5"/>
        <v/>
      </c>
      <c r="R48" s="1144"/>
      <c r="S48" s="1131" t="str">
        <f t="shared" si="6"/>
        <v/>
      </c>
      <c r="T48" s="1144"/>
      <c r="U48" s="1131" t="str">
        <f t="shared" si="7"/>
        <v/>
      </c>
      <c r="V48" s="1144"/>
      <c r="W48" s="1131" t="str">
        <f t="shared" si="8"/>
        <v/>
      </c>
      <c r="X48" s="1144"/>
      <c r="Y48" s="1131" t="str">
        <f t="shared" si="11"/>
        <v/>
      </c>
      <c r="Z48" s="1174">
        <f t="shared" si="9"/>
        <v>0</v>
      </c>
      <c r="AA48" s="1175"/>
      <c r="AB48" s="1173">
        <f t="shared" si="12"/>
        <v>0</v>
      </c>
    </row>
    <row r="49" spans="2:28" x14ac:dyDescent="0.2">
      <c r="B49" s="1153">
        <f>NSIKAP!B53</f>
        <v>34</v>
      </c>
      <c r="C49" s="1145"/>
      <c r="D49" s="1146" t="str">
        <f>NSIKAP!D53</f>
        <v/>
      </c>
      <c r="E49" s="1147"/>
      <c r="F49" s="1144"/>
      <c r="G49" s="1131" t="str">
        <f t="shared" si="0"/>
        <v/>
      </c>
      <c r="H49" s="1144"/>
      <c r="I49" s="1131" t="str">
        <f t="shared" si="1"/>
        <v/>
      </c>
      <c r="J49" s="1144"/>
      <c r="K49" s="1131" t="str">
        <f t="shared" si="2"/>
        <v/>
      </c>
      <c r="L49" s="1144"/>
      <c r="M49" s="1131" t="str">
        <f t="shared" si="3"/>
        <v/>
      </c>
      <c r="N49" s="1144"/>
      <c r="O49" s="1131" t="str">
        <f t="shared" si="4"/>
        <v/>
      </c>
      <c r="P49" s="1144"/>
      <c r="Q49" s="1131" t="str">
        <f t="shared" si="5"/>
        <v/>
      </c>
      <c r="R49" s="1144"/>
      <c r="S49" s="1131" t="str">
        <f t="shared" si="6"/>
        <v/>
      </c>
      <c r="T49" s="1144"/>
      <c r="U49" s="1131" t="str">
        <f t="shared" si="7"/>
        <v/>
      </c>
      <c r="V49" s="1144"/>
      <c r="W49" s="1131" t="str">
        <f t="shared" si="8"/>
        <v/>
      </c>
      <c r="X49" s="1144"/>
      <c r="Y49" s="1131" t="str">
        <f t="shared" si="11"/>
        <v/>
      </c>
      <c r="Z49" s="1174">
        <f t="shared" si="9"/>
        <v>0</v>
      </c>
      <c r="AA49" s="1175"/>
      <c r="AB49" s="1173">
        <f t="shared" si="12"/>
        <v>0</v>
      </c>
    </row>
    <row r="50" spans="2:28" x14ac:dyDescent="0.2">
      <c r="B50" s="1153">
        <f>NSIKAP!B54</f>
        <v>35</v>
      </c>
      <c r="C50" s="1145"/>
      <c r="D50" s="1146" t="str">
        <f>NSIKAP!D54</f>
        <v/>
      </c>
      <c r="E50" s="1147"/>
      <c r="F50" s="1144"/>
      <c r="G50" s="1131" t="str">
        <f t="shared" si="0"/>
        <v/>
      </c>
      <c r="H50" s="1144"/>
      <c r="I50" s="1131" t="str">
        <f t="shared" si="1"/>
        <v/>
      </c>
      <c r="J50" s="1144"/>
      <c r="K50" s="1131" t="str">
        <f t="shared" si="2"/>
        <v/>
      </c>
      <c r="L50" s="1144"/>
      <c r="M50" s="1131" t="str">
        <f t="shared" si="3"/>
        <v/>
      </c>
      <c r="N50" s="1144"/>
      <c r="O50" s="1131" t="str">
        <f t="shared" si="4"/>
        <v/>
      </c>
      <c r="P50" s="1144"/>
      <c r="Q50" s="1131" t="str">
        <f t="shared" si="5"/>
        <v/>
      </c>
      <c r="R50" s="1144"/>
      <c r="S50" s="1131" t="str">
        <f t="shared" si="6"/>
        <v/>
      </c>
      <c r="T50" s="1144"/>
      <c r="U50" s="1131" t="str">
        <f t="shared" si="7"/>
        <v/>
      </c>
      <c r="V50" s="1144"/>
      <c r="W50" s="1131" t="str">
        <f t="shared" si="8"/>
        <v/>
      </c>
      <c r="X50" s="1144"/>
      <c r="Y50" s="1131" t="str">
        <f t="shared" si="11"/>
        <v/>
      </c>
      <c r="Z50" s="1174">
        <f t="shared" si="9"/>
        <v>0</v>
      </c>
      <c r="AA50" s="1175"/>
      <c r="AB50" s="1173">
        <f t="shared" si="12"/>
        <v>0</v>
      </c>
    </row>
    <row r="51" spans="2:28" x14ac:dyDescent="0.2">
      <c r="B51" s="1153">
        <f>NSIKAP!B55</f>
        <v>36</v>
      </c>
      <c r="C51" s="1145"/>
      <c r="D51" s="1146" t="str">
        <f>NSIKAP!D55</f>
        <v/>
      </c>
      <c r="E51" s="1147"/>
      <c r="F51" s="1144"/>
      <c r="G51" s="1131" t="str">
        <f t="shared" si="0"/>
        <v/>
      </c>
      <c r="H51" s="1144"/>
      <c r="I51" s="1131" t="str">
        <f t="shared" si="1"/>
        <v/>
      </c>
      <c r="J51" s="1144"/>
      <c r="K51" s="1131" t="str">
        <f t="shared" si="2"/>
        <v/>
      </c>
      <c r="L51" s="1144"/>
      <c r="M51" s="1131" t="str">
        <f t="shared" si="3"/>
        <v/>
      </c>
      <c r="N51" s="1144"/>
      <c r="O51" s="1131" t="str">
        <f t="shared" si="4"/>
        <v/>
      </c>
      <c r="P51" s="1144"/>
      <c r="Q51" s="1131" t="str">
        <f t="shared" si="5"/>
        <v/>
      </c>
      <c r="R51" s="1144"/>
      <c r="S51" s="1131" t="str">
        <f t="shared" si="6"/>
        <v/>
      </c>
      <c r="T51" s="1144"/>
      <c r="U51" s="1131" t="str">
        <f t="shared" si="7"/>
        <v/>
      </c>
      <c r="V51" s="1144"/>
      <c r="W51" s="1131" t="str">
        <f t="shared" si="8"/>
        <v/>
      </c>
      <c r="X51" s="1144"/>
      <c r="Y51" s="1131" t="str">
        <f t="shared" si="11"/>
        <v/>
      </c>
      <c r="Z51" s="1174">
        <f t="shared" si="9"/>
        <v>0</v>
      </c>
      <c r="AA51" s="1175"/>
      <c r="AB51" s="1173">
        <f t="shared" si="12"/>
        <v>0</v>
      </c>
    </row>
    <row r="52" spans="2:28" x14ac:dyDescent="0.2">
      <c r="B52" s="1153">
        <f>NSIKAP!B56</f>
        <v>37</v>
      </c>
      <c r="C52" s="1145"/>
      <c r="D52" s="1146" t="str">
        <f>NSIKAP!D56</f>
        <v/>
      </c>
      <c r="E52" s="1147"/>
      <c r="F52" s="1144"/>
      <c r="G52" s="1131" t="str">
        <f t="shared" si="0"/>
        <v/>
      </c>
      <c r="H52" s="1144"/>
      <c r="I52" s="1131" t="str">
        <f t="shared" si="1"/>
        <v/>
      </c>
      <c r="J52" s="1144"/>
      <c r="K52" s="1131" t="str">
        <f t="shared" si="2"/>
        <v/>
      </c>
      <c r="L52" s="1144"/>
      <c r="M52" s="1131" t="str">
        <f t="shared" si="3"/>
        <v/>
      </c>
      <c r="N52" s="1144"/>
      <c r="O52" s="1131" t="str">
        <f t="shared" si="4"/>
        <v/>
      </c>
      <c r="P52" s="1144"/>
      <c r="Q52" s="1131" t="str">
        <f t="shared" si="5"/>
        <v/>
      </c>
      <c r="R52" s="1144"/>
      <c r="S52" s="1131" t="str">
        <f t="shared" si="6"/>
        <v/>
      </c>
      <c r="T52" s="1144"/>
      <c r="U52" s="1131" t="str">
        <f t="shared" si="7"/>
        <v/>
      </c>
      <c r="V52" s="1144"/>
      <c r="W52" s="1131" t="str">
        <f t="shared" si="8"/>
        <v/>
      </c>
      <c r="X52" s="1144"/>
      <c r="Y52" s="1131" t="str">
        <f t="shared" si="11"/>
        <v/>
      </c>
      <c r="Z52" s="1174">
        <f t="shared" si="9"/>
        <v>0</v>
      </c>
      <c r="AA52" s="1175"/>
      <c r="AB52" s="1173">
        <f t="shared" si="12"/>
        <v>0</v>
      </c>
    </row>
    <row r="53" spans="2:28" x14ac:dyDescent="0.2">
      <c r="B53" s="1153">
        <f>NSIKAP!B57</f>
        <v>38</v>
      </c>
      <c r="C53" s="1145"/>
      <c r="D53" s="1146" t="str">
        <f>NSIKAP!D57</f>
        <v/>
      </c>
      <c r="E53" s="1147"/>
      <c r="F53" s="1144"/>
      <c r="G53" s="1131" t="str">
        <f t="shared" si="0"/>
        <v/>
      </c>
      <c r="H53" s="1144"/>
      <c r="I53" s="1131" t="str">
        <f t="shared" si="1"/>
        <v/>
      </c>
      <c r="J53" s="1144"/>
      <c r="K53" s="1131" t="str">
        <f t="shared" si="2"/>
        <v/>
      </c>
      <c r="L53" s="1144"/>
      <c r="M53" s="1131" t="str">
        <f t="shared" si="3"/>
        <v/>
      </c>
      <c r="N53" s="1144"/>
      <c r="O53" s="1131" t="str">
        <f t="shared" si="4"/>
        <v/>
      </c>
      <c r="P53" s="1144"/>
      <c r="Q53" s="1131" t="str">
        <f t="shared" si="5"/>
        <v/>
      </c>
      <c r="R53" s="1144"/>
      <c r="S53" s="1131" t="str">
        <f t="shared" si="6"/>
        <v/>
      </c>
      <c r="T53" s="1144"/>
      <c r="U53" s="1131" t="str">
        <f t="shared" si="7"/>
        <v/>
      </c>
      <c r="V53" s="1144"/>
      <c r="W53" s="1131" t="str">
        <f t="shared" si="8"/>
        <v/>
      </c>
      <c r="X53" s="1144"/>
      <c r="Y53" s="1131" t="str">
        <f t="shared" si="11"/>
        <v/>
      </c>
      <c r="Z53" s="1174">
        <f t="shared" si="9"/>
        <v>0</v>
      </c>
      <c r="AA53" s="1175"/>
      <c r="AB53" s="1173">
        <f t="shared" si="12"/>
        <v>0</v>
      </c>
    </row>
    <row r="54" spans="2:28" x14ac:dyDescent="0.2">
      <c r="B54" s="1153">
        <f>NSIKAP!B58</f>
        <v>39</v>
      </c>
      <c r="C54" s="1145"/>
      <c r="D54" s="1146" t="str">
        <f>NSIKAP!D58</f>
        <v/>
      </c>
      <c r="E54" s="1147"/>
      <c r="F54" s="1144"/>
      <c r="G54" s="1131" t="str">
        <f t="shared" si="0"/>
        <v/>
      </c>
      <c r="H54" s="1144"/>
      <c r="I54" s="1131" t="str">
        <f t="shared" si="1"/>
        <v/>
      </c>
      <c r="J54" s="1144"/>
      <c r="K54" s="1131" t="str">
        <f t="shared" si="2"/>
        <v/>
      </c>
      <c r="L54" s="1144"/>
      <c r="M54" s="1131" t="str">
        <f t="shared" si="3"/>
        <v/>
      </c>
      <c r="N54" s="1144"/>
      <c r="O54" s="1131" t="str">
        <f t="shared" si="4"/>
        <v/>
      </c>
      <c r="P54" s="1144"/>
      <c r="Q54" s="1131" t="str">
        <f t="shared" si="5"/>
        <v/>
      </c>
      <c r="R54" s="1144"/>
      <c r="S54" s="1131" t="str">
        <f t="shared" si="6"/>
        <v/>
      </c>
      <c r="T54" s="1144"/>
      <c r="U54" s="1131" t="str">
        <f t="shared" si="7"/>
        <v/>
      </c>
      <c r="V54" s="1144"/>
      <c r="W54" s="1131" t="str">
        <f t="shared" si="8"/>
        <v/>
      </c>
      <c r="X54" s="1144"/>
      <c r="Y54" s="1131" t="str">
        <f t="shared" si="11"/>
        <v/>
      </c>
      <c r="Z54" s="1174">
        <f t="shared" si="9"/>
        <v>0</v>
      </c>
      <c r="AA54" s="1175"/>
      <c r="AB54" s="1173">
        <f t="shared" si="12"/>
        <v>0</v>
      </c>
    </row>
    <row r="55" spans="2:28" x14ac:dyDescent="0.2">
      <c r="B55" s="1154">
        <f>NSIKAP!B59</f>
        <v>40</v>
      </c>
      <c r="C55" s="1155"/>
      <c r="D55" s="1156" t="str">
        <f>NSIKAP!D59</f>
        <v/>
      </c>
      <c r="E55" s="1157"/>
      <c r="F55" s="1158"/>
      <c r="G55" s="1159" t="str">
        <f t="shared" si="0"/>
        <v/>
      </c>
      <c r="H55" s="1158"/>
      <c r="I55" s="1159" t="str">
        <f t="shared" si="1"/>
        <v/>
      </c>
      <c r="J55" s="1158"/>
      <c r="K55" s="1159" t="str">
        <f t="shared" si="2"/>
        <v/>
      </c>
      <c r="L55" s="1158"/>
      <c r="M55" s="1159" t="str">
        <f t="shared" si="3"/>
        <v/>
      </c>
      <c r="N55" s="1158"/>
      <c r="O55" s="1159" t="str">
        <f t="shared" si="4"/>
        <v/>
      </c>
      <c r="P55" s="1158"/>
      <c r="Q55" s="1159" t="str">
        <f t="shared" si="5"/>
        <v/>
      </c>
      <c r="R55" s="1158"/>
      <c r="S55" s="1159" t="str">
        <f t="shared" si="6"/>
        <v/>
      </c>
      <c r="T55" s="1158"/>
      <c r="U55" s="1159" t="str">
        <f t="shared" si="7"/>
        <v/>
      </c>
      <c r="V55" s="1158"/>
      <c r="W55" s="1159" t="str">
        <f t="shared" si="8"/>
        <v/>
      </c>
      <c r="X55" s="1158"/>
      <c r="Y55" s="1159" t="str">
        <f t="shared" si="11"/>
        <v/>
      </c>
      <c r="Z55" s="1178">
        <f t="shared" si="9"/>
        <v>0</v>
      </c>
      <c r="AA55" s="1179"/>
      <c r="AB55" s="1180">
        <f t="shared" si="12"/>
        <v>0</v>
      </c>
    </row>
    <row r="57" spans="2:28" x14ac:dyDescent="0.2">
      <c r="B57" s="1148" t="s">
        <v>202</v>
      </c>
    </row>
    <row r="58" spans="2:28" ht="15" x14ac:dyDescent="0.2">
      <c r="B58" s="1134">
        <f>B4</f>
        <v>4</v>
      </c>
      <c r="C58" s="1132" t="s">
        <v>3</v>
      </c>
      <c r="E58" s="1149" t="s">
        <v>616</v>
      </c>
      <c r="F58" s="1150"/>
      <c r="G58" s="1150"/>
      <c r="H58" s="1168"/>
      <c r="I58" s="1150"/>
    </row>
    <row r="59" spans="2:28" ht="15" x14ac:dyDescent="0.2">
      <c r="B59" s="1134">
        <f>B6</f>
        <v>3</v>
      </c>
      <c r="C59" s="1132" t="s">
        <v>3</v>
      </c>
      <c r="E59" s="1149" t="s">
        <v>617</v>
      </c>
      <c r="F59" s="1150"/>
      <c r="G59" s="1150"/>
      <c r="H59" s="1168"/>
      <c r="I59" s="1150"/>
    </row>
    <row r="60" spans="2:28" ht="15" x14ac:dyDescent="0.2">
      <c r="B60" s="1134">
        <f>B8</f>
        <v>2</v>
      </c>
      <c r="C60" s="1132" t="s">
        <v>3</v>
      </c>
      <c r="E60" s="1149" t="s">
        <v>623</v>
      </c>
      <c r="F60" s="1150"/>
      <c r="G60" s="1150"/>
      <c r="H60" s="1168"/>
      <c r="I60" s="1150"/>
    </row>
    <row r="61" spans="2:28" ht="15" x14ac:dyDescent="0.2">
      <c r="B61" s="1134">
        <f>B10</f>
        <v>1</v>
      </c>
      <c r="C61" s="1132" t="s">
        <v>3</v>
      </c>
      <c r="E61" s="1149" t="s">
        <v>618</v>
      </c>
      <c r="F61" s="1150"/>
      <c r="G61" s="1150"/>
      <c r="H61" s="1168"/>
      <c r="I61" s="1150"/>
    </row>
  </sheetData>
  <mergeCells count="24">
    <mergeCell ref="B1:Z1"/>
    <mergeCell ref="B2:Z2"/>
    <mergeCell ref="B12:B14"/>
    <mergeCell ref="C12:E14"/>
    <mergeCell ref="F12:Y12"/>
    <mergeCell ref="Z12:AB13"/>
    <mergeCell ref="F13:I13"/>
    <mergeCell ref="E4:E10"/>
    <mergeCell ref="R14:S14"/>
    <mergeCell ref="T14:U14"/>
    <mergeCell ref="V14:W14"/>
    <mergeCell ref="X14:Y14"/>
    <mergeCell ref="O8:R8"/>
    <mergeCell ref="O10:R10"/>
    <mergeCell ref="J13:M13"/>
    <mergeCell ref="N13:Q13"/>
    <mergeCell ref="R13:U13"/>
    <mergeCell ref="V13:Y13"/>
    <mergeCell ref="F14:G14"/>
    <mergeCell ref="H14:I14"/>
    <mergeCell ref="J14:K14"/>
    <mergeCell ref="L14:M14"/>
    <mergeCell ref="N14:O14"/>
    <mergeCell ref="P14:Q14"/>
  </mergeCells>
  <conditionalFormatting sqref="P67:P1048576 P1:P7 P9 P11:P64">
    <cfRule type="cellIs" dxfId="19" priority="4" operator="equal">
      <formula>0</formula>
    </cfRule>
  </conditionalFormatting>
  <conditionalFormatting sqref="AB1:AB11 Z1:AA12 Z14:AB1048576">
    <cfRule type="cellIs" dxfId="18" priority="3" operator="equal">
      <formula>0</formula>
    </cfRule>
  </conditionalFormatting>
  <conditionalFormatting sqref="P9">
    <cfRule type="cellIs" dxfId="17" priority="2" operator="equal">
      <formula>0</formula>
    </cfRule>
  </conditionalFormatting>
  <conditionalFormatting sqref="P9">
    <cfRule type="cellIs" dxfId="16" priority="1" operator="equal">
      <formula>0</formula>
    </cfRule>
  </conditionalFormatting>
  <dataValidations count="1">
    <dataValidation type="list" allowBlank="1" showInputMessage="1" showErrorMessage="1" sqref="F16:F55 X16:X55 V16:V55 R16:R55 N16:N55 J16:J55 H16:H55 L16:L55 P16:P55 T16:T55">
      <formula1>$B$58:$B$61</formula1>
    </dataValidation>
  </dataValidations>
  <hyperlinks>
    <hyperlink ref="A1" location="RNDS!A1" tooltip="REKAP NILAI SIKAP" display="RNDS!A1"/>
  </hyperlink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4">
    <tabColor rgb="FFFFC000"/>
  </sheetPr>
  <dimension ref="A1:P2631"/>
  <sheetViews>
    <sheetView workbookViewId="0">
      <pane ySplit="2" topLeftCell="A3" activePane="bottomLeft" state="frozen"/>
      <selection pane="bottomLeft" activeCell="O9" sqref="O9"/>
    </sheetView>
  </sheetViews>
  <sheetFormatPr defaultRowHeight="18.75" customHeight="1" x14ac:dyDescent="0.25"/>
  <cols>
    <col min="1" max="1" width="5.28515625" style="529" customWidth="1"/>
    <col min="2" max="2" width="7.85546875" style="529" customWidth="1"/>
    <col min="3" max="3" width="1.5703125" style="561" customWidth="1"/>
    <col min="4" max="4" width="10" style="529" hidden="1" customWidth="1"/>
    <col min="5" max="5" width="6.7109375" style="628" customWidth="1"/>
    <col min="6" max="6" width="5.85546875" style="531" customWidth="1"/>
    <col min="7" max="7" width="7.42578125" style="566" customWidth="1"/>
    <col min="8" max="8" width="30.28515625" style="529" customWidth="1"/>
    <col min="9" max="9" width="2.28515625" style="529" hidden="1" customWidth="1"/>
    <col min="10" max="10" width="1.28515625" style="561" customWidth="1"/>
    <col min="11" max="11" width="26.7109375" style="529" customWidth="1"/>
    <col min="12" max="12" width="2" style="529" hidden="1" customWidth="1"/>
    <col min="13" max="13" width="21" style="529" customWidth="1"/>
    <col min="14" max="14" width="1.42578125" style="561" customWidth="1"/>
    <col min="15" max="15" width="45.5703125" style="529" customWidth="1"/>
    <col min="16" max="16" width="3.42578125" style="561" customWidth="1"/>
    <col min="17" max="16384" width="9.140625" style="529"/>
  </cols>
  <sheetData>
    <row r="1" spans="1:16" ht="18.75" customHeight="1" thickBot="1" x14ac:dyDescent="0.3">
      <c r="A1" s="567" t="s">
        <v>389</v>
      </c>
      <c r="B1" s="629" t="s">
        <v>494</v>
      </c>
      <c r="C1" s="630"/>
      <c r="D1" s="630"/>
      <c r="E1" s="630"/>
      <c r="F1" s="630"/>
      <c r="G1" s="630"/>
      <c r="H1" s="630"/>
      <c r="I1" s="630"/>
      <c r="J1" s="630"/>
      <c r="K1" s="630"/>
      <c r="L1" s="630"/>
      <c r="M1" s="751"/>
      <c r="N1" s="630"/>
      <c r="O1" s="630"/>
      <c r="P1" s="630"/>
    </row>
    <row r="2" spans="1:16" s="552" customFormat="1" ht="43.5" customHeight="1" thickBot="1" x14ac:dyDescent="0.3">
      <c r="A2" s="1566" t="s">
        <v>385</v>
      </c>
      <c r="B2" s="1566"/>
      <c r="C2" s="544"/>
      <c r="D2" s="545"/>
      <c r="E2" s="626" t="s">
        <v>31</v>
      </c>
      <c r="F2" s="547" t="s">
        <v>324</v>
      </c>
      <c r="G2" s="563" t="s">
        <v>447</v>
      </c>
      <c r="H2" s="548" t="s">
        <v>59</v>
      </c>
      <c r="I2" s="545"/>
      <c r="J2" s="544"/>
      <c r="K2" s="546" t="s">
        <v>59</v>
      </c>
      <c r="L2" s="547" t="s">
        <v>384</v>
      </c>
      <c r="M2" s="549" t="s">
        <v>380</v>
      </c>
      <c r="N2" s="544"/>
      <c r="O2" s="550" t="s">
        <v>323</v>
      </c>
      <c r="P2" s="551"/>
    </row>
    <row r="3" spans="1:16" s="554" customFormat="1" ht="18.75" customHeight="1" x14ac:dyDescent="0.25">
      <c r="A3" s="1567" t="s">
        <v>187</v>
      </c>
      <c r="B3" s="730" t="s">
        <v>773</v>
      </c>
      <c r="C3" s="553"/>
      <c r="D3" s="554" t="str">
        <f t="shared" ref="D3:D66" si="0">CONCATENATE(F3,E3)</f>
        <v/>
      </c>
      <c r="E3" s="627"/>
      <c r="F3" s="555"/>
      <c r="G3" s="564"/>
      <c r="H3" s="556"/>
      <c r="J3" s="553"/>
      <c r="K3" s="138"/>
      <c r="L3" s="556"/>
      <c r="M3" s="529"/>
      <c r="N3" s="557"/>
      <c r="O3" s="554" t="s">
        <v>759</v>
      </c>
      <c r="P3" s="553"/>
    </row>
    <row r="4" spans="1:16" s="554" customFormat="1" ht="18.75" customHeight="1" x14ac:dyDescent="0.25">
      <c r="A4" s="1568"/>
      <c r="B4" s="730" t="s">
        <v>774</v>
      </c>
      <c r="C4" s="553"/>
      <c r="D4" s="554" t="str">
        <f t="shared" si="0"/>
        <v/>
      </c>
      <c r="E4" s="627"/>
      <c r="F4" s="555"/>
      <c r="G4" s="564"/>
      <c r="H4" s="556"/>
      <c r="J4" s="553"/>
      <c r="K4" s="138"/>
      <c r="L4" s="556"/>
      <c r="M4" s="529"/>
      <c r="N4" s="557"/>
      <c r="O4" s="554" t="s">
        <v>760</v>
      </c>
      <c r="P4" s="553"/>
    </row>
    <row r="5" spans="1:16" s="554" customFormat="1" ht="18.75" customHeight="1" x14ac:dyDescent="0.25">
      <c r="A5" s="1568"/>
      <c r="B5" s="730" t="s">
        <v>775</v>
      </c>
      <c r="C5" s="553"/>
      <c r="D5" s="554" t="str">
        <f t="shared" si="0"/>
        <v/>
      </c>
      <c r="E5" s="627"/>
      <c r="F5" s="555"/>
      <c r="G5" s="564"/>
      <c r="H5" s="556"/>
      <c r="J5" s="553"/>
      <c r="K5" s="138"/>
      <c r="L5" s="529"/>
      <c r="M5" s="529"/>
      <c r="N5" s="557"/>
      <c r="O5" s="554" t="s">
        <v>96</v>
      </c>
      <c r="P5" s="553"/>
    </row>
    <row r="6" spans="1:16" s="554" customFormat="1" ht="18.75" customHeight="1" x14ac:dyDescent="0.25">
      <c r="A6" s="1568"/>
      <c r="B6" s="730" t="s">
        <v>776</v>
      </c>
      <c r="C6" s="553"/>
      <c r="D6" s="554" t="str">
        <f t="shared" si="0"/>
        <v/>
      </c>
      <c r="E6" s="628"/>
      <c r="F6" s="531"/>
      <c r="G6" s="565"/>
      <c r="H6" s="529"/>
      <c r="J6" s="553"/>
      <c r="K6" s="138"/>
      <c r="L6" s="556"/>
      <c r="M6" s="529"/>
      <c r="N6" s="557"/>
      <c r="O6" s="554" t="s">
        <v>100</v>
      </c>
      <c r="P6" s="553"/>
    </row>
    <row r="7" spans="1:16" s="554" customFormat="1" ht="18.75" customHeight="1" x14ac:dyDescent="0.25">
      <c r="A7" s="1568"/>
      <c r="B7" s="730" t="s">
        <v>777</v>
      </c>
      <c r="C7" s="553"/>
      <c r="D7" s="554" t="str">
        <f t="shared" si="0"/>
        <v/>
      </c>
      <c r="E7" s="628"/>
      <c r="F7" s="531"/>
      <c r="G7" s="565"/>
      <c r="H7" s="529"/>
      <c r="J7" s="553"/>
      <c r="K7" s="529"/>
      <c r="L7" s="529"/>
      <c r="M7" s="529"/>
      <c r="N7" s="557"/>
      <c r="O7" s="554" t="s">
        <v>788</v>
      </c>
      <c r="P7" s="553"/>
    </row>
    <row r="8" spans="1:16" s="554" customFormat="1" ht="18.75" customHeight="1" x14ac:dyDescent="0.25">
      <c r="A8" s="1568"/>
      <c r="B8" s="730"/>
      <c r="C8" s="553"/>
      <c r="D8" s="554" t="str">
        <f t="shared" si="0"/>
        <v/>
      </c>
      <c r="E8" s="628"/>
      <c r="F8" s="531"/>
      <c r="G8" s="565"/>
      <c r="H8" s="529"/>
      <c r="J8" s="553"/>
      <c r="K8" s="529"/>
      <c r="L8" s="529"/>
      <c r="M8" s="529"/>
      <c r="N8" s="557"/>
      <c r="O8" s="554" t="s">
        <v>99</v>
      </c>
      <c r="P8" s="553"/>
    </row>
    <row r="9" spans="1:16" s="554" customFormat="1" ht="18.75" customHeight="1" x14ac:dyDescent="0.25">
      <c r="A9" s="1568"/>
      <c r="B9" s="730"/>
      <c r="C9" s="553"/>
      <c r="D9" s="554" t="str">
        <f t="shared" si="0"/>
        <v/>
      </c>
      <c r="E9" s="628"/>
      <c r="F9" s="531"/>
      <c r="G9" s="565"/>
      <c r="H9" s="529"/>
      <c r="J9" s="553"/>
      <c r="K9" s="529"/>
      <c r="L9" s="529"/>
      <c r="M9" s="529"/>
      <c r="N9" s="557"/>
      <c r="O9" s="554" t="s">
        <v>29</v>
      </c>
      <c r="P9" s="553"/>
    </row>
    <row r="10" spans="1:16" s="554" customFormat="1" ht="18.75" customHeight="1" x14ac:dyDescent="0.25">
      <c r="A10" s="1568"/>
      <c r="B10" s="730"/>
      <c r="C10" s="553"/>
      <c r="D10" s="554" t="str">
        <f t="shared" si="0"/>
        <v/>
      </c>
      <c r="E10" s="628"/>
      <c r="F10" s="531"/>
      <c r="G10" s="565"/>
      <c r="H10" s="529"/>
      <c r="J10" s="553"/>
      <c r="K10" s="138"/>
      <c r="L10" s="529"/>
      <c r="M10" s="529"/>
      <c r="N10" s="557"/>
      <c r="O10" s="554" t="s">
        <v>761</v>
      </c>
      <c r="P10" s="553"/>
    </row>
    <row r="11" spans="1:16" s="554" customFormat="1" ht="18.75" customHeight="1" x14ac:dyDescent="0.25">
      <c r="A11" s="1568"/>
      <c r="B11" s="730"/>
      <c r="C11" s="553"/>
      <c r="D11" s="554" t="str">
        <f t="shared" si="0"/>
        <v/>
      </c>
      <c r="E11" s="628"/>
      <c r="F11" s="531"/>
      <c r="G11" s="565"/>
      <c r="H11" s="529"/>
      <c r="J11" s="553"/>
      <c r="K11" s="529"/>
      <c r="L11" s="529"/>
      <c r="M11" s="529"/>
      <c r="N11" s="557"/>
      <c r="O11" s="554" t="s">
        <v>762</v>
      </c>
      <c r="P11" s="553"/>
    </row>
    <row r="12" spans="1:16" s="554" customFormat="1" ht="18.75" customHeight="1" x14ac:dyDescent="0.25">
      <c r="A12" s="1568"/>
      <c r="B12" s="730"/>
      <c r="C12" s="553"/>
      <c r="D12" s="554" t="str">
        <f t="shared" si="0"/>
        <v/>
      </c>
      <c r="E12" s="628"/>
      <c r="F12" s="531"/>
      <c r="G12" s="565"/>
      <c r="H12" s="529"/>
      <c r="J12" s="553"/>
      <c r="K12" s="138"/>
      <c r="L12" s="529"/>
      <c r="M12" s="529"/>
      <c r="N12" s="557"/>
      <c r="O12" s="554" t="s">
        <v>763</v>
      </c>
      <c r="P12" s="553"/>
    </row>
    <row r="13" spans="1:16" s="554" customFormat="1" ht="18.75" customHeight="1" x14ac:dyDescent="0.25">
      <c r="A13" s="1568"/>
      <c r="B13" s="730"/>
      <c r="C13" s="553"/>
      <c r="D13" s="554" t="str">
        <f t="shared" si="0"/>
        <v/>
      </c>
      <c r="E13" s="628"/>
      <c r="F13" s="531"/>
      <c r="G13" s="565"/>
      <c r="H13" s="529"/>
      <c r="J13" s="553"/>
      <c r="K13" s="529"/>
      <c r="L13" s="529"/>
      <c r="M13" s="529"/>
      <c r="N13" s="557"/>
      <c r="O13" s="554" t="s">
        <v>764</v>
      </c>
      <c r="P13" s="553"/>
    </row>
    <row r="14" spans="1:16" s="554" customFormat="1" ht="18.75" customHeight="1" x14ac:dyDescent="0.25">
      <c r="A14" s="1568"/>
      <c r="B14" s="730"/>
      <c r="C14" s="553"/>
      <c r="D14" s="554" t="str">
        <f t="shared" si="0"/>
        <v/>
      </c>
      <c r="E14" s="628"/>
      <c r="F14" s="531"/>
      <c r="G14" s="565"/>
      <c r="H14" s="529"/>
      <c r="J14" s="553"/>
      <c r="K14" s="529"/>
      <c r="L14" s="529"/>
      <c r="M14" s="529"/>
      <c r="N14" s="557"/>
      <c r="O14" s="554" t="s">
        <v>765</v>
      </c>
      <c r="P14" s="553"/>
    </row>
    <row r="15" spans="1:16" s="554" customFormat="1" ht="18.75" customHeight="1" x14ac:dyDescent="0.25">
      <c r="A15" s="1568"/>
      <c r="B15" s="730"/>
      <c r="C15" s="553"/>
      <c r="D15" s="554" t="str">
        <f t="shared" si="0"/>
        <v/>
      </c>
      <c r="E15" s="628"/>
      <c r="F15" s="531"/>
      <c r="G15" s="565"/>
      <c r="H15" s="529"/>
      <c r="J15" s="553"/>
      <c r="K15" s="138"/>
      <c r="L15" s="556"/>
      <c r="M15" s="529"/>
      <c r="N15" s="557"/>
      <c r="O15" s="554" t="s">
        <v>766</v>
      </c>
      <c r="P15" s="553"/>
    </row>
    <row r="16" spans="1:16" s="554" customFormat="1" ht="18.75" customHeight="1" x14ac:dyDescent="0.25">
      <c r="A16" s="1568"/>
      <c r="B16" s="730"/>
      <c r="C16" s="553"/>
      <c r="D16" s="554" t="str">
        <f t="shared" si="0"/>
        <v/>
      </c>
      <c r="E16" s="628"/>
      <c r="F16" s="531"/>
      <c r="G16" s="565"/>
      <c r="H16" s="529"/>
      <c r="J16" s="553"/>
      <c r="K16" s="529"/>
      <c r="L16" s="529"/>
      <c r="M16" s="529"/>
      <c r="N16" s="557"/>
      <c r="O16" s="554" t="s">
        <v>102</v>
      </c>
      <c r="P16" s="553"/>
    </row>
    <row r="17" spans="1:16" s="554" customFormat="1" ht="18.75" customHeight="1" x14ac:dyDescent="0.25">
      <c r="A17" s="1569" t="s">
        <v>386</v>
      </c>
      <c r="B17" s="731" t="s">
        <v>778</v>
      </c>
      <c r="C17" s="553"/>
      <c r="D17" s="554" t="str">
        <f t="shared" si="0"/>
        <v/>
      </c>
      <c r="E17" s="627"/>
      <c r="F17" s="555"/>
      <c r="G17" s="564"/>
      <c r="H17" s="556"/>
      <c r="J17" s="553"/>
      <c r="K17" s="138"/>
      <c r="L17" s="529"/>
      <c r="M17" s="529"/>
      <c r="N17" s="557"/>
      <c r="O17" s="554" t="s">
        <v>767</v>
      </c>
      <c r="P17" s="553"/>
    </row>
    <row r="18" spans="1:16" s="554" customFormat="1" ht="18.75" customHeight="1" x14ac:dyDescent="0.25">
      <c r="A18" s="1569"/>
      <c r="B18" s="731" t="s">
        <v>779</v>
      </c>
      <c r="C18" s="553"/>
      <c r="D18" s="554" t="str">
        <f t="shared" si="0"/>
        <v/>
      </c>
      <c r="E18" s="627"/>
      <c r="F18" s="555"/>
      <c r="G18" s="564"/>
      <c r="H18" s="556"/>
      <c r="J18" s="553"/>
      <c r="K18" s="138"/>
      <c r="L18" s="529"/>
      <c r="M18" s="529"/>
      <c r="N18" s="557"/>
      <c r="O18" s="554" t="s">
        <v>768</v>
      </c>
      <c r="P18" s="553"/>
    </row>
    <row r="19" spans="1:16" s="554" customFormat="1" ht="18.75" customHeight="1" x14ac:dyDescent="0.25">
      <c r="A19" s="1569"/>
      <c r="B19" s="731" t="s">
        <v>780</v>
      </c>
      <c r="C19" s="553"/>
      <c r="D19" s="554" t="str">
        <f t="shared" si="0"/>
        <v/>
      </c>
      <c r="E19" s="627"/>
      <c r="F19" s="555"/>
      <c r="G19" s="564"/>
      <c r="H19" s="556"/>
      <c r="J19" s="553"/>
      <c r="K19" s="556"/>
      <c r="L19" s="556"/>
      <c r="M19" s="556"/>
      <c r="N19" s="558"/>
      <c r="O19" s="554" t="s">
        <v>769</v>
      </c>
      <c r="P19" s="553"/>
    </row>
    <row r="20" spans="1:16" s="554" customFormat="1" ht="18.75" customHeight="1" x14ac:dyDescent="0.25">
      <c r="A20" s="1569"/>
      <c r="B20" s="731" t="s">
        <v>781</v>
      </c>
      <c r="C20" s="553"/>
      <c r="D20" s="554" t="str">
        <f t="shared" si="0"/>
        <v/>
      </c>
      <c r="E20" s="627"/>
      <c r="F20" s="555"/>
      <c r="G20" s="564"/>
      <c r="H20" s="556"/>
      <c r="J20" s="553"/>
      <c r="K20" s="138"/>
      <c r="L20" s="556"/>
      <c r="M20" s="529"/>
      <c r="N20" s="557"/>
      <c r="O20" s="554" t="s">
        <v>102</v>
      </c>
      <c r="P20" s="553"/>
    </row>
    <row r="21" spans="1:16" s="554" customFormat="1" ht="18.75" customHeight="1" x14ac:dyDescent="0.25">
      <c r="A21" s="1569"/>
      <c r="B21" s="731" t="s">
        <v>782</v>
      </c>
      <c r="C21" s="553"/>
      <c r="D21" s="554" t="str">
        <f t="shared" si="0"/>
        <v/>
      </c>
      <c r="E21" s="627"/>
      <c r="F21" s="555"/>
      <c r="G21" s="564"/>
      <c r="H21" s="556"/>
      <c r="J21" s="553"/>
      <c r="K21" s="138"/>
      <c r="L21" s="556"/>
      <c r="M21" s="529"/>
      <c r="N21" s="557"/>
      <c r="O21" s="554" t="s">
        <v>769</v>
      </c>
      <c r="P21" s="553"/>
    </row>
    <row r="22" spans="1:16" s="554" customFormat="1" ht="18.75" customHeight="1" x14ac:dyDescent="0.25">
      <c r="A22" s="1569"/>
      <c r="B22" s="731"/>
      <c r="C22" s="553"/>
      <c r="D22" s="554" t="str">
        <f t="shared" si="0"/>
        <v/>
      </c>
      <c r="E22" s="627"/>
      <c r="F22" s="555"/>
      <c r="G22" s="564"/>
      <c r="H22" s="556"/>
      <c r="J22" s="553"/>
      <c r="K22" s="138"/>
      <c r="L22" s="529"/>
      <c r="M22" s="529"/>
      <c r="N22" s="557"/>
      <c r="O22" s="554" t="s">
        <v>770</v>
      </c>
      <c r="P22" s="553"/>
    </row>
    <row r="23" spans="1:16" s="554" customFormat="1" ht="18.75" customHeight="1" x14ac:dyDescent="0.25">
      <c r="A23" s="1569"/>
      <c r="B23" s="731"/>
      <c r="C23" s="553"/>
      <c r="D23" s="554" t="str">
        <f t="shared" si="0"/>
        <v/>
      </c>
      <c r="E23" s="627"/>
      <c r="F23" s="555"/>
      <c r="G23" s="564"/>
      <c r="H23" s="556"/>
      <c r="J23" s="553"/>
      <c r="K23" s="138"/>
      <c r="L23" s="556"/>
      <c r="M23" s="529"/>
      <c r="N23" s="557"/>
      <c r="P23" s="553"/>
    </row>
    <row r="24" spans="1:16" s="554" customFormat="1" ht="18.75" customHeight="1" x14ac:dyDescent="0.25">
      <c r="A24" s="1569"/>
      <c r="B24" s="731"/>
      <c r="C24" s="553"/>
      <c r="D24" s="554" t="str">
        <f t="shared" si="0"/>
        <v/>
      </c>
      <c r="E24" s="627"/>
      <c r="F24" s="555"/>
      <c r="G24" s="564"/>
      <c r="H24" s="556"/>
      <c r="J24" s="553"/>
      <c r="K24" s="138"/>
      <c r="L24" s="556"/>
      <c r="M24" s="529"/>
      <c r="N24" s="557"/>
      <c r="P24" s="553"/>
    </row>
    <row r="25" spans="1:16" s="554" customFormat="1" ht="18.75" customHeight="1" x14ac:dyDescent="0.25">
      <c r="A25" s="1569"/>
      <c r="B25" s="731"/>
      <c r="C25" s="553"/>
      <c r="D25" s="554" t="str">
        <f t="shared" si="0"/>
        <v/>
      </c>
      <c r="E25" s="627"/>
      <c r="F25" s="555"/>
      <c r="G25" s="564"/>
      <c r="H25" s="556"/>
      <c r="J25" s="553"/>
      <c r="K25" s="138"/>
      <c r="L25" s="556"/>
      <c r="M25" s="529"/>
      <c r="N25" s="557"/>
      <c r="P25" s="553"/>
    </row>
    <row r="26" spans="1:16" s="554" customFormat="1" ht="18.75" customHeight="1" x14ac:dyDescent="0.25">
      <c r="A26" s="1569"/>
      <c r="B26" s="731"/>
      <c r="C26" s="553"/>
      <c r="D26" s="554" t="str">
        <f t="shared" si="0"/>
        <v/>
      </c>
      <c r="E26" s="627"/>
      <c r="F26" s="555"/>
      <c r="G26" s="564"/>
      <c r="H26" s="556"/>
      <c r="J26" s="553"/>
      <c r="K26" s="556"/>
      <c r="L26" s="556"/>
      <c r="M26" s="556"/>
      <c r="N26" s="557"/>
      <c r="P26" s="553"/>
    </row>
    <row r="27" spans="1:16" s="554" customFormat="1" ht="18.75" customHeight="1" x14ac:dyDescent="0.25">
      <c r="A27" s="1569"/>
      <c r="B27" s="731"/>
      <c r="C27" s="553"/>
      <c r="D27" s="554" t="str">
        <f t="shared" si="0"/>
        <v/>
      </c>
      <c r="E27" s="627"/>
      <c r="F27" s="555"/>
      <c r="G27" s="564"/>
      <c r="H27" s="556"/>
      <c r="J27" s="553"/>
      <c r="K27" s="556"/>
      <c r="L27" s="556"/>
      <c r="M27" s="556"/>
      <c r="N27" s="557"/>
      <c r="P27" s="553"/>
    </row>
    <row r="28" spans="1:16" s="554" customFormat="1" ht="18.75" customHeight="1" x14ac:dyDescent="0.25">
      <c r="A28" s="1569"/>
      <c r="B28" s="731"/>
      <c r="C28" s="553"/>
      <c r="D28" s="554" t="str">
        <f t="shared" si="0"/>
        <v/>
      </c>
      <c r="E28" s="627"/>
      <c r="F28" s="555"/>
      <c r="G28" s="564"/>
      <c r="H28" s="556"/>
      <c r="J28" s="553"/>
      <c r="K28" s="138"/>
      <c r="L28" s="529"/>
      <c r="M28" s="529"/>
      <c r="N28" s="557"/>
      <c r="P28" s="553"/>
    </row>
    <row r="29" spans="1:16" s="554" customFormat="1" ht="18.75" customHeight="1" x14ac:dyDescent="0.25">
      <c r="A29" s="1569"/>
      <c r="B29" s="731"/>
      <c r="C29" s="553"/>
      <c r="D29" s="554" t="str">
        <f t="shared" si="0"/>
        <v/>
      </c>
      <c r="E29" s="627"/>
      <c r="F29" s="555"/>
      <c r="G29" s="564"/>
      <c r="H29" s="556"/>
      <c r="J29" s="553"/>
      <c r="K29" s="138"/>
      <c r="L29" s="556"/>
      <c r="M29" s="529"/>
      <c r="N29" s="557"/>
      <c r="P29" s="553"/>
    </row>
    <row r="30" spans="1:16" s="554" customFormat="1" ht="18.75" customHeight="1" x14ac:dyDescent="0.25">
      <c r="A30" s="1569"/>
      <c r="B30" s="731"/>
      <c r="C30" s="553"/>
      <c r="D30" s="554" t="str">
        <f t="shared" si="0"/>
        <v/>
      </c>
      <c r="E30" s="627"/>
      <c r="F30" s="555"/>
      <c r="G30" s="564"/>
      <c r="H30" s="556"/>
      <c r="J30" s="553"/>
      <c r="K30" s="138"/>
      <c r="L30" s="556"/>
      <c r="M30" s="529"/>
      <c r="N30" s="557"/>
      <c r="P30" s="553"/>
    </row>
    <row r="31" spans="1:16" s="554" customFormat="1" ht="18.75" customHeight="1" x14ac:dyDescent="0.25">
      <c r="A31" s="1570" t="s">
        <v>387</v>
      </c>
      <c r="B31" s="732" t="s">
        <v>783</v>
      </c>
      <c r="C31" s="553"/>
      <c r="D31" s="554" t="str">
        <f t="shared" si="0"/>
        <v/>
      </c>
      <c r="E31" s="627"/>
      <c r="F31" s="555"/>
      <c r="G31" s="564"/>
      <c r="H31" s="556"/>
      <c r="J31" s="553"/>
      <c r="K31" s="138"/>
      <c r="L31" s="529"/>
      <c r="M31" s="529"/>
      <c r="N31" s="557"/>
      <c r="P31" s="553"/>
    </row>
    <row r="32" spans="1:16" s="554" customFormat="1" ht="18.75" customHeight="1" x14ac:dyDescent="0.25">
      <c r="A32" s="1570"/>
      <c r="B32" s="732" t="s">
        <v>784</v>
      </c>
      <c r="C32" s="553"/>
      <c r="D32" s="554" t="str">
        <f t="shared" si="0"/>
        <v/>
      </c>
      <c r="E32" s="627"/>
      <c r="F32" s="555"/>
      <c r="G32" s="564"/>
      <c r="H32" s="556"/>
      <c r="J32" s="553"/>
      <c r="K32" s="138"/>
      <c r="L32" s="556"/>
      <c r="M32" s="529"/>
      <c r="N32" s="557"/>
      <c r="P32" s="553"/>
    </row>
    <row r="33" spans="1:16" s="554" customFormat="1" ht="18.75" customHeight="1" x14ac:dyDescent="0.25">
      <c r="A33" s="1570"/>
      <c r="B33" s="732" t="s">
        <v>785</v>
      </c>
      <c r="C33" s="553"/>
      <c r="D33" s="554" t="str">
        <f t="shared" si="0"/>
        <v/>
      </c>
      <c r="E33" s="627"/>
      <c r="F33" s="555"/>
      <c r="G33" s="564"/>
      <c r="H33" s="556"/>
      <c r="I33" s="559"/>
      <c r="J33" s="553"/>
      <c r="K33" s="556"/>
      <c r="L33" s="556"/>
      <c r="M33" s="556"/>
      <c r="N33" s="557"/>
      <c r="P33" s="553"/>
    </row>
    <row r="34" spans="1:16" s="554" customFormat="1" ht="18.75" customHeight="1" x14ac:dyDescent="0.25">
      <c r="A34" s="1570"/>
      <c r="B34" s="732" t="s">
        <v>786</v>
      </c>
      <c r="C34" s="553"/>
      <c r="D34" s="554" t="str">
        <f t="shared" si="0"/>
        <v/>
      </c>
      <c r="E34" s="627"/>
      <c r="F34" s="555"/>
      <c r="G34" s="564"/>
      <c r="H34" s="556"/>
      <c r="I34" s="559"/>
      <c r="J34" s="553"/>
      <c r="K34" s="529"/>
      <c r="L34" s="529"/>
      <c r="M34" s="529"/>
      <c r="N34" s="557"/>
      <c r="P34" s="553"/>
    </row>
    <row r="35" spans="1:16" s="554" customFormat="1" ht="18.75" customHeight="1" x14ac:dyDescent="0.25">
      <c r="A35" s="1570"/>
      <c r="B35" s="732" t="s">
        <v>787</v>
      </c>
      <c r="C35" s="553"/>
      <c r="D35" s="554" t="str">
        <f t="shared" si="0"/>
        <v/>
      </c>
      <c r="E35" s="627"/>
      <c r="F35" s="555"/>
      <c r="G35" s="564"/>
      <c r="H35" s="556"/>
      <c r="I35" s="559"/>
      <c r="J35" s="553"/>
      <c r="K35" s="138"/>
      <c r="L35" s="556"/>
      <c r="M35" s="529"/>
      <c r="N35" s="557"/>
      <c r="P35" s="553"/>
    </row>
    <row r="36" spans="1:16" s="554" customFormat="1" ht="18.75" customHeight="1" x14ac:dyDescent="0.25">
      <c r="A36" s="1570"/>
      <c r="B36" s="732"/>
      <c r="C36" s="553"/>
      <c r="D36" s="554" t="str">
        <f t="shared" si="0"/>
        <v/>
      </c>
      <c r="E36" s="627"/>
      <c r="F36" s="555"/>
      <c r="G36" s="564"/>
      <c r="H36" s="556"/>
      <c r="I36" s="559"/>
      <c r="J36" s="553"/>
      <c r="K36" s="529"/>
      <c r="L36" s="529"/>
      <c r="M36" s="529"/>
      <c r="N36" s="557"/>
      <c r="P36" s="553"/>
    </row>
    <row r="37" spans="1:16" s="554" customFormat="1" ht="18.75" customHeight="1" x14ac:dyDescent="0.25">
      <c r="A37" s="1570"/>
      <c r="B37" s="732"/>
      <c r="C37" s="553"/>
      <c r="D37" s="554" t="str">
        <f t="shared" si="0"/>
        <v/>
      </c>
      <c r="E37" s="627"/>
      <c r="F37" s="555"/>
      <c r="G37" s="564"/>
      <c r="H37" s="556"/>
      <c r="I37" s="559"/>
      <c r="J37" s="553"/>
      <c r="K37" s="529"/>
      <c r="L37" s="529"/>
      <c r="M37" s="529"/>
      <c r="N37" s="558"/>
      <c r="P37" s="553"/>
    </row>
    <row r="38" spans="1:16" s="554" customFormat="1" ht="18.75" customHeight="1" x14ac:dyDescent="0.25">
      <c r="A38" s="1570"/>
      <c r="B38" s="732"/>
      <c r="C38" s="553"/>
      <c r="D38" s="554" t="str">
        <f t="shared" si="0"/>
        <v/>
      </c>
      <c r="E38" s="627"/>
      <c r="F38" s="555"/>
      <c r="G38" s="564"/>
      <c r="H38" s="556"/>
      <c r="I38" s="559"/>
      <c r="J38" s="553"/>
      <c r="K38" s="556"/>
      <c r="L38" s="556"/>
      <c r="M38" s="556"/>
      <c r="N38" s="558"/>
      <c r="P38" s="553"/>
    </row>
    <row r="39" spans="1:16" s="554" customFormat="1" ht="18.75" customHeight="1" x14ac:dyDescent="0.25">
      <c r="A39" s="1570"/>
      <c r="B39" s="732"/>
      <c r="C39" s="553"/>
      <c r="D39" s="554" t="str">
        <f t="shared" si="0"/>
        <v/>
      </c>
      <c r="E39" s="627"/>
      <c r="F39" s="555"/>
      <c r="G39" s="564"/>
      <c r="H39" s="556"/>
      <c r="I39" s="559"/>
      <c r="J39" s="553"/>
      <c r="K39" s="529"/>
      <c r="L39" s="529"/>
      <c r="M39" s="529"/>
      <c r="N39" s="557"/>
      <c r="P39" s="553"/>
    </row>
    <row r="40" spans="1:16" s="554" customFormat="1" ht="18.75" customHeight="1" x14ac:dyDescent="0.25">
      <c r="A40" s="1570"/>
      <c r="B40" s="732"/>
      <c r="C40" s="553"/>
      <c r="D40" s="554" t="str">
        <f t="shared" si="0"/>
        <v/>
      </c>
      <c r="E40" s="627"/>
      <c r="F40" s="555"/>
      <c r="G40" s="564"/>
      <c r="H40" s="556"/>
      <c r="I40" s="559"/>
      <c r="J40" s="553"/>
      <c r="K40" s="556"/>
      <c r="L40" s="556"/>
      <c r="M40" s="556"/>
      <c r="N40" s="557"/>
      <c r="P40" s="553"/>
    </row>
    <row r="41" spans="1:16" s="554" customFormat="1" ht="18.75" customHeight="1" x14ac:dyDescent="0.25">
      <c r="A41" s="1570"/>
      <c r="B41" s="732"/>
      <c r="C41" s="553"/>
      <c r="D41" s="554" t="str">
        <f t="shared" si="0"/>
        <v/>
      </c>
      <c r="E41" s="627"/>
      <c r="F41" s="555"/>
      <c r="G41" s="564"/>
      <c r="H41" s="556"/>
      <c r="I41" s="559"/>
      <c r="J41" s="553"/>
      <c r="K41" s="529"/>
      <c r="L41" s="529"/>
      <c r="M41" s="529"/>
      <c r="N41" s="557"/>
      <c r="P41" s="553"/>
    </row>
    <row r="42" spans="1:16" s="554" customFormat="1" ht="18.75" customHeight="1" x14ac:dyDescent="0.25">
      <c r="A42" s="1570"/>
      <c r="B42" s="732"/>
      <c r="C42" s="553"/>
      <c r="D42" s="554" t="str">
        <f t="shared" si="0"/>
        <v/>
      </c>
      <c r="E42" s="627"/>
      <c r="F42" s="555"/>
      <c r="G42" s="564"/>
      <c r="H42" s="556"/>
      <c r="I42" s="559"/>
      <c r="J42" s="553"/>
      <c r="K42" s="556"/>
      <c r="L42" s="556"/>
      <c r="M42" s="556"/>
      <c r="N42" s="557"/>
      <c r="P42" s="553"/>
    </row>
    <row r="43" spans="1:16" s="554" customFormat="1" ht="18.75" customHeight="1" x14ac:dyDescent="0.25">
      <c r="A43" s="553"/>
      <c r="B43" s="553"/>
      <c r="C43" s="553"/>
      <c r="D43" s="554" t="str">
        <f t="shared" si="0"/>
        <v/>
      </c>
      <c r="E43" s="627"/>
      <c r="F43" s="555"/>
      <c r="G43" s="564"/>
      <c r="H43" s="556"/>
      <c r="I43" s="559"/>
      <c r="J43" s="553"/>
      <c r="K43" s="556"/>
      <c r="L43" s="556"/>
      <c r="M43" s="556"/>
      <c r="N43" s="557"/>
      <c r="P43" s="553"/>
    </row>
    <row r="44" spans="1:16" s="554" customFormat="1" ht="18.75" customHeight="1" x14ac:dyDescent="0.25">
      <c r="A44" s="553"/>
      <c r="B44" s="553"/>
      <c r="C44" s="553"/>
      <c r="D44" s="554" t="str">
        <f t="shared" si="0"/>
        <v/>
      </c>
      <c r="E44" s="627"/>
      <c r="F44" s="555"/>
      <c r="G44" s="564"/>
      <c r="H44" s="556"/>
      <c r="I44" s="559"/>
      <c r="J44" s="553"/>
      <c r="K44" s="138"/>
      <c r="L44" s="529"/>
      <c r="M44" s="529"/>
      <c r="N44" s="557"/>
      <c r="P44" s="553"/>
    </row>
    <row r="45" spans="1:16" s="554" customFormat="1" ht="18.75" customHeight="1" x14ac:dyDescent="0.25">
      <c r="A45" s="553"/>
      <c r="B45" s="553"/>
      <c r="C45" s="553"/>
      <c r="D45" s="554" t="str">
        <f t="shared" si="0"/>
        <v/>
      </c>
      <c r="E45" s="627"/>
      <c r="F45" s="555"/>
      <c r="G45" s="564"/>
      <c r="H45" s="556"/>
      <c r="I45" s="559"/>
      <c r="J45" s="553"/>
      <c r="K45" s="529"/>
      <c r="L45" s="529"/>
      <c r="M45" s="529"/>
      <c r="N45" s="558"/>
      <c r="P45" s="553"/>
    </row>
    <row r="46" spans="1:16" s="554" customFormat="1" ht="18.75" customHeight="1" x14ac:dyDescent="0.25">
      <c r="A46" s="553"/>
      <c r="B46" s="553"/>
      <c r="C46" s="553"/>
      <c r="D46" s="554" t="str">
        <f t="shared" si="0"/>
        <v/>
      </c>
      <c r="E46" s="627"/>
      <c r="F46" s="555"/>
      <c r="G46" s="564"/>
      <c r="H46" s="556"/>
      <c r="I46" s="559"/>
      <c r="J46" s="553"/>
      <c r="K46" s="138"/>
      <c r="L46" s="529"/>
      <c r="M46" s="529"/>
      <c r="N46" s="557"/>
      <c r="P46" s="553"/>
    </row>
    <row r="47" spans="1:16" s="554" customFormat="1" ht="18.75" customHeight="1" x14ac:dyDescent="0.25">
      <c r="A47" s="553"/>
      <c r="B47" s="553"/>
      <c r="C47" s="553"/>
      <c r="D47" s="554" t="str">
        <f t="shared" si="0"/>
        <v/>
      </c>
      <c r="E47" s="627"/>
      <c r="F47" s="555"/>
      <c r="G47" s="564"/>
      <c r="H47" s="556"/>
      <c r="I47" s="559"/>
      <c r="J47" s="553"/>
      <c r="K47" s="529"/>
      <c r="L47" s="529"/>
      <c r="M47" s="529"/>
      <c r="N47" s="557"/>
      <c r="P47" s="553"/>
    </row>
    <row r="48" spans="1:16" s="554" customFormat="1" ht="18.75" customHeight="1" x14ac:dyDescent="0.25">
      <c r="A48" s="553"/>
      <c r="B48" s="553"/>
      <c r="C48" s="553"/>
      <c r="D48" s="554" t="str">
        <f t="shared" si="0"/>
        <v/>
      </c>
      <c r="E48" s="627"/>
      <c r="F48" s="555"/>
      <c r="G48" s="564"/>
      <c r="H48" s="556"/>
      <c r="I48" s="559"/>
      <c r="J48" s="553"/>
      <c r="K48" s="138"/>
      <c r="L48" s="529"/>
      <c r="M48" s="529"/>
      <c r="N48" s="557"/>
      <c r="P48" s="553"/>
    </row>
    <row r="49" spans="1:16" s="554" customFormat="1" ht="18.75" customHeight="1" x14ac:dyDescent="0.25">
      <c r="A49" s="553"/>
      <c r="B49" s="553"/>
      <c r="C49" s="553"/>
      <c r="D49" s="554" t="str">
        <f t="shared" si="0"/>
        <v/>
      </c>
      <c r="E49" s="627"/>
      <c r="F49" s="555"/>
      <c r="G49" s="564"/>
      <c r="H49" s="556"/>
      <c r="I49" s="559"/>
      <c r="J49" s="553"/>
      <c r="K49" s="529"/>
      <c r="L49" s="529"/>
      <c r="M49" s="529"/>
      <c r="N49" s="557"/>
      <c r="P49" s="553"/>
    </row>
    <row r="50" spans="1:16" s="554" customFormat="1" ht="18.75" customHeight="1" x14ac:dyDescent="0.25">
      <c r="A50" s="553"/>
      <c r="B50" s="553"/>
      <c r="C50" s="553"/>
      <c r="D50" s="554" t="str">
        <f t="shared" si="0"/>
        <v/>
      </c>
      <c r="E50" s="627"/>
      <c r="F50" s="555"/>
      <c r="G50" s="564"/>
      <c r="H50" s="556"/>
      <c r="I50" s="559"/>
      <c r="J50" s="553"/>
      <c r="K50" s="138"/>
      <c r="L50" s="556"/>
      <c r="M50" s="529"/>
      <c r="N50" s="557"/>
      <c r="P50" s="553"/>
    </row>
    <row r="51" spans="1:16" s="554" customFormat="1" ht="18.75" customHeight="1" x14ac:dyDescent="0.25">
      <c r="A51" s="553"/>
      <c r="B51" s="553"/>
      <c r="C51" s="553"/>
      <c r="D51" s="554" t="str">
        <f t="shared" si="0"/>
        <v/>
      </c>
      <c r="E51" s="627"/>
      <c r="F51" s="555"/>
      <c r="G51" s="564"/>
      <c r="H51" s="556"/>
      <c r="I51" s="559"/>
      <c r="J51" s="553"/>
      <c r="K51" s="529"/>
      <c r="L51" s="529"/>
      <c r="M51" s="529"/>
      <c r="N51" s="557"/>
      <c r="P51" s="553"/>
    </row>
    <row r="52" spans="1:16" s="554" customFormat="1" ht="18.75" customHeight="1" x14ac:dyDescent="0.25">
      <c r="A52" s="553"/>
      <c r="B52" s="553"/>
      <c r="C52" s="553"/>
      <c r="D52" s="554" t="str">
        <f t="shared" si="0"/>
        <v/>
      </c>
      <c r="E52" s="627"/>
      <c r="F52" s="555"/>
      <c r="G52" s="564"/>
      <c r="H52" s="556"/>
      <c r="I52" s="559"/>
      <c r="J52" s="553"/>
      <c r="K52" s="138"/>
      <c r="L52" s="529"/>
      <c r="M52" s="529"/>
      <c r="N52" s="557"/>
      <c r="P52" s="553"/>
    </row>
    <row r="53" spans="1:16" s="554" customFormat="1" ht="18.75" customHeight="1" x14ac:dyDescent="0.25">
      <c r="A53" s="553"/>
      <c r="B53" s="553"/>
      <c r="C53" s="553"/>
      <c r="D53" s="554" t="str">
        <f t="shared" si="0"/>
        <v/>
      </c>
      <c r="E53" s="627"/>
      <c r="F53" s="555"/>
      <c r="G53" s="564"/>
      <c r="H53" s="556"/>
      <c r="I53" s="559"/>
      <c r="J53" s="553"/>
      <c r="K53" s="556"/>
      <c r="L53" s="560"/>
      <c r="M53" s="556"/>
      <c r="N53" s="557"/>
      <c r="P53" s="553"/>
    </row>
    <row r="54" spans="1:16" s="554" customFormat="1" ht="18.75" customHeight="1" x14ac:dyDescent="0.25">
      <c r="A54" s="553"/>
      <c r="B54" s="553"/>
      <c r="C54" s="553"/>
      <c r="D54" s="554" t="str">
        <f t="shared" si="0"/>
        <v/>
      </c>
      <c r="E54" s="627"/>
      <c r="F54" s="555"/>
      <c r="G54" s="564"/>
      <c r="H54" s="556"/>
      <c r="I54" s="559"/>
      <c r="J54" s="553"/>
      <c r="K54" s="138"/>
      <c r="L54" s="529"/>
      <c r="M54" s="529"/>
      <c r="N54" s="557"/>
      <c r="P54" s="553"/>
    </row>
    <row r="55" spans="1:16" s="554" customFormat="1" ht="18.75" customHeight="1" x14ac:dyDescent="0.25">
      <c r="A55" s="553"/>
      <c r="B55" s="553"/>
      <c r="C55" s="553"/>
      <c r="D55" s="554" t="str">
        <f t="shared" si="0"/>
        <v/>
      </c>
      <c r="E55" s="627"/>
      <c r="F55" s="555"/>
      <c r="G55" s="564"/>
      <c r="H55" s="556"/>
      <c r="I55" s="559"/>
      <c r="J55" s="553"/>
      <c r="K55" s="138"/>
      <c r="L55" s="556"/>
      <c r="M55" s="529"/>
      <c r="N55" s="557"/>
      <c r="P55" s="553"/>
    </row>
    <row r="56" spans="1:16" ht="18.75" customHeight="1" x14ac:dyDescent="0.25">
      <c r="A56" s="561"/>
      <c r="B56" s="561"/>
      <c r="D56" s="554" t="str">
        <f t="shared" si="0"/>
        <v/>
      </c>
      <c r="E56" s="627"/>
      <c r="F56" s="555"/>
      <c r="G56" s="565"/>
      <c r="K56" s="556"/>
      <c r="L56" s="556"/>
      <c r="M56" s="556"/>
    </row>
    <row r="57" spans="1:16" ht="18.75" customHeight="1" x14ac:dyDescent="0.25">
      <c r="A57" s="561"/>
      <c r="B57" s="561"/>
      <c r="D57" s="554" t="str">
        <f t="shared" si="0"/>
        <v/>
      </c>
      <c r="E57" s="627"/>
      <c r="F57" s="555"/>
      <c r="G57" s="565"/>
      <c r="K57" s="556"/>
      <c r="L57" s="556"/>
      <c r="M57" s="556"/>
    </row>
    <row r="58" spans="1:16" ht="18.75" customHeight="1" x14ac:dyDescent="0.25">
      <c r="A58" s="561"/>
      <c r="B58" s="561"/>
      <c r="D58" s="554" t="str">
        <f t="shared" si="0"/>
        <v/>
      </c>
      <c r="E58" s="627"/>
      <c r="F58" s="555"/>
      <c r="G58" s="565"/>
    </row>
    <row r="59" spans="1:16" ht="18.75" customHeight="1" x14ac:dyDescent="0.25">
      <c r="A59" s="561"/>
      <c r="B59" s="561"/>
      <c r="D59" s="554" t="str">
        <f t="shared" si="0"/>
        <v/>
      </c>
      <c r="E59" s="627"/>
      <c r="F59" s="555"/>
      <c r="G59" s="565"/>
      <c r="K59" s="138"/>
    </row>
    <row r="60" spans="1:16" ht="18.75" customHeight="1" x14ac:dyDescent="0.25">
      <c r="A60" s="561"/>
      <c r="B60" s="561"/>
      <c r="D60" s="554" t="str">
        <f t="shared" si="0"/>
        <v/>
      </c>
      <c r="E60" s="627"/>
      <c r="F60" s="555"/>
      <c r="G60" s="565"/>
      <c r="K60" s="138"/>
    </row>
    <row r="61" spans="1:16" ht="18.75" customHeight="1" x14ac:dyDescent="0.25">
      <c r="A61" s="561"/>
      <c r="B61" s="561"/>
      <c r="D61" s="554" t="str">
        <f t="shared" si="0"/>
        <v/>
      </c>
      <c r="E61" s="627"/>
      <c r="F61" s="555"/>
      <c r="G61" s="565"/>
      <c r="K61" s="556"/>
      <c r="L61" s="556"/>
      <c r="M61" s="556"/>
    </row>
    <row r="62" spans="1:16" ht="18.75" customHeight="1" x14ac:dyDescent="0.25">
      <c r="A62" s="561"/>
      <c r="B62" s="561"/>
      <c r="D62" s="554" t="str">
        <f t="shared" si="0"/>
        <v/>
      </c>
      <c r="E62" s="627"/>
      <c r="F62" s="555"/>
      <c r="G62" s="565"/>
    </row>
    <row r="63" spans="1:16" ht="18.75" customHeight="1" x14ac:dyDescent="0.25">
      <c r="A63" s="561"/>
      <c r="B63" s="561"/>
      <c r="D63" s="554" t="str">
        <f t="shared" si="0"/>
        <v/>
      </c>
      <c r="E63" s="627"/>
      <c r="F63" s="555"/>
      <c r="G63" s="565"/>
      <c r="K63" s="556"/>
      <c r="L63" s="556"/>
      <c r="M63" s="556"/>
    </row>
    <row r="64" spans="1:16" ht="18.75" customHeight="1" x14ac:dyDescent="0.25">
      <c r="A64" s="561"/>
      <c r="B64" s="561"/>
      <c r="D64" s="554" t="str">
        <f t="shared" si="0"/>
        <v/>
      </c>
      <c r="E64" s="627"/>
      <c r="F64" s="555"/>
      <c r="G64" s="565"/>
    </row>
    <row r="65" spans="1:13" ht="18.75" customHeight="1" x14ac:dyDescent="0.25">
      <c r="A65" s="561"/>
      <c r="B65" s="561"/>
      <c r="D65" s="554" t="str">
        <f t="shared" si="0"/>
        <v/>
      </c>
      <c r="E65" s="627"/>
      <c r="F65" s="555"/>
      <c r="G65" s="565"/>
      <c r="K65" s="138"/>
      <c r="L65" s="556"/>
    </row>
    <row r="66" spans="1:13" ht="18.75" customHeight="1" x14ac:dyDescent="0.25">
      <c r="A66" s="561"/>
      <c r="B66" s="561"/>
      <c r="D66" s="554" t="str">
        <f t="shared" si="0"/>
        <v/>
      </c>
      <c r="E66" s="627"/>
      <c r="F66" s="555"/>
      <c r="G66" s="565"/>
      <c r="K66" s="138"/>
    </row>
    <row r="67" spans="1:13" ht="18.75" customHeight="1" x14ac:dyDescent="0.25">
      <c r="A67" s="561"/>
      <c r="B67" s="561"/>
      <c r="D67" s="554" t="str">
        <f t="shared" ref="D67:D130" si="1">CONCATENATE(F67,E67)</f>
        <v/>
      </c>
      <c r="E67" s="627"/>
      <c r="F67" s="555"/>
      <c r="G67" s="565"/>
      <c r="K67" s="556"/>
      <c r="L67" s="560"/>
      <c r="M67" s="556"/>
    </row>
    <row r="68" spans="1:13" ht="18.75" customHeight="1" x14ac:dyDescent="0.25">
      <c r="A68" s="561"/>
      <c r="B68" s="561"/>
      <c r="D68" s="554" t="str">
        <f t="shared" si="1"/>
        <v/>
      </c>
      <c r="E68" s="627"/>
      <c r="F68" s="555"/>
      <c r="G68" s="565"/>
      <c r="K68" s="556"/>
      <c r="L68" s="556"/>
      <c r="M68" s="556"/>
    </row>
    <row r="69" spans="1:13" ht="18.75" customHeight="1" x14ac:dyDescent="0.25">
      <c r="A69" s="561"/>
      <c r="B69" s="561"/>
      <c r="D69" s="554" t="str">
        <f t="shared" si="1"/>
        <v/>
      </c>
      <c r="E69" s="627"/>
      <c r="F69" s="555"/>
      <c r="G69" s="565"/>
      <c r="K69" s="556"/>
      <c r="L69" s="556"/>
      <c r="M69" s="556"/>
    </row>
    <row r="70" spans="1:13" ht="18.75" customHeight="1" x14ac:dyDescent="0.25">
      <c r="A70" s="561"/>
      <c r="B70" s="561"/>
      <c r="D70" s="554" t="str">
        <f t="shared" si="1"/>
        <v/>
      </c>
      <c r="E70" s="627"/>
      <c r="F70" s="555"/>
      <c r="G70" s="565"/>
    </row>
    <row r="71" spans="1:13" ht="18.75" customHeight="1" x14ac:dyDescent="0.25">
      <c r="A71" s="561"/>
      <c r="B71" s="561"/>
      <c r="D71" s="554" t="str">
        <f t="shared" si="1"/>
        <v/>
      </c>
      <c r="E71" s="627"/>
      <c r="F71" s="555"/>
      <c r="G71" s="565"/>
    </row>
    <row r="72" spans="1:13" ht="18.75" customHeight="1" x14ac:dyDescent="0.25">
      <c r="A72" s="561"/>
      <c r="B72" s="561"/>
      <c r="D72" s="554" t="str">
        <f t="shared" si="1"/>
        <v/>
      </c>
      <c r="E72" s="627"/>
      <c r="F72" s="555"/>
      <c r="G72" s="565"/>
      <c r="K72" s="138"/>
    </row>
    <row r="73" spans="1:13" ht="18.75" customHeight="1" x14ac:dyDescent="0.25">
      <c r="A73" s="561"/>
      <c r="B73" s="561"/>
      <c r="D73" s="554" t="str">
        <f t="shared" si="1"/>
        <v/>
      </c>
      <c r="E73" s="627"/>
      <c r="F73" s="555"/>
      <c r="G73" s="565"/>
    </row>
    <row r="74" spans="1:13" ht="18.75" customHeight="1" x14ac:dyDescent="0.25">
      <c r="A74" s="561"/>
      <c r="B74" s="561"/>
      <c r="D74" s="554" t="str">
        <f t="shared" si="1"/>
        <v/>
      </c>
      <c r="E74" s="627"/>
      <c r="F74" s="555"/>
      <c r="G74" s="565"/>
      <c r="K74" s="556"/>
      <c r="L74" s="556"/>
      <c r="M74" s="556"/>
    </row>
    <row r="75" spans="1:13" ht="18.75" customHeight="1" x14ac:dyDescent="0.25">
      <c r="A75" s="561"/>
      <c r="B75" s="561"/>
      <c r="D75" s="554" t="str">
        <f t="shared" si="1"/>
        <v/>
      </c>
      <c r="G75" s="565"/>
      <c r="K75" s="138"/>
    </row>
    <row r="76" spans="1:13" ht="18.75" customHeight="1" x14ac:dyDescent="0.25">
      <c r="A76" s="561"/>
      <c r="B76" s="561"/>
      <c r="D76" s="554" t="str">
        <f t="shared" si="1"/>
        <v/>
      </c>
      <c r="G76" s="565"/>
      <c r="K76" s="556"/>
      <c r="L76" s="556"/>
      <c r="M76" s="556"/>
    </row>
    <row r="77" spans="1:13" ht="18.75" customHeight="1" x14ac:dyDescent="0.25">
      <c r="A77" s="561"/>
      <c r="B77" s="561"/>
      <c r="D77" s="554" t="str">
        <f t="shared" si="1"/>
        <v/>
      </c>
      <c r="G77" s="565"/>
      <c r="K77" s="556"/>
      <c r="L77" s="556"/>
      <c r="M77" s="556"/>
    </row>
    <row r="78" spans="1:13" ht="18.75" customHeight="1" x14ac:dyDescent="0.25">
      <c r="A78" s="561"/>
      <c r="B78" s="561"/>
      <c r="D78" s="554" t="str">
        <f t="shared" si="1"/>
        <v/>
      </c>
      <c r="G78" s="565"/>
      <c r="K78" s="556"/>
      <c r="L78" s="556"/>
      <c r="M78" s="556"/>
    </row>
    <row r="79" spans="1:13" ht="18.75" customHeight="1" x14ac:dyDescent="0.25">
      <c r="A79" s="561"/>
      <c r="B79" s="561"/>
      <c r="D79" s="554" t="str">
        <f t="shared" si="1"/>
        <v/>
      </c>
      <c r="G79" s="565"/>
      <c r="K79" s="138"/>
    </row>
    <row r="80" spans="1:13" ht="18.75" customHeight="1" x14ac:dyDescent="0.25">
      <c r="A80" s="561"/>
      <c r="B80" s="561"/>
      <c r="D80" s="554" t="str">
        <f t="shared" si="1"/>
        <v/>
      </c>
      <c r="G80" s="565"/>
      <c r="K80" s="138"/>
    </row>
    <row r="81" spans="1:13" ht="18.75" customHeight="1" x14ac:dyDescent="0.25">
      <c r="A81" s="561"/>
      <c r="B81" s="561"/>
      <c r="D81" s="554" t="str">
        <f t="shared" si="1"/>
        <v/>
      </c>
      <c r="G81" s="565"/>
      <c r="K81" s="138"/>
    </row>
    <row r="82" spans="1:13" ht="18.75" customHeight="1" x14ac:dyDescent="0.25">
      <c r="A82" s="561"/>
      <c r="B82" s="561"/>
      <c r="D82" s="554" t="str">
        <f t="shared" si="1"/>
        <v/>
      </c>
      <c r="G82" s="565"/>
      <c r="K82" s="556"/>
      <c r="L82" s="556"/>
      <c r="M82" s="556"/>
    </row>
    <row r="83" spans="1:13" ht="18.75" customHeight="1" x14ac:dyDescent="0.25">
      <c r="A83" s="561"/>
      <c r="B83" s="561"/>
      <c r="D83" s="554" t="str">
        <f t="shared" si="1"/>
        <v/>
      </c>
      <c r="G83" s="565"/>
      <c r="K83" s="138"/>
    </row>
    <row r="84" spans="1:13" ht="18.75" customHeight="1" x14ac:dyDescent="0.25">
      <c r="A84" s="561"/>
      <c r="B84" s="561"/>
      <c r="D84" s="554" t="str">
        <f t="shared" si="1"/>
        <v/>
      </c>
      <c r="G84" s="565"/>
      <c r="K84" s="556"/>
      <c r="L84" s="560"/>
      <c r="M84" s="556"/>
    </row>
    <row r="85" spans="1:13" ht="18.75" customHeight="1" x14ac:dyDescent="0.25">
      <c r="A85" s="561"/>
      <c r="B85" s="561"/>
      <c r="D85" s="554" t="str">
        <f t="shared" si="1"/>
        <v/>
      </c>
      <c r="G85" s="565"/>
      <c r="K85" s="556"/>
      <c r="L85" s="556"/>
      <c r="M85" s="556"/>
    </row>
    <row r="86" spans="1:13" ht="18.75" customHeight="1" x14ac:dyDescent="0.25">
      <c r="A86" s="561"/>
      <c r="B86" s="561"/>
      <c r="D86" s="554" t="str">
        <f t="shared" si="1"/>
        <v/>
      </c>
      <c r="G86" s="565"/>
      <c r="K86" s="138"/>
    </row>
    <row r="87" spans="1:13" ht="18.75" customHeight="1" x14ac:dyDescent="0.25">
      <c r="A87" s="561"/>
      <c r="B87" s="561"/>
      <c r="D87" s="554" t="str">
        <f t="shared" si="1"/>
        <v/>
      </c>
      <c r="G87" s="565"/>
      <c r="K87" s="138"/>
    </row>
    <row r="88" spans="1:13" ht="18.75" customHeight="1" x14ac:dyDescent="0.25">
      <c r="A88" s="561"/>
      <c r="B88" s="561"/>
      <c r="D88" s="554" t="str">
        <f t="shared" si="1"/>
        <v/>
      </c>
      <c r="G88" s="565"/>
      <c r="K88" s="138"/>
    </row>
    <row r="89" spans="1:13" ht="18.75" customHeight="1" x14ac:dyDescent="0.25">
      <c r="A89" s="561"/>
      <c r="B89" s="561"/>
      <c r="D89" s="554" t="str">
        <f t="shared" si="1"/>
        <v/>
      </c>
      <c r="G89" s="565"/>
      <c r="K89" s="556"/>
      <c r="L89" s="556"/>
      <c r="M89" s="556"/>
    </row>
    <row r="90" spans="1:13" ht="18.75" customHeight="1" x14ac:dyDescent="0.25">
      <c r="A90" s="561"/>
      <c r="B90" s="561"/>
      <c r="D90" s="554" t="str">
        <f t="shared" si="1"/>
        <v/>
      </c>
      <c r="G90" s="565"/>
      <c r="K90" s="556"/>
      <c r="L90" s="556"/>
      <c r="M90" s="556"/>
    </row>
    <row r="91" spans="1:13" ht="18.75" customHeight="1" x14ac:dyDescent="0.25">
      <c r="A91" s="561"/>
      <c r="B91" s="561"/>
      <c r="D91" s="554" t="str">
        <f t="shared" si="1"/>
        <v/>
      </c>
      <c r="G91" s="565"/>
      <c r="K91" s="556"/>
      <c r="L91" s="556"/>
      <c r="M91" s="556"/>
    </row>
    <row r="92" spans="1:13" ht="18.75" customHeight="1" x14ac:dyDescent="0.25">
      <c r="A92" s="561"/>
      <c r="B92" s="561"/>
      <c r="D92" s="554" t="str">
        <f t="shared" si="1"/>
        <v/>
      </c>
      <c r="G92" s="565"/>
      <c r="K92" s="556"/>
      <c r="L92" s="556"/>
      <c r="M92" s="556"/>
    </row>
    <row r="93" spans="1:13" ht="18.75" customHeight="1" x14ac:dyDescent="0.25">
      <c r="A93" s="561"/>
      <c r="B93" s="561"/>
      <c r="D93" s="554" t="str">
        <f t="shared" si="1"/>
        <v/>
      </c>
      <c r="G93" s="565"/>
    </row>
    <row r="94" spans="1:13" ht="18.75" customHeight="1" x14ac:dyDescent="0.25">
      <c r="A94" s="561"/>
      <c r="B94" s="561"/>
      <c r="D94" s="554" t="str">
        <f t="shared" si="1"/>
        <v/>
      </c>
      <c r="G94" s="565"/>
      <c r="K94" s="138"/>
    </row>
    <row r="95" spans="1:13" ht="18.75" customHeight="1" x14ac:dyDescent="0.25">
      <c r="A95" s="561"/>
      <c r="B95" s="561"/>
      <c r="D95" s="554" t="str">
        <f t="shared" si="1"/>
        <v/>
      </c>
      <c r="G95" s="565"/>
      <c r="K95" s="138"/>
    </row>
    <row r="96" spans="1:13" ht="18.75" customHeight="1" x14ac:dyDescent="0.25">
      <c r="A96" s="561"/>
      <c r="B96" s="561"/>
      <c r="D96" s="554" t="str">
        <f t="shared" si="1"/>
        <v/>
      </c>
      <c r="G96" s="565"/>
      <c r="K96" s="556"/>
      <c r="L96" s="556"/>
      <c r="M96" s="556"/>
    </row>
    <row r="97" spans="1:13" ht="18.75" customHeight="1" x14ac:dyDescent="0.25">
      <c r="A97" s="561"/>
      <c r="B97" s="561"/>
      <c r="D97" s="554" t="str">
        <f t="shared" si="1"/>
        <v/>
      </c>
      <c r="G97" s="565"/>
    </row>
    <row r="98" spans="1:13" ht="18.75" customHeight="1" x14ac:dyDescent="0.25">
      <c r="A98" s="561"/>
      <c r="B98" s="561"/>
      <c r="D98" s="554" t="str">
        <f t="shared" si="1"/>
        <v/>
      </c>
      <c r="G98" s="565"/>
      <c r="K98" s="138"/>
      <c r="L98" s="556"/>
    </row>
    <row r="99" spans="1:13" ht="18.75" customHeight="1" x14ac:dyDescent="0.25">
      <c r="A99" s="561"/>
      <c r="B99" s="561"/>
      <c r="D99" s="554" t="str">
        <f t="shared" si="1"/>
        <v/>
      </c>
      <c r="G99" s="565"/>
      <c r="K99" s="556"/>
      <c r="L99" s="556"/>
      <c r="M99" s="556"/>
    </row>
    <row r="100" spans="1:13" ht="18.75" customHeight="1" x14ac:dyDescent="0.25">
      <c r="A100" s="561"/>
      <c r="B100" s="561"/>
      <c r="D100" s="554" t="str">
        <f t="shared" si="1"/>
        <v/>
      </c>
      <c r="G100" s="565"/>
      <c r="K100" s="556"/>
      <c r="L100" s="556"/>
      <c r="M100" s="556"/>
    </row>
    <row r="101" spans="1:13" ht="18.75" customHeight="1" x14ac:dyDescent="0.25">
      <c r="A101" s="561"/>
      <c r="B101" s="561"/>
      <c r="D101" s="554" t="str">
        <f t="shared" si="1"/>
        <v/>
      </c>
      <c r="G101" s="565"/>
      <c r="K101" s="138"/>
    </row>
    <row r="102" spans="1:13" ht="18.75" customHeight="1" x14ac:dyDescent="0.25">
      <c r="A102" s="561"/>
      <c r="B102" s="561"/>
      <c r="D102" s="554" t="str">
        <f t="shared" si="1"/>
        <v/>
      </c>
      <c r="G102" s="565"/>
      <c r="K102" s="138"/>
    </row>
    <row r="103" spans="1:13" ht="18.75" customHeight="1" x14ac:dyDescent="0.25">
      <c r="A103" s="561"/>
      <c r="B103" s="561"/>
      <c r="D103" s="554" t="str">
        <f t="shared" si="1"/>
        <v/>
      </c>
      <c r="G103" s="565"/>
    </row>
    <row r="104" spans="1:13" ht="18.75" customHeight="1" x14ac:dyDescent="0.25">
      <c r="A104" s="561"/>
      <c r="B104" s="561"/>
      <c r="D104" s="554" t="str">
        <f t="shared" si="1"/>
        <v/>
      </c>
      <c r="G104" s="565"/>
    </row>
    <row r="105" spans="1:13" ht="18.75" customHeight="1" x14ac:dyDescent="0.25">
      <c r="A105" s="561"/>
      <c r="B105" s="561"/>
      <c r="D105" s="554" t="str">
        <f t="shared" si="1"/>
        <v/>
      </c>
      <c r="G105" s="565"/>
    </row>
    <row r="106" spans="1:13" ht="18.75" customHeight="1" x14ac:dyDescent="0.25">
      <c r="A106" s="561"/>
      <c r="B106" s="561"/>
      <c r="D106" s="554" t="str">
        <f t="shared" si="1"/>
        <v/>
      </c>
      <c r="G106" s="565"/>
    </row>
    <row r="107" spans="1:13" ht="18.75" customHeight="1" x14ac:dyDescent="0.25">
      <c r="A107" s="561"/>
      <c r="B107" s="561"/>
      <c r="D107" s="554" t="str">
        <f t="shared" si="1"/>
        <v/>
      </c>
      <c r="G107" s="565"/>
    </row>
    <row r="108" spans="1:13" ht="18.75" customHeight="1" x14ac:dyDescent="0.25">
      <c r="A108" s="561"/>
      <c r="B108" s="561"/>
      <c r="D108" s="554" t="str">
        <f t="shared" si="1"/>
        <v/>
      </c>
      <c r="G108" s="565"/>
    </row>
    <row r="109" spans="1:13" ht="18.75" customHeight="1" x14ac:dyDescent="0.25">
      <c r="A109" s="561"/>
      <c r="B109" s="561"/>
      <c r="D109" s="554" t="str">
        <f t="shared" si="1"/>
        <v/>
      </c>
      <c r="G109" s="565"/>
    </row>
    <row r="110" spans="1:13" ht="18.75" customHeight="1" x14ac:dyDescent="0.25">
      <c r="A110" s="561"/>
      <c r="B110" s="561"/>
      <c r="D110" s="554" t="str">
        <f t="shared" si="1"/>
        <v/>
      </c>
      <c r="G110" s="565"/>
    </row>
    <row r="111" spans="1:13" ht="18.75" customHeight="1" x14ac:dyDescent="0.25">
      <c r="A111" s="561"/>
      <c r="B111" s="561"/>
      <c r="D111" s="554" t="str">
        <f t="shared" si="1"/>
        <v/>
      </c>
      <c r="G111" s="565"/>
    </row>
    <row r="112" spans="1:13" ht="18.75" customHeight="1" x14ac:dyDescent="0.25">
      <c r="A112" s="561"/>
      <c r="B112" s="561"/>
      <c r="D112" s="554" t="str">
        <f t="shared" si="1"/>
        <v/>
      </c>
      <c r="G112" s="565"/>
    </row>
    <row r="113" spans="1:15" ht="18.75" customHeight="1" x14ac:dyDescent="0.25">
      <c r="A113" s="561"/>
      <c r="B113" s="561"/>
      <c r="D113" s="554" t="str">
        <f t="shared" si="1"/>
        <v/>
      </c>
      <c r="G113" s="565"/>
    </row>
    <row r="114" spans="1:15" ht="18.75" customHeight="1" x14ac:dyDescent="0.25">
      <c r="A114" s="561"/>
      <c r="B114" s="561"/>
      <c r="D114" s="554" t="str">
        <f t="shared" si="1"/>
        <v/>
      </c>
      <c r="G114" s="565"/>
    </row>
    <row r="115" spans="1:15" ht="18.75" customHeight="1" x14ac:dyDescent="0.25">
      <c r="A115" s="561"/>
      <c r="B115" s="561"/>
      <c r="D115" s="554" t="str">
        <f t="shared" si="1"/>
        <v/>
      </c>
      <c r="G115" s="565"/>
    </row>
    <row r="116" spans="1:15" ht="18.75" customHeight="1" x14ac:dyDescent="0.25">
      <c r="A116" s="561"/>
      <c r="B116" s="561"/>
      <c r="D116" s="554" t="str">
        <f t="shared" si="1"/>
        <v/>
      </c>
      <c r="G116" s="565"/>
    </row>
    <row r="117" spans="1:15" ht="18.75" customHeight="1" x14ac:dyDescent="0.25">
      <c r="A117" s="561"/>
      <c r="B117" s="561"/>
      <c r="D117" s="554" t="str">
        <f t="shared" si="1"/>
        <v/>
      </c>
      <c r="G117" s="565"/>
    </row>
    <row r="118" spans="1:15" ht="18.75" customHeight="1" x14ac:dyDescent="0.25">
      <c r="A118" s="561"/>
      <c r="B118" s="561"/>
      <c r="D118" s="554" t="str">
        <f t="shared" si="1"/>
        <v/>
      </c>
      <c r="G118" s="565"/>
    </row>
    <row r="119" spans="1:15" ht="18.75" customHeight="1" x14ac:dyDescent="0.25">
      <c r="A119" s="561"/>
      <c r="B119" s="561"/>
      <c r="D119" s="554" t="str">
        <f t="shared" si="1"/>
        <v/>
      </c>
      <c r="G119" s="565"/>
    </row>
    <row r="120" spans="1:15" ht="18.75" customHeight="1" x14ac:dyDescent="0.25">
      <c r="A120" s="561"/>
      <c r="B120" s="561"/>
      <c r="D120" s="554" t="str">
        <f t="shared" si="1"/>
        <v/>
      </c>
      <c r="G120" s="565"/>
    </row>
    <row r="121" spans="1:15" ht="18.75" customHeight="1" x14ac:dyDescent="0.25">
      <c r="A121" s="561"/>
      <c r="B121" s="561"/>
      <c r="D121" s="554" t="str">
        <f t="shared" si="1"/>
        <v/>
      </c>
      <c r="G121" s="565"/>
    </row>
    <row r="122" spans="1:15" ht="18.75" customHeight="1" x14ac:dyDescent="0.25">
      <c r="A122" s="561"/>
      <c r="B122" s="561"/>
      <c r="D122" s="554" t="str">
        <f t="shared" si="1"/>
        <v/>
      </c>
      <c r="G122" s="565"/>
    </row>
    <row r="123" spans="1:15" ht="18.75" customHeight="1" x14ac:dyDescent="0.25">
      <c r="A123" s="561"/>
      <c r="B123" s="561"/>
      <c r="D123" s="554" t="str">
        <f t="shared" si="1"/>
        <v/>
      </c>
      <c r="G123" s="565"/>
      <c r="K123" s="562"/>
      <c r="L123" s="556"/>
      <c r="M123" s="562"/>
      <c r="N123" s="557"/>
      <c r="O123" s="554"/>
    </row>
    <row r="124" spans="1:15" ht="18.75" customHeight="1" x14ac:dyDescent="0.25">
      <c r="A124" s="561"/>
      <c r="B124" s="561"/>
      <c r="D124" s="554" t="str">
        <f t="shared" si="1"/>
        <v/>
      </c>
      <c r="G124" s="565"/>
      <c r="K124" s="562"/>
      <c r="L124" s="556"/>
      <c r="M124" s="562"/>
      <c r="N124" s="557"/>
      <c r="O124" s="554"/>
    </row>
    <row r="125" spans="1:15" ht="18.75" customHeight="1" x14ac:dyDescent="0.25">
      <c r="A125" s="561"/>
      <c r="B125" s="561"/>
      <c r="D125" s="554" t="str">
        <f t="shared" si="1"/>
        <v/>
      </c>
      <c r="G125" s="565"/>
      <c r="K125" s="562"/>
      <c r="L125" s="556"/>
      <c r="M125" s="562"/>
      <c r="N125" s="557"/>
      <c r="O125" s="554"/>
    </row>
    <row r="126" spans="1:15" ht="18.75" customHeight="1" x14ac:dyDescent="0.25">
      <c r="A126" s="561"/>
      <c r="B126" s="561"/>
      <c r="D126" s="554" t="str">
        <f t="shared" si="1"/>
        <v/>
      </c>
      <c r="G126" s="565"/>
      <c r="K126" s="562"/>
      <c r="L126" s="556"/>
      <c r="M126" s="562"/>
      <c r="N126" s="557"/>
      <c r="O126" s="554"/>
    </row>
    <row r="127" spans="1:15" ht="18.75" customHeight="1" x14ac:dyDescent="0.25">
      <c r="A127" s="561"/>
      <c r="B127" s="561"/>
      <c r="D127" s="554" t="str">
        <f t="shared" si="1"/>
        <v/>
      </c>
      <c r="G127" s="565"/>
      <c r="K127" s="562"/>
      <c r="L127" s="556"/>
      <c r="M127" s="562"/>
      <c r="N127" s="557"/>
      <c r="O127" s="554"/>
    </row>
    <row r="128" spans="1:15" ht="18.75" customHeight="1" x14ac:dyDescent="0.25">
      <c r="A128" s="561"/>
      <c r="B128" s="561"/>
      <c r="D128" s="554" t="str">
        <f t="shared" si="1"/>
        <v/>
      </c>
      <c r="G128" s="565"/>
      <c r="K128" s="562"/>
      <c r="M128" s="562"/>
      <c r="N128" s="557"/>
      <c r="O128" s="554"/>
    </row>
    <row r="129" spans="1:15" ht="18.75" customHeight="1" x14ac:dyDescent="0.25">
      <c r="A129" s="561"/>
      <c r="B129" s="561"/>
      <c r="D129" s="554" t="str">
        <f t="shared" si="1"/>
        <v/>
      </c>
      <c r="G129" s="565"/>
      <c r="K129" s="562"/>
      <c r="L129" s="556"/>
      <c r="M129" s="562"/>
      <c r="N129" s="557"/>
      <c r="O129" s="554"/>
    </row>
    <row r="130" spans="1:15" ht="18.75" customHeight="1" x14ac:dyDescent="0.25">
      <c r="A130" s="561"/>
      <c r="B130" s="561"/>
      <c r="D130" s="554" t="str">
        <f t="shared" si="1"/>
        <v/>
      </c>
      <c r="G130" s="565"/>
      <c r="K130" s="562"/>
      <c r="L130" s="556"/>
      <c r="M130" s="562"/>
      <c r="N130" s="557"/>
      <c r="O130" s="554"/>
    </row>
    <row r="131" spans="1:15" ht="18.75" customHeight="1" x14ac:dyDescent="0.25">
      <c r="A131" s="561"/>
      <c r="B131" s="561"/>
      <c r="D131" s="554" t="str">
        <f t="shared" ref="D131:D194" si="2">CONCATENATE(F131,E131)</f>
        <v/>
      </c>
      <c r="G131" s="565"/>
      <c r="K131" s="562"/>
      <c r="L131" s="556"/>
      <c r="M131" s="562"/>
      <c r="N131" s="557"/>
      <c r="O131" s="554"/>
    </row>
    <row r="132" spans="1:15" ht="18.75" customHeight="1" x14ac:dyDescent="0.25">
      <c r="A132" s="561"/>
      <c r="B132" s="561"/>
      <c r="D132" s="554" t="str">
        <f t="shared" si="2"/>
        <v/>
      </c>
      <c r="G132" s="565"/>
      <c r="K132" s="562"/>
      <c r="M132" s="562"/>
      <c r="N132" s="557"/>
      <c r="O132" s="554"/>
    </row>
    <row r="133" spans="1:15" ht="18.75" customHeight="1" x14ac:dyDescent="0.25">
      <c r="A133" s="561"/>
      <c r="B133" s="561"/>
      <c r="D133" s="554" t="str">
        <f t="shared" si="2"/>
        <v/>
      </c>
      <c r="G133" s="565"/>
      <c r="K133" s="562"/>
      <c r="M133" s="562"/>
      <c r="N133" s="557"/>
      <c r="O133" s="554"/>
    </row>
    <row r="134" spans="1:15" ht="18.75" customHeight="1" x14ac:dyDescent="0.25">
      <c r="A134" s="561"/>
      <c r="B134" s="561"/>
      <c r="D134" s="554" t="str">
        <f t="shared" si="2"/>
        <v/>
      </c>
      <c r="G134" s="565"/>
      <c r="K134" s="562"/>
      <c r="M134" s="562"/>
      <c r="N134" s="557"/>
      <c r="O134" s="554"/>
    </row>
    <row r="135" spans="1:15" ht="18.75" customHeight="1" x14ac:dyDescent="0.25">
      <c r="A135" s="561"/>
      <c r="B135" s="561"/>
      <c r="D135" s="554" t="str">
        <f t="shared" si="2"/>
        <v/>
      </c>
      <c r="G135" s="565"/>
      <c r="K135" s="562"/>
      <c r="L135" s="556"/>
      <c r="M135" s="562"/>
      <c r="N135" s="557"/>
      <c r="O135" s="554"/>
    </row>
    <row r="136" spans="1:15" ht="18.75" customHeight="1" x14ac:dyDescent="0.25">
      <c r="A136" s="561"/>
      <c r="B136" s="561"/>
      <c r="D136" s="554" t="str">
        <f t="shared" si="2"/>
        <v/>
      </c>
      <c r="G136" s="565"/>
      <c r="K136" s="562"/>
      <c r="L136" s="556"/>
      <c r="M136" s="562"/>
      <c r="N136" s="557"/>
      <c r="O136" s="554"/>
    </row>
    <row r="137" spans="1:15" ht="18.75" customHeight="1" x14ac:dyDescent="0.25">
      <c r="A137" s="561"/>
      <c r="B137" s="561"/>
      <c r="D137" s="554" t="str">
        <f t="shared" si="2"/>
        <v/>
      </c>
      <c r="G137" s="565"/>
      <c r="K137" s="562"/>
      <c r="L137" s="556"/>
      <c r="M137" s="556"/>
      <c r="N137" s="557"/>
      <c r="O137" s="554"/>
    </row>
    <row r="138" spans="1:15" ht="18.75" customHeight="1" x14ac:dyDescent="0.25">
      <c r="A138" s="561"/>
      <c r="B138" s="561"/>
      <c r="D138" s="554" t="str">
        <f t="shared" si="2"/>
        <v/>
      </c>
      <c r="G138" s="565"/>
      <c r="K138" s="562"/>
      <c r="M138" s="562"/>
      <c r="N138" s="557"/>
      <c r="O138" s="554"/>
    </row>
    <row r="139" spans="1:15" ht="18.75" customHeight="1" x14ac:dyDescent="0.25">
      <c r="A139" s="561"/>
      <c r="B139" s="561"/>
      <c r="D139" s="554" t="str">
        <f t="shared" si="2"/>
        <v/>
      </c>
      <c r="G139" s="565"/>
      <c r="K139" s="562"/>
      <c r="L139" s="556"/>
      <c r="M139" s="562"/>
      <c r="N139" s="558"/>
      <c r="O139" s="554"/>
    </row>
    <row r="140" spans="1:15" ht="18.75" customHeight="1" x14ac:dyDescent="0.25">
      <c r="A140" s="561"/>
      <c r="B140" s="561"/>
      <c r="D140" s="554" t="str">
        <f t="shared" si="2"/>
        <v/>
      </c>
      <c r="G140" s="565"/>
      <c r="K140" s="562"/>
      <c r="L140" s="556"/>
      <c r="M140" s="562"/>
      <c r="N140" s="557"/>
      <c r="O140" s="554"/>
    </row>
    <row r="141" spans="1:15" ht="18.75" customHeight="1" x14ac:dyDescent="0.25">
      <c r="A141" s="561"/>
      <c r="B141" s="561"/>
      <c r="D141" s="554" t="str">
        <f t="shared" si="2"/>
        <v/>
      </c>
      <c r="G141" s="565"/>
      <c r="K141" s="562"/>
      <c r="M141" s="562"/>
      <c r="N141" s="557"/>
      <c r="O141" s="554"/>
    </row>
    <row r="142" spans="1:15" ht="18.75" customHeight="1" x14ac:dyDescent="0.25">
      <c r="A142" s="561"/>
      <c r="B142" s="561"/>
      <c r="D142" s="554" t="str">
        <f t="shared" si="2"/>
        <v/>
      </c>
      <c r="G142" s="565"/>
    </row>
    <row r="143" spans="1:15" ht="18.75" customHeight="1" x14ac:dyDescent="0.25">
      <c r="A143" s="561"/>
      <c r="B143" s="561"/>
      <c r="D143" s="554" t="str">
        <f t="shared" si="2"/>
        <v/>
      </c>
      <c r="G143" s="565"/>
    </row>
    <row r="144" spans="1:15" ht="18.75" customHeight="1" x14ac:dyDescent="0.25">
      <c r="A144" s="561"/>
      <c r="B144" s="561"/>
      <c r="D144" s="554" t="str">
        <f t="shared" si="2"/>
        <v/>
      </c>
    </row>
    <row r="145" spans="1:4" ht="18.75" customHeight="1" x14ac:dyDescent="0.25">
      <c r="A145" s="561"/>
      <c r="B145" s="561"/>
      <c r="D145" s="554" t="str">
        <f t="shared" si="2"/>
        <v/>
      </c>
    </row>
    <row r="146" spans="1:4" ht="18.75" customHeight="1" x14ac:dyDescent="0.25">
      <c r="A146" s="561"/>
      <c r="B146" s="561"/>
      <c r="D146" s="554" t="str">
        <f t="shared" si="2"/>
        <v/>
      </c>
    </row>
    <row r="147" spans="1:4" ht="18.75" customHeight="1" x14ac:dyDescent="0.25">
      <c r="A147" s="561"/>
      <c r="B147" s="561"/>
      <c r="D147" s="554" t="str">
        <f t="shared" si="2"/>
        <v/>
      </c>
    </row>
    <row r="148" spans="1:4" ht="18.75" customHeight="1" x14ac:dyDescent="0.25">
      <c r="A148" s="561"/>
      <c r="B148" s="561"/>
      <c r="D148" s="554" t="str">
        <f t="shared" si="2"/>
        <v/>
      </c>
    </row>
    <row r="149" spans="1:4" ht="18.75" customHeight="1" x14ac:dyDescent="0.25">
      <c r="A149" s="561"/>
      <c r="B149" s="561"/>
      <c r="D149" s="554" t="str">
        <f t="shared" si="2"/>
        <v/>
      </c>
    </row>
    <row r="150" spans="1:4" ht="18.75" customHeight="1" x14ac:dyDescent="0.25">
      <c r="A150" s="561"/>
      <c r="B150" s="561"/>
      <c r="D150" s="554" t="str">
        <f t="shared" si="2"/>
        <v/>
      </c>
    </row>
    <row r="151" spans="1:4" ht="18.75" customHeight="1" x14ac:dyDescent="0.25">
      <c r="A151" s="561"/>
      <c r="B151" s="561"/>
      <c r="D151" s="554" t="str">
        <f t="shared" si="2"/>
        <v/>
      </c>
    </row>
    <row r="152" spans="1:4" ht="18.75" customHeight="1" x14ac:dyDescent="0.25">
      <c r="A152" s="561"/>
      <c r="B152" s="561"/>
      <c r="D152" s="554" t="str">
        <f t="shared" si="2"/>
        <v/>
      </c>
    </row>
    <row r="153" spans="1:4" ht="18.75" customHeight="1" x14ac:dyDescent="0.25">
      <c r="A153" s="561"/>
      <c r="B153" s="561"/>
      <c r="D153" s="554" t="str">
        <f t="shared" si="2"/>
        <v/>
      </c>
    </row>
    <row r="154" spans="1:4" ht="18.75" customHeight="1" x14ac:dyDescent="0.25">
      <c r="A154" s="561"/>
      <c r="B154" s="561"/>
      <c r="D154" s="554" t="str">
        <f t="shared" si="2"/>
        <v/>
      </c>
    </row>
    <row r="155" spans="1:4" ht="18.75" customHeight="1" x14ac:dyDescent="0.25">
      <c r="A155" s="561"/>
      <c r="B155" s="561"/>
      <c r="D155" s="554" t="str">
        <f t="shared" si="2"/>
        <v/>
      </c>
    </row>
    <row r="156" spans="1:4" ht="18.75" customHeight="1" x14ac:dyDescent="0.25">
      <c r="A156" s="561"/>
      <c r="B156" s="561"/>
      <c r="D156" s="554" t="str">
        <f t="shared" si="2"/>
        <v/>
      </c>
    </row>
    <row r="157" spans="1:4" ht="18.75" customHeight="1" x14ac:dyDescent="0.25">
      <c r="A157" s="561"/>
      <c r="B157" s="561"/>
      <c r="D157" s="554" t="str">
        <f t="shared" si="2"/>
        <v/>
      </c>
    </row>
    <row r="158" spans="1:4" ht="18.75" customHeight="1" x14ac:dyDescent="0.25">
      <c r="A158" s="561"/>
      <c r="B158" s="561"/>
      <c r="D158" s="554" t="str">
        <f t="shared" si="2"/>
        <v/>
      </c>
    </row>
    <row r="159" spans="1:4" ht="18.75" customHeight="1" x14ac:dyDescent="0.25">
      <c r="A159" s="561"/>
      <c r="B159" s="561"/>
      <c r="D159" s="554" t="str">
        <f t="shared" si="2"/>
        <v/>
      </c>
    </row>
    <row r="160" spans="1:4" ht="18.75" customHeight="1" x14ac:dyDescent="0.25">
      <c r="A160" s="561"/>
      <c r="B160" s="561"/>
      <c r="D160" s="554" t="str">
        <f t="shared" si="2"/>
        <v/>
      </c>
    </row>
    <row r="161" spans="1:4" ht="18.75" customHeight="1" x14ac:dyDescent="0.25">
      <c r="A161" s="561"/>
      <c r="B161" s="561"/>
      <c r="D161" s="554" t="str">
        <f t="shared" si="2"/>
        <v/>
      </c>
    </row>
    <row r="162" spans="1:4" ht="18.75" customHeight="1" x14ac:dyDescent="0.25">
      <c r="A162" s="561"/>
      <c r="B162" s="561"/>
      <c r="D162" s="554" t="str">
        <f t="shared" si="2"/>
        <v/>
      </c>
    </row>
    <row r="163" spans="1:4" ht="18.75" customHeight="1" x14ac:dyDescent="0.25">
      <c r="A163" s="561"/>
      <c r="B163" s="561"/>
      <c r="D163" s="554" t="str">
        <f t="shared" si="2"/>
        <v/>
      </c>
    </row>
    <row r="164" spans="1:4" ht="18.75" customHeight="1" x14ac:dyDescent="0.25">
      <c r="A164" s="561"/>
      <c r="B164" s="561"/>
      <c r="D164" s="554" t="str">
        <f t="shared" si="2"/>
        <v/>
      </c>
    </row>
    <row r="165" spans="1:4" ht="18.75" customHeight="1" x14ac:dyDescent="0.25">
      <c r="A165" s="561"/>
      <c r="B165" s="561"/>
      <c r="D165" s="554" t="str">
        <f t="shared" si="2"/>
        <v/>
      </c>
    </row>
    <row r="166" spans="1:4" ht="18.75" customHeight="1" x14ac:dyDescent="0.25">
      <c r="A166" s="561"/>
      <c r="B166" s="561"/>
      <c r="D166" s="554" t="str">
        <f t="shared" si="2"/>
        <v/>
      </c>
    </row>
    <row r="167" spans="1:4" ht="18.75" customHeight="1" x14ac:dyDescent="0.25">
      <c r="A167" s="561"/>
      <c r="B167" s="561"/>
      <c r="D167" s="554" t="str">
        <f t="shared" si="2"/>
        <v/>
      </c>
    </row>
    <row r="168" spans="1:4" ht="18.75" customHeight="1" x14ac:dyDescent="0.25">
      <c r="A168" s="561"/>
      <c r="B168" s="561"/>
      <c r="D168" s="554" t="str">
        <f t="shared" si="2"/>
        <v/>
      </c>
    </row>
    <row r="169" spans="1:4" ht="18.75" customHeight="1" x14ac:dyDescent="0.25">
      <c r="A169" s="561"/>
      <c r="B169" s="561"/>
      <c r="D169" s="554" t="str">
        <f t="shared" si="2"/>
        <v/>
      </c>
    </row>
    <row r="170" spans="1:4" ht="18.75" customHeight="1" x14ac:dyDescent="0.25">
      <c r="A170" s="561"/>
      <c r="B170" s="561"/>
      <c r="D170" s="554" t="str">
        <f t="shared" si="2"/>
        <v/>
      </c>
    </row>
    <row r="171" spans="1:4" ht="18.75" customHeight="1" x14ac:dyDescent="0.25">
      <c r="A171" s="561"/>
      <c r="B171" s="561"/>
      <c r="D171" s="554" t="str">
        <f t="shared" si="2"/>
        <v/>
      </c>
    </row>
    <row r="172" spans="1:4" ht="18.75" customHeight="1" x14ac:dyDescent="0.25">
      <c r="A172" s="561"/>
      <c r="B172" s="561"/>
      <c r="D172" s="554" t="str">
        <f t="shared" si="2"/>
        <v/>
      </c>
    </row>
    <row r="173" spans="1:4" ht="18.75" customHeight="1" x14ac:dyDescent="0.25">
      <c r="A173" s="561"/>
      <c r="B173" s="561"/>
      <c r="D173" s="554" t="str">
        <f t="shared" si="2"/>
        <v/>
      </c>
    </row>
    <row r="174" spans="1:4" ht="18.75" customHeight="1" x14ac:dyDescent="0.25">
      <c r="A174" s="561"/>
      <c r="B174" s="561"/>
      <c r="D174" s="554" t="str">
        <f t="shared" si="2"/>
        <v/>
      </c>
    </row>
    <row r="175" spans="1:4" ht="18.75" customHeight="1" x14ac:dyDescent="0.25">
      <c r="A175" s="561"/>
      <c r="B175" s="561"/>
      <c r="D175" s="554" t="str">
        <f t="shared" si="2"/>
        <v/>
      </c>
    </row>
    <row r="176" spans="1:4" ht="18.75" customHeight="1" x14ac:dyDescent="0.25">
      <c r="A176" s="561"/>
      <c r="B176" s="561"/>
      <c r="D176" s="554" t="str">
        <f t="shared" si="2"/>
        <v/>
      </c>
    </row>
    <row r="177" spans="1:4" ht="18.75" customHeight="1" x14ac:dyDescent="0.25">
      <c r="A177" s="561"/>
      <c r="B177" s="561"/>
      <c r="D177" s="554" t="str">
        <f t="shared" si="2"/>
        <v/>
      </c>
    </row>
    <row r="178" spans="1:4" ht="18.75" customHeight="1" x14ac:dyDescent="0.25">
      <c r="A178" s="561"/>
      <c r="B178" s="561"/>
      <c r="D178" s="554" t="str">
        <f t="shared" si="2"/>
        <v/>
      </c>
    </row>
    <row r="179" spans="1:4" ht="18.75" customHeight="1" x14ac:dyDescent="0.25">
      <c r="A179" s="561"/>
      <c r="B179" s="561"/>
      <c r="D179" s="554" t="str">
        <f t="shared" si="2"/>
        <v/>
      </c>
    </row>
    <row r="180" spans="1:4" ht="18.75" customHeight="1" x14ac:dyDescent="0.25">
      <c r="A180" s="561"/>
      <c r="B180" s="561"/>
      <c r="D180" s="554" t="str">
        <f t="shared" si="2"/>
        <v/>
      </c>
    </row>
    <row r="181" spans="1:4" ht="18.75" customHeight="1" x14ac:dyDescent="0.25">
      <c r="A181" s="561"/>
      <c r="B181" s="561"/>
      <c r="D181" s="554" t="str">
        <f t="shared" si="2"/>
        <v/>
      </c>
    </row>
    <row r="182" spans="1:4" ht="18.75" customHeight="1" x14ac:dyDescent="0.25">
      <c r="A182" s="561"/>
      <c r="B182" s="561"/>
      <c r="D182" s="554" t="str">
        <f t="shared" si="2"/>
        <v/>
      </c>
    </row>
    <row r="183" spans="1:4" ht="18.75" customHeight="1" x14ac:dyDescent="0.25">
      <c r="A183" s="561"/>
      <c r="B183" s="561"/>
      <c r="D183" s="554" t="str">
        <f t="shared" si="2"/>
        <v/>
      </c>
    </row>
    <row r="184" spans="1:4" ht="18.75" customHeight="1" x14ac:dyDescent="0.25">
      <c r="A184" s="561"/>
      <c r="B184" s="561"/>
      <c r="D184" s="554" t="str">
        <f t="shared" si="2"/>
        <v/>
      </c>
    </row>
    <row r="185" spans="1:4" ht="18.75" customHeight="1" x14ac:dyDescent="0.25">
      <c r="A185" s="561"/>
      <c r="B185" s="561"/>
      <c r="D185" s="554" t="str">
        <f t="shared" si="2"/>
        <v/>
      </c>
    </row>
    <row r="186" spans="1:4" ht="18.75" customHeight="1" x14ac:dyDescent="0.25">
      <c r="A186" s="561"/>
      <c r="B186" s="561"/>
      <c r="D186" s="554" t="str">
        <f t="shared" si="2"/>
        <v/>
      </c>
    </row>
    <row r="187" spans="1:4" ht="18.75" customHeight="1" x14ac:dyDescent="0.25">
      <c r="A187" s="561"/>
      <c r="B187" s="561"/>
      <c r="D187" s="554" t="str">
        <f t="shared" si="2"/>
        <v/>
      </c>
    </row>
    <row r="188" spans="1:4" ht="18.75" customHeight="1" x14ac:dyDescent="0.25">
      <c r="A188" s="561"/>
      <c r="B188" s="561"/>
      <c r="D188" s="554" t="str">
        <f t="shared" si="2"/>
        <v/>
      </c>
    </row>
    <row r="189" spans="1:4" ht="18.75" customHeight="1" x14ac:dyDescent="0.25">
      <c r="A189" s="561"/>
      <c r="B189" s="561"/>
      <c r="D189" s="554" t="str">
        <f t="shared" si="2"/>
        <v/>
      </c>
    </row>
    <row r="190" spans="1:4" ht="18.75" customHeight="1" x14ac:dyDescent="0.25">
      <c r="A190" s="561"/>
      <c r="B190" s="561"/>
      <c r="D190" s="554" t="str">
        <f t="shared" si="2"/>
        <v/>
      </c>
    </row>
    <row r="191" spans="1:4" ht="18.75" customHeight="1" x14ac:dyDescent="0.25">
      <c r="A191" s="561"/>
      <c r="B191" s="561"/>
      <c r="D191" s="554" t="str">
        <f t="shared" si="2"/>
        <v/>
      </c>
    </row>
    <row r="192" spans="1:4" ht="18.75" customHeight="1" x14ac:dyDescent="0.25">
      <c r="A192" s="561"/>
      <c r="B192" s="561"/>
      <c r="D192" s="554" t="str">
        <f t="shared" si="2"/>
        <v/>
      </c>
    </row>
    <row r="193" spans="1:4" ht="18.75" customHeight="1" x14ac:dyDescent="0.25">
      <c r="A193" s="561"/>
      <c r="B193" s="561"/>
      <c r="D193" s="554" t="str">
        <f t="shared" si="2"/>
        <v/>
      </c>
    </row>
    <row r="194" spans="1:4" ht="18.75" customHeight="1" x14ac:dyDescent="0.25">
      <c r="A194" s="561"/>
      <c r="B194" s="561"/>
      <c r="D194" s="554" t="str">
        <f t="shared" si="2"/>
        <v/>
      </c>
    </row>
    <row r="195" spans="1:4" ht="18.75" customHeight="1" x14ac:dyDescent="0.25">
      <c r="A195" s="561"/>
      <c r="B195" s="561"/>
      <c r="D195" s="554" t="str">
        <f t="shared" ref="D195:D258" si="3">CONCATENATE(F195,E195)</f>
        <v/>
      </c>
    </row>
    <row r="196" spans="1:4" ht="18.75" customHeight="1" x14ac:dyDescent="0.25">
      <c r="A196" s="561"/>
      <c r="B196" s="561"/>
      <c r="D196" s="554" t="str">
        <f t="shared" si="3"/>
        <v/>
      </c>
    </row>
    <row r="197" spans="1:4" ht="18.75" customHeight="1" x14ac:dyDescent="0.25">
      <c r="A197" s="561"/>
      <c r="B197" s="561"/>
      <c r="D197" s="554" t="str">
        <f t="shared" si="3"/>
        <v/>
      </c>
    </row>
    <row r="198" spans="1:4" ht="18.75" customHeight="1" x14ac:dyDescent="0.25">
      <c r="A198" s="561"/>
      <c r="B198" s="561"/>
      <c r="D198" s="554" t="str">
        <f t="shared" si="3"/>
        <v/>
      </c>
    </row>
    <row r="199" spans="1:4" ht="18.75" customHeight="1" x14ac:dyDescent="0.25">
      <c r="A199" s="561"/>
      <c r="B199" s="561"/>
      <c r="D199" s="554" t="str">
        <f t="shared" si="3"/>
        <v/>
      </c>
    </row>
    <row r="200" spans="1:4" ht="18.75" customHeight="1" x14ac:dyDescent="0.25">
      <c r="A200" s="561"/>
      <c r="B200" s="561"/>
      <c r="D200" s="554" t="str">
        <f t="shared" si="3"/>
        <v/>
      </c>
    </row>
    <row r="201" spans="1:4" ht="18.75" customHeight="1" x14ac:dyDescent="0.25">
      <c r="A201" s="561"/>
      <c r="B201" s="561"/>
      <c r="D201" s="554" t="str">
        <f t="shared" si="3"/>
        <v/>
      </c>
    </row>
    <row r="202" spans="1:4" ht="18.75" customHeight="1" x14ac:dyDescent="0.25">
      <c r="A202" s="561"/>
      <c r="B202" s="561"/>
      <c r="D202" s="554" t="str">
        <f t="shared" si="3"/>
        <v/>
      </c>
    </row>
    <row r="203" spans="1:4" ht="18.75" customHeight="1" x14ac:dyDescent="0.25">
      <c r="A203" s="561"/>
      <c r="B203" s="561"/>
      <c r="D203" s="554" t="str">
        <f t="shared" si="3"/>
        <v/>
      </c>
    </row>
    <row r="204" spans="1:4" ht="18.75" customHeight="1" x14ac:dyDescent="0.25">
      <c r="A204" s="561"/>
      <c r="B204" s="561"/>
      <c r="D204" s="554" t="str">
        <f t="shared" si="3"/>
        <v/>
      </c>
    </row>
    <row r="205" spans="1:4" ht="18.75" customHeight="1" x14ac:dyDescent="0.25">
      <c r="A205" s="561"/>
      <c r="B205" s="561"/>
      <c r="D205" s="554" t="str">
        <f t="shared" si="3"/>
        <v/>
      </c>
    </row>
    <row r="206" spans="1:4" ht="18.75" customHeight="1" x14ac:dyDescent="0.25">
      <c r="A206" s="561"/>
      <c r="B206" s="561"/>
      <c r="D206" s="554" t="str">
        <f t="shared" si="3"/>
        <v/>
      </c>
    </row>
    <row r="207" spans="1:4" ht="18.75" customHeight="1" x14ac:dyDescent="0.25">
      <c r="A207" s="561"/>
      <c r="B207" s="561"/>
      <c r="D207" s="554" t="str">
        <f t="shared" si="3"/>
        <v/>
      </c>
    </row>
    <row r="208" spans="1:4" ht="18.75" customHeight="1" x14ac:dyDescent="0.25">
      <c r="A208" s="561"/>
      <c r="B208" s="561"/>
      <c r="D208" s="554" t="str">
        <f t="shared" si="3"/>
        <v/>
      </c>
    </row>
    <row r="209" spans="1:4" ht="18.75" customHeight="1" x14ac:dyDescent="0.25">
      <c r="A209" s="561"/>
      <c r="B209" s="561"/>
      <c r="D209" s="554" t="str">
        <f t="shared" si="3"/>
        <v/>
      </c>
    </row>
    <row r="210" spans="1:4" ht="18.75" customHeight="1" x14ac:dyDescent="0.25">
      <c r="A210" s="561"/>
      <c r="B210" s="561"/>
      <c r="D210" s="554" t="str">
        <f t="shared" si="3"/>
        <v/>
      </c>
    </row>
    <row r="211" spans="1:4" ht="18.75" customHeight="1" x14ac:dyDescent="0.25">
      <c r="A211" s="561"/>
      <c r="B211" s="561"/>
      <c r="D211" s="554" t="str">
        <f t="shared" si="3"/>
        <v/>
      </c>
    </row>
    <row r="212" spans="1:4" ht="18.75" customHeight="1" x14ac:dyDescent="0.25">
      <c r="A212" s="561"/>
      <c r="B212" s="561"/>
      <c r="D212" s="554" t="str">
        <f t="shared" si="3"/>
        <v/>
      </c>
    </row>
    <row r="213" spans="1:4" ht="18.75" customHeight="1" x14ac:dyDescent="0.25">
      <c r="A213" s="561"/>
      <c r="B213" s="561"/>
      <c r="D213" s="554" t="str">
        <f t="shared" si="3"/>
        <v/>
      </c>
    </row>
    <row r="214" spans="1:4" ht="18.75" customHeight="1" x14ac:dyDescent="0.25">
      <c r="A214" s="561"/>
      <c r="B214" s="561"/>
      <c r="D214" s="554" t="str">
        <f t="shared" si="3"/>
        <v/>
      </c>
    </row>
    <row r="215" spans="1:4" ht="18.75" customHeight="1" x14ac:dyDescent="0.25">
      <c r="A215" s="561"/>
      <c r="B215" s="561"/>
      <c r="D215" s="554" t="str">
        <f t="shared" si="3"/>
        <v/>
      </c>
    </row>
    <row r="216" spans="1:4" ht="18.75" customHeight="1" x14ac:dyDescent="0.25">
      <c r="A216" s="561"/>
      <c r="B216" s="561"/>
      <c r="D216" s="554" t="str">
        <f t="shared" si="3"/>
        <v/>
      </c>
    </row>
    <row r="217" spans="1:4" ht="18.75" customHeight="1" x14ac:dyDescent="0.25">
      <c r="A217" s="561"/>
      <c r="B217" s="561"/>
      <c r="D217" s="554" t="str">
        <f t="shared" si="3"/>
        <v/>
      </c>
    </row>
    <row r="218" spans="1:4" ht="18.75" customHeight="1" x14ac:dyDescent="0.25">
      <c r="A218" s="561"/>
      <c r="B218" s="561"/>
      <c r="D218" s="554" t="str">
        <f t="shared" si="3"/>
        <v/>
      </c>
    </row>
    <row r="219" spans="1:4" ht="18.75" customHeight="1" x14ac:dyDescent="0.25">
      <c r="A219" s="561"/>
      <c r="B219" s="561"/>
      <c r="D219" s="554" t="str">
        <f t="shared" si="3"/>
        <v/>
      </c>
    </row>
    <row r="220" spans="1:4" ht="18.75" customHeight="1" x14ac:dyDescent="0.25">
      <c r="A220" s="561"/>
      <c r="B220" s="561"/>
      <c r="D220" s="554" t="str">
        <f t="shared" si="3"/>
        <v/>
      </c>
    </row>
    <row r="221" spans="1:4" ht="18.75" customHeight="1" x14ac:dyDescent="0.25">
      <c r="A221" s="561"/>
      <c r="B221" s="561"/>
      <c r="D221" s="554" t="str">
        <f t="shared" si="3"/>
        <v/>
      </c>
    </row>
    <row r="222" spans="1:4" ht="18.75" customHeight="1" x14ac:dyDescent="0.25">
      <c r="A222" s="561"/>
      <c r="B222" s="561"/>
      <c r="D222" s="554" t="str">
        <f t="shared" si="3"/>
        <v/>
      </c>
    </row>
    <row r="223" spans="1:4" ht="18.75" customHeight="1" x14ac:dyDescent="0.25">
      <c r="A223" s="561"/>
      <c r="B223" s="561"/>
      <c r="D223" s="554" t="str">
        <f t="shared" si="3"/>
        <v/>
      </c>
    </row>
    <row r="224" spans="1:4" ht="18.75" customHeight="1" x14ac:dyDescent="0.25">
      <c r="A224" s="561"/>
      <c r="B224" s="561"/>
      <c r="D224" s="554" t="str">
        <f t="shared" si="3"/>
        <v/>
      </c>
    </row>
    <row r="225" spans="1:4" ht="18.75" customHeight="1" x14ac:dyDescent="0.25">
      <c r="A225" s="561"/>
      <c r="B225" s="561"/>
      <c r="D225" s="554" t="str">
        <f t="shared" si="3"/>
        <v/>
      </c>
    </row>
    <row r="226" spans="1:4" ht="18.75" customHeight="1" x14ac:dyDescent="0.25">
      <c r="A226" s="561"/>
      <c r="B226" s="561"/>
      <c r="D226" s="554" t="str">
        <f t="shared" si="3"/>
        <v/>
      </c>
    </row>
    <row r="227" spans="1:4" ht="18.75" customHeight="1" x14ac:dyDescent="0.25">
      <c r="A227" s="561"/>
      <c r="B227" s="561"/>
      <c r="D227" s="554" t="str">
        <f t="shared" si="3"/>
        <v/>
      </c>
    </row>
    <row r="228" spans="1:4" ht="18.75" customHeight="1" x14ac:dyDescent="0.25">
      <c r="A228" s="561"/>
      <c r="B228" s="561"/>
      <c r="D228" s="554" t="str">
        <f t="shared" si="3"/>
        <v/>
      </c>
    </row>
    <row r="229" spans="1:4" ht="18.75" customHeight="1" x14ac:dyDescent="0.25">
      <c r="A229" s="561"/>
      <c r="B229" s="561"/>
      <c r="D229" s="554" t="str">
        <f t="shared" si="3"/>
        <v/>
      </c>
    </row>
    <row r="230" spans="1:4" ht="18.75" customHeight="1" x14ac:dyDescent="0.25">
      <c r="A230" s="561"/>
      <c r="B230" s="561"/>
      <c r="D230" s="554" t="str">
        <f t="shared" si="3"/>
        <v/>
      </c>
    </row>
    <row r="231" spans="1:4" ht="18.75" customHeight="1" x14ac:dyDescent="0.25">
      <c r="A231" s="561"/>
      <c r="B231" s="561"/>
      <c r="D231" s="554" t="str">
        <f t="shared" si="3"/>
        <v/>
      </c>
    </row>
    <row r="232" spans="1:4" ht="18.75" customHeight="1" x14ac:dyDescent="0.25">
      <c r="A232" s="561"/>
      <c r="B232" s="561"/>
      <c r="D232" s="554" t="str">
        <f t="shared" si="3"/>
        <v/>
      </c>
    </row>
    <row r="233" spans="1:4" ht="18.75" customHeight="1" x14ac:dyDescent="0.25">
      <c r="A233" s="561"/>
      <c r="B233" s="561"/>
      <c r="D233" s="554" t="str">
        <f t="shared" si="3"/>
        <v/>
      </c>
    </row>
    <row r="234" spans="1:4" ht="18.75" customHeight="1" x14ac:dyDescent="0.25">
      <c r="A234" s="561"/>
      <c r="B234" s="561"/>
      <c r="D234" s="554" t="str">
        <f t="shared" si="3"/>
        <v/>
      </c>
    </row>
    <row r="235" spans="1:4" ht="18.75" customHeight="1" x14ac:dyDescent="0.25">
      <c r="A235" s="561"/>
      <c r="B235" s="561"/>
      <c r="D235" s="554" t="str">
        <f t="shared" si="3"/>
        <v/>
      </c>
    </row>
    <row r="236" spans="1:4" ht="18.75" customHeight="1" x14ac:dyDescent="0.25">
      <c r="A236" s="561"/>
      <c r="B236" s="561"/>
      <c r="D236" s="554" t="str">
        <f t="shared" si="3"/>
        <v/>
      </c>
    </row>
    <row r="237" spans="1:4" ht="18.75" customHeight="1" x14ac:dyDescent="0.25">
      <c r="A237" s="561"/>
      <c r="B237" s="561"/>
      <c r="D237" s="554" t="str">
        <f t="shared" si="3"/>
        <v/>
      </c>
    </row>
    <row r="238" spans="1:4" ht="18.75" customHeight="1" x14ac:dyDescent="0.25">
      <c r="A238" s="561"/>
      <c r="B238" s="561"/>
      <c r="D238" s="554" t="str">
        <f t="shared" si="3"/>
        <v/>
      </c>
    </row>
    <row r="239" spans="1:4" ht="18.75" customHeight="1" x14ac:dyDescent="0.25">
      <c r="A239" s="561"/>
      <c r="B239" s="561"/>
      <c r="D239" s="554" t="str">
        <f t="shared" si="3"/>
        <v/>
      </c>
    </row>
    <row r="240" spans="1:4" ht="18.75" customHeight="1" x14ac:dyDescent="0.25">
      <c r="A240" s="561"/>
      <c r="B240" s="561"/>
      <c r="D240" s="554" t="str">
        <f t="shared" si="3"/>
        <v/>
      </c>
    </row>
    <row r="241" spans="1:4" ht="18.75" customHeight="1" x14ac:dyDescent="0.25">
      <c r="A241" s="561"/>
      <c r="B241" s="561"/>
      <c r="D241" s="554" t="str">
        <f t="shared" si="3"/>
        <v/>
      </c>
    </row>
    <row r="242" spans="1:4" ht="18.75" customHeight="1" x14ac:dyDescent="0.25">
      <c r="A242" s="561"/>
      <c r="B242" s="561"/>
      <c r="D242" s="554" t="str">
        <f t="shared" si="3"/>
        <v/>
      </c>
    </row>
    <row r="243" spans="1:4" ht="18.75" customHeight="1" x14ac:dyDescent="0.25">
      <c r="A243" s="561"/>
      <c r="B243" s="561"/>
      <c r="D243" s="554" t="str">
        <f t="shared" si="3"/>
        <v/>
      </c>
    </row>
    <row r="244" spans="1:4" ht="18.75" customHeight="1" x14ac:dyDescent="0.25">
      <c r="A244" s="561"/>
      <c r="B244" s="561"/>
      <c r="D244" s="554" t="str">
        <f t="shared" si="3"/>
        <v/>
      </c>
    </row>
    <row r="245" spans="1:4" ht="18.75" customHeight="1" x14ac:dyDescent="0.25">
      <c r="A245" s="561"/>
      <c r="B245" s="561"/>
      <c r="D245" s="554" t="str">
        <f t="shared" si="3"/>
        <v/>
      </c>
    </row>
    <row r="246" spans="1:4" ht="18.75" customHeight="1" x14ac:dyDescent="0.25">
      <c r="A246" s="561"/>
      <c r="B246" s="561"/>
      <c r="D246" s="554" t="str">
        <f t="shared" si="3"/>
        <v/>
      </c>
    </row>
    <row r="247" spans="1:4" ht="18.75" customHeight="1" x14ac:dyDescent="0.25">
      <c r="A247" s="561"/>
      <c r="B247" s="561"/>
      <c r="D247" s="554" t="str">
        <f t="shared" si="3"/>
        <v/>
      </c>
    </row>
    <row r="248" spans="1:4" ht="18.75" customHeight="1" x14ac:dyDescent="0.25">
      <c r="A248" s="561"/>
      <c r="B248" s="561"/>
      <c r="D248" s="554" t="str">
        <f t="shared" si="3"/>
        <v/>
      </c>
    </row>
    <row r="249" spans="1:4" ht="18.75" customHeight="1" x14ac:dyDescent="0.25">
      <c r="A249" s="561"/>
      <c r="B249" s="561"/>
      <c r="D249" s="554" t="str">
        <f t="shared" si="3"/>
        <v/>
      </c>
    </row>
    <row r="250" spans="1:4" ht="18.75" customHeight="1" x14ac:dyDescent="0.25">
      <c r="A250" s="561"/>
      <c r="B250" s="561"/>
      <c r="D250" s="554" t="str">
        <f t="shared" si="3"/>
        <v/>
      </c>
    </row>
    <row r="251" spans="1:4" ht="18.75" customHeight="1" x14ac:dyDescent="0.25">
      <c r="A251" s="561"/>
      <c r="B251" s="561"/>
      <c r="D251" s="554" t="str">
        <f t="shared" si="3"/>
        <v/>
      </c>
    </row>
    <row r="252" spans="1:4" ht="18.75" customHeight="1" x14ac:dyDescent="0.25">
      <c r="A252" s="561"/>
      <c r="B252" s="561"/>
      <c r="D252" s="554" t="str">
        <f t="shared" si="3"/>
        <v/>
      </c>
    </row>
    <row r="253" spans="1:4" ht="18.75" customHeight="1" x14ac:dyDescent="0.25">
      <c r="A253" s="561"/>
      <c r="B253" s="561"/>
      <c r="D253" s="554" t="str">
        <f t="shared" si="3"/>
        <v/>
      </c>
    </row>
    <row r="254" spans="1:4" ht="18.75" customHeight="1" x14ac:dyDescent="0.25">
      <c r="A254" s="561"/>
      <c r="B254" s="561"/>
      <c r="D254" s="554" t="str">
        <f t="shared" si="3"/>
        <v/>
      </c>
    </row>
    <row r="255" spans="1:4" ht="18.75" customHeight="1" x14ac:dyDescent="0.25">
      <c r="A255" s="561"/>
      <c r="B255" s="561"/>
      <c r="D255" s="554" t="str">
        <f t="shared" si="3"/>
        <v/>
      </c>
    </row>
    <row r="256" spans="1:4" ht="18.75" customHeight="1" x14ac:dyDescent="0.25">
      <c r="A256" s="561"/>
      <c r="B256" s="561"/>
      <c r="D256" s="554" t="str">
        <f t="shared" si="3"/>
        <v/>
      </c>
    </row>
    <row r="257" spans="1:4" ht="18.75" customHeight="1" x14ac:dyDescent="0.25">
      <c r="A257" s="561"/>
      <c r="B257" s="561"/>
      <c r="D257" s="554" t="str">
        <f t="shared" si="3"/>
        <v/>
      </c>
    </row>
    <row r="258" spans="1:4" ht="18.75" customHeight="1" x14ac:dyDescent="0.25">
      <c r="A258" s="561"/>
      <c r="B258" s="561"/>
      <c r="D258" s="554" t="str">
        <f t="shared" si="3"/>
        <v/>
      </c>
    </row>
    <row r="259" spans="1:4" ht="18.75" customHeight="1" x14ac:dyDescent="0.25">
      <c r="A259" s="561"/>
      <c r="B259" s="561"/>
      <c r="D259" s="554" t="str">
        <f t="shared" ref="D259:D322" si="4">CONCATENATE(F259,E259)</f>
        <v/>
      </c>
    </row>
    <row r="260" spans="1:4" ht="18.75" customHeight="1" x14ac:dyDescent="0.25">
      <c r="A260" s="561"/>
      <c r="B260" s="561"/>
      <c r="D260" s="554" t="str">
        <f t="shared" si="4"/>
        <v/>
      </c>
    </row>
    <row r="261" spans="1:4" ht="18.75" customHeight="1" x14ac:dyDescent="0.25">
      <c r="A261" s="561"/>
      <c r="B261" s="561"/>
      <c r="D261" s="554" t="str">
        <f t="shared" si="4"/>
        <v/>
      </c>
    </row>
    <row r="262" spans="1:4" ht="18.75" customHeight="1" x14ac:dyDescent="0.25">
      <c r="A262" s="561"/>
      <c r="B262" s="561"/>
      <c r="D262" s="554" t="str">
        <f t="shared" si="4"/>
        <v/>
      </c>
    </row>
    <row r="263" spans="1:4" ht="18.75" customHeight="1" x14ac:dyDescent="0.25">
      <c r="A263" s="561"/>
      <c r="B263" s="561"/>
      <c r="D263" s="554" t="str">
        <f t="shared" si="4"/>
        <v/>
      </c>
    </row>
    <row r="264" spans="1:4" ht="18.75" customHeight="1" x14ac:dyDescent="0.25">
      <c r="A264" s="561"/>
      <c r="B264" s="561"/>
      <c r="D264" s="554" t="str">
        <f t="shared" si="4"/>
        <v/>
      </c>
    </row>
    <row r="265" spans="1:4" ht="18.75" customHeight="1" x14ac:dyDescent="0.25">
      <c r="A265" s="561"/>
      <c r="B265" s="561"/>
      <c r="D265" s="554" t="str">
        <f t="shared" si="4"/>
        <v/>
      </c>
    </row>
    <row r="266" spans="1:4" ht="18.75" customHeight="1" x14ac:dyDescent="0.25">
      <c r="A266" s="561"/>
      <c r="B266" s="561"/>
      <c r="D266" s="554" t="str">
        <f t="shared" si="4"/>
        <v/>
      </c>
    </row>
    <row r="267" spans="1:4" ht="18.75" customHeight="1" x14ac:dyDescent="0.25">
      <c r="A267" s="561"/>
      <c r="B267" s="561"/>
      <c r="D267" s="554" t="str">
        <f t="shared" si="4"/>
        <v/>
      </c>
    </row>
    <row r="268" spans="1:4" ht="18.75" customHeight="1" x14ac:dyDescent="0.25">
      <c r="A268" s="561"/>
      <c r="B268" s="561"/>
      <c r="D268" s="554" t="str">
        <f t="shared" si="4"/>
        <v/>
      </c>
    </row>
    <row r="269" spans="1:4" ht="18.75" customHeight="1" x14ac:dyDescent="0.25">
      <c r="A269" s="561"/>
      <c r="B269" s="561"/>
      <c r="D269" s="554" t="str">
        <f t="shared" si="4"/>
        <v/>
      </c>
    </row>
    <row r="270" spans="1:4" ht="18.75" customHeight="1" x14ac:dyDescent="0.25">
      <c r="A270" s="561"/>
      <c r="B270" s="561"/>
      <c r="D270" s="554" t="str">
        <f t="shared" si="4"/>
        <v/>
      </c>
    </row>
    <row r="271" spans="1:4" ht="18.75" customHeight="1" x14ac:dyDescent="0.25">
      <c r="A271" s="561"/>
      <c r="B271" s="561"/>
      <c r="D271" s="554" t="str">
        <f t="shared" si="4"/>
        <v/>
      </c>
    </row>
    <row r="272" spans="1:4" ht="18.75" customHeight="1" x14ac:dyDescent="0.25">
      <c r="A272" s="561"/>
      <c r="B272" s="561"/>
      <c r="D272" s="554" t="str">
        <f t="shared" si="4"/>
        <v/>
      </c>
    </row>
    <row r="273" spans="1:4" ht="18.75" customHeight="1" x14ac:dyDescent="0.25">
      <c r="A273" s="561"/>
      <c r="B273" s="561"/>
      <c r="D273" s="554" t="str">
        <f t="shared" si="4"/>
        <v/>
      </c>
    </row>
    <row r="274" spans="1:4" ht="18.75" customHeight="1" x14ac:dyDescent="0.25">
      <c r="A274" s="561"/>
      <c r="B274" s="561"/>
      <c r="D274" s="554" t="str">
        <f t="shared" si="4"/>
        <v/>
      </c>
    </row>
    <row r="275" spans="1:4" ht="18.75" customHeight="1" x14ac:dyDescent="0.25">
      <c r="A275" s="561"/>
      <c r="B275" s="561"/>
      <c r="D275" s="554" t="str">
        <f t="shared" si="4"/>
        <v/>
      </c>
    </row>
    <row r="276" spans="1:4" ht="18.75" customHeight="1" x14ac:dyDescent="0.25">
      <c r="A276" s="561"/>
      <c r="B276" s="561"/>
      <c r="D276" s="554" t="str">
        <f t="shared" si="4"/>
        <v/>
      </c>
    </row>
    <row r="277" spans="1:4" ht="18.75" customHeight="1" x14ac:dyDescent="0.25">
      <c r="A277" s="561"/>
      <c r="B277" s="561"/>
      <c r="D277" s="554" t="str">
        <f t="shared" si="4"/>
        <v/>
      </c>
    </row>
    <row r="278" spans="1:4" ht="18.75" customHeight="1" x14ac:dyDescent="0.25">
      <c r="A278" s="561"/>
      <c r="B278" s="561"/>
      <c r="D278" s="554" t="str">
        <f t="shared" si="4"/>
        <v/>
      </c>
    </row>
    <row r="279" spans="1:4" ht="18.75" customHeight="1" x14ac:dyDescent="0.25">
      <c r="A279" s="561"/>
      <c r="B279" s="561"/>
      <c r="D279" s="554" t="str">
        <f t="shared" si="4"/>
        <v/>
      </c>
    </row>
    <row r="280" spans="1:4" ht="18.75" customHeight="1" x14ac:dyDescent="0.25">
      <c r="A280" s="561"/>
      <c r="B280" s="561"/>
      <c r="D280" s="554" t="str">
        <f t="shared" si="4"/>
        <v/>
      </c>
    </row>
    <row r="281" spans="1:4" ht="18.75" customHeight="1" x14ac:dyDescent="0.25">
      <c r="A281" s="561"/>
      <c r="B281" s="561"/>
      <c r="D281" s="554" t="str">
        <f t="shared" si="4"/>
        <v/>
      </c>
    </row>
    <row r="282" spans="1:4" ht="18.75" customHeight="1" x14ac:dyDescent="0.25">
      <c r="A282" s="561"/>
      <c r="B282" s="561"/>
      <c r="D282" s="554" t="str">
        <f t="shared" si="4"/>
        <v/>
      </c>
    </row>
    <row r="283" spans="1:4" ht="18.75" customHeight="1" x14ac:dyDescent="0.25">
      <c r="A283" s="561"/>
      <c r="B283" s="561"/>
      <c r="D283" s="554" t="str">
        <f t="shared" si="4"/>
        <v/>
      </c>
    </row>
    <row r="284" spans="1:4" ht="18.75" customHeight="1" x14ac:dyDescent="0.25">
      <c r="A284" s="561"/>
      <c r="B284" s="561"/>
      <c r="D284" s="554" t="str">
        <f t="shared" si="4"/>
        <v/>
      </c>
    </row>
    <row r="285" spans="1:4" ht="18.75" customHeight="1" x14ac:dyDescent="0.25">
      <c r="A285" s="561"/>
      <c r="B285" s="561"/>
      <c r="D285" s="554" t="str">
        <f t="shared" si="4"/>
        <v/>
      </c>
    </row>
    <row r="286" spans="1:4" ht="18.75" customHeight="1" x14ac:dyDescent="0.25">
      <c r="A286" s="561"/>
      <c r="B286" s="561"/>
      <c r="D286" s="554" t="str">
        <f t="shared" si="4"/>
        <v/>
      </c>
    </row>
    <row r="287" spans="1:4" ht="18.75" customHeight="1" x14ac:dyDescent="0.25">
      <c r="A287" s="561"/>
      <c r="B287" s="561"/>
      <c r="D287" s="554" t="str">
        <f t="shared" si="4"/>
        <v/>
      </c>
    </row>
    <row r="288" spans="1:4" ht="18.75" customHeight="1" x14ac:dyDescent="0.25">
      <c r="A288" s="561"/>
      <c r="B288" s="561"/>
      <c r="D288" s="554" t="str">
        <f t="shared" si="4"/>
        <v/>
      </c>
    </row>
    <row r="289" spans="1:4" ht="18.75" customHeight="1" x14ac:dyDescent="0.25">
      <c r="A289" s="561"/>
      <c r="B289" s="561"/>
      <c r="D289" s="554" t="str">
        <f t="shared" si="4"/>
        <v/>
      </c>
    </row>
    <row r="290" spans="1:4" ht="18.75" customHeight="1" x14ac:dyDescent="0.25">
      <c r="A290" s="561"/>
      <c r="B290" s="561"/>
      <c r="D290" s="554" t="str">
        <f t="shared" si="4"/>
        <v/>
      </c>
    </row>
    <row r="291" spans="1:4" ht="18.75" customHeight="1" x14ac:dyDescent="0.25">
      <c r="A291" s="561"/>
      <c r="B291" s="561"/>
      <c r="D291" s="554" t="str">
        <f t="shared" si="4"/>
        <v/>
      </c>
    </row>
    <row r="292" spans="1:4" ht="18.75" customHeight="1" x14ac:dyDescent="0.25">
      <c r="A292" s="561"/>
      <c r="B292" s="561"/>
      <c r="D292" s="554" t="str">
        <f t="shared" si="4"/>
        <v/>
      </c>
    </row>
    <row r="293" spans="1:4" ht="18.75" customHeight="1" x14ac:dyDescent="0.25">
      <c r="A293" s="561"/>
      <c r="B293" s="561"/>
      <c r="D293" s="554" t="str">
        <f t="shared" si="4"/>
        <v/>
      </c>
    </row>
    <row r="294" spans="1:4" ht="18.75" customHeight="1" x14ac:dyDescent="0.25">
      <c r="A294" s="561"/>
      <c r="B294" s="561"/>
      <c r="D294" s="554" t="str">
        <f t="shared" si="4"/>
        <v/>
      </c>
    </row>
    <row r="295" spans="1:4" ht="18.75" customHeight="1" x14ac:dyDescent="0.25">
      <c r="A295" s="561"/>
      <c r="B295" s="561"/>
      <c r="D295" s="554" t="str">
        <f t="shared" si="4"/>
        <v/>
      </c>
    </row>
    <row r="296" spans="1:4" ht="18.75" customHeight="1" x14ac:dyDescent="0.25">
      <c r="A296" s="561"/>
      <c r="B296" s="561"/>
      <c r="D296" s="554" t="str">
        <f t="shared" si="4"/>
        <v/>
      </c>
    </row>
    <row r="297" spans="1:4" ht="18.75" customHeight="1" x14ac:dyDescent="0.25">
      <c r="A297" s="561"/>
      <c r="B297" s="561"/>
      <c r="D297" s="554" t="str">
        <f t="shared" si="4"/>
        <v/>
      </c>
    </row>
    <row r="298" spans="1:4" ht="18.75" customHeight="1" x14ac:dyDescent="0.25">
      <c r="A298" s="561"/>
      <c r="B298" s="561"/>
      <c r="D298" s="554" t="str">
        <f t="shared" si="4"/>
        <v/>
      </c>
    </row>
    <row r="299" spans="1:4" ht="18.75" customHeight="1" x14ac:dyDescent="0.25">
      <c r="A299" s="561"/>
      <c r="B299" s="561"/>
      <c r="D299" s="554" t="str">
        <f t="shared" si="4"/>
        <v/>
      </c>
    </row>
    <row r="300" spans="1:4" ht="18.75" customHeight="1" x14ac:dyDescent="0.25">
      <c r="A300" s="561"/>
      <c r="B300" s="561"/>
      <c r="D300" s="554" t="str">
        <f t="shared" si="4"/>
        <v/>
      </c>
    </row>
    <row r="301" spans="1:4" ht="18.75" customHeight="1" x14ac:dyDescent="0.25">
      <c r="A301" s="561"/>
      <c r="B301" s="561"/>
      <c r="D301" s="554" t="str">
        <f t="shared" si="4"/>
        <v/>
      </c>
    </row>
    <row r="302" spans="1:4" ht="18.75" customHeight="1" x14ac:dyDescent="0.25">
      <c r="A302" s="561"/>
      <c r="B302" s="561"/>
      <c r="D302" s="554" t="str">
        <f t="shared" si="4"/>
        <v/>
      </c>
    </row>
    <row r="303" spans="1:4" ht="18.75" customHeight="1" x14ac:dyDescent="0.25">
      <c r="A303" s="561"/>
      <c r="B303" s="561"/>
      <c r="D303" s="554" t="str">
        <f t="shared" si="4"/>
        <v/>
      </c>
    </row>
    <row r="304" spans="1:4" ht="18.75" customHeight="1" x14ac:dyDescent="0.25">
      <c r="A304" s="561"/>
      <c r="B304" s="561"/>
      <c r="D304" s="554" t="str">
        <f t="shared" si="4"/>
        <v/>
      </c>
    </row>
    <row r="305" spans="1:4" ht="18.75" customHeight="1" x14ac:dyDescent="0.25">
      <c r="A305" s="561"/>
      <c r="B305" s="561"/>
      <c r="D305" s="554" t="str">
        <f t="shared" si="4"/>
        <v/>
      </c>
    </row>
    <row r="306" spans="1:4" ht="18.75" customHeight="1" x14ac:dyDescent="0.25">
      <c r="A306" s="561"/>
      <c r="B306" s="561"/>
      <c r="D306" s="554" t="str">
        <f t="shared" si="4"/>
        <v/>
      </c>
    </row>
    <row r="307" spans="1:4" ht="18.75" customHeight="1" x14ac:dyDescent="0.25">
      <c r="A307" s="561"/>
      <c r="B307" s="561"/>
      <c r="D307" s="554" t="str">
        <f t="shared" si="4"/>
        <v/>
      </c>
    </row>
    <row r="308" spans="1:4" ht="18.75" customHeight="1" x14ac:dyDescent="0.25">
      <c r="A308" s="561"/>
      <c r="B308" s="561"/>
      <c r="D308" s="554" t="str">
        <f t="shared" si="4"/>
        <v/>
      </c>
    </row>
    <row r="309" spans="1:4" ht="18.75" customHeight="1" x14ac:dyDescent="0.25">
      <c r="A309" s="561"/>
      <c r="B309" s="561"/>
      <c r="D309" s="554" t="str">
        <f t="shared" si="4"/>
        <v/>
      </c>
    </row>
    <row r="310" spans="1:4" ht="18.75" customHeight="1" x14ac:dyDescent="0.25">
      <c r="A310" s="561"/>
      <c r="B310" s="561"/>
      <c r="D310" s="554" t="str">
        <f t="shared" si="4"/>
        <v/>
      </c>
    </row>
    <row r="311" spans="1:4" ht="18.75" customHeight="1" x14ac:dyDescent="0.25">
      <c r="A311" s="561"/>
      <c r="B311" s="561"/>
      <c r="D311" s="554" t="str">
        <f t="shared" si="4"/>
        <v/>
      </c>
    </row>
    <row r="312" spans="1:4" ht="18.75" customHeight="1" x14ac:dyDescent="0.25">
      <c r="A312" s="561"/>
      <c r="B312" s="561"/>
      <c r="D312" s="554" t="str">
        <f t="shared" si="4"/>
        <v/>
      </c>
    </row>
    <row r="313" spans="1:4" ht="18.75" customHeight="1" x14ac:dyDescent="0.25">
      <c r="A313" s="561"/>
      <c r="B313" s="561"/>
      <c r="D313" s="554" t="str">
        <f t="shared" si="4"/>
        <v/>
      </c>
    </row>
    <row r="314" spans="1:4" ht="18.75" customHeight="1" x14ac:dyDescent="0.25">
      <c r="A314" s="561"/>
      <c r="B314" s="561"/>
      <c r="D314" s="554" t="str">
        <f t="shared" si="4"/>
        <v/>
      </c>
    </row>
    <row r="315" spans="1:4" ht="18.75" customHeight="1" x14ac:dyDescent="0.25">
      <c r="A315" s="561"/>
      <c r="B315" s="561"/>
      <c r="D315" s="554" t="str">
        <f t="shared" si="4"/>
        <v/>
      </c>
    </row>
    <row r="316" spans="1:4" ht="18.75" customHeight="1" x14ac:dyDescent="0.25">
      <c r="A316" s="561"/>
      <c r="B316" s="561"/>
      <c r="D316" s="554" t="str">
        <f t="shared" si="4"/>
        <v/>
      </c>
    </row>
    <row r="317" spans="1:4" ht="18.75" customHeight="1" x14ac:dyDescent="0.25">
      <c r="A317" s="561"/>
      <c r="B317" s="561"/>
      <c r="D317" s="554" t="str">
        <f t="shared" si="4"/>
        <v/>
      </c>
    </row>
    <row r="318" spans="1:4" ht="18.75" customHeight="1" x14ac:dyDescent="0.25">
      <c r="A318" s="561"/>
      <c r="B318" s="561"/>
      <c r="D318" s="554" t="str">
        <f t="shared" si="4"/>
        <v/>
      </c>
    </row>
    <row r="319" spans="1:4" ht="18.75" customHeight="1" x14ac:dyDescent="0.25">
      <c r="A319" s="561"/>
      <c r="B319" s="561"/>
      <c r="D319" s="554" t="str">
        <f t="shared" si="4"/>
        <v/>
      </c>
    </row>
    <row r="320" spans="1:4" ht="18.75" customHeight="1" x14ac:dyDescent="0.25">
      <c r="A320" s="561"/>
      <c r="B320" s="561"/>
      <c r="D320" s="554" t="str">
        <f t="shared" si="4"/>
        <v/>
      </c>
    </row>
    <row r="321" spans="1:4" ht="18.75" customHeight="1" x14ac:dyDescent="0.25">
      <c r="A321" s="561"/>
      <c r="B321" s="561"/>
      <c r="D321" s="554" t="str">
        <f t="shared" si="4"/>
        <v/>
      </c>
    </row>
    <row r="322" spans="1:4" ht="18.75" customHeight="1" x14ac:dyDescent="0.25">
      <c r="A322" s="561"/>
      <c r="B322" s="561"/>
      <c r="D322" s="554" t="str">
        <f t="shared" si="4"/>
        <v/>
      </c>
    </row>
    <row r="323" spans="1:4" ht="18.75" customHeight="1" x14ac:dyDescent="0.25">
      <c r="A323" s="561"/>
      <c r="B323" s="561"/>
      <c r="D323" s="554" t="str">
        <f t="shared" ref="D323:D386" si="5">CONCATENATE(F323,E323)</f>
        <v/>
      </c>
    </row>
    <row r="324" spans="1:4" ht="18.75" customHeight="1" x14ac:dyDescent="0.25">
      <c r="A324" s="561"/>
      <c r="B324" s="561"/>
      <c r="D324" s="554" t="str">
        <f t="shared" si="5"/>
        <v/>
      </c>
    </row>
    <row r="325" spans="1:4" ht="18.75" customHeight="1" x14ac:dyDescent="0.25">
      <c r="A325" s="561"/>
      <c r="B325" s="561"/>
      <c r="D325" s="554" t="str">
        <f t="shared" si="5"/>
        <v/>
      </c>
    </row>
    <row r="326" spans="1:4" ht="18.75" customHeight="1" x14ac:dyDescent="0.25">
      <c r="A326" s="561"/>
      <c r="B326" s="561"/>
      <c r="D326" s="554" t="str">
        <f t="shared" si="5"/>
        <v/>
      </c>
    </row>
    <row r="327" spans="1:4" ht="18.75" customHeight="1" x14ac:dyDescent="0.25">
      <c r="A327" s="561"/>
      <c r="B327" s="561"/>
      <c r="D327" s="554" t="str">
        <f t="shared" si="5"/>
        <v/>
      </c>
    </row>
    <row r="328" spans="1:4" ht="18.75" customHeight="1" x14ac:dyDescent="0.25">
      <c r="A328" s="561"/>
      <c r="B328" s="561"/>
      <c r="D328" s="554" t="str">
        <f t="shared" si="5"/>
        <v/>
      </c>
    </row>
    <row r="329" spans="1:4" ht="18.75" customHeight="1" x14ac:dyDescent="0.25">
      <c r="A329" s="561"/>
      <c r="B329" s="561"/>
      <c r="D329" s="554" t="str">
        <f t="shared" si="5"/>
        <v/>
      </c>
    </row>
    <row r="330" spans="1:4" ht="18.75" customHeight="1" x14ac:dyDescent="0.25">
      <c r="A330" s="561"/>
      <c r="B330" s="561"/>
      <c r="D330" s="554" t="str">
        <f t="shared" si="5"/>
        <v/>
      </c>
    </row>
    <row r="331" spans="1:4" ht="18.75" customHeight="1" x14ac:dyDescent="0.25">
      <c r="A331" s="561"/>
      <c r="B331" s="561"/>
      <c r="D331" s="554" t="str">
        <f t="shared" si="5"/>
        <v/>
      </c>
    </row>
    <row r="332" spans="1:4" ht="18.75" customHeight="1" x14ac:dyDescent="0.25">
      <c r="A332" s="561"/>
      <c r="B332" s="561"/>
      <c r="D332" s="554" t="str">
        <f t="shared" si="5"/>
        <v/>
      </c>
    </row>
    <row r="333" spans="1:4" ht="18.75" customHeight="1" x14ac:dyDescent="0.25">
      <c r="A333" s="561"/>
      <c r="B333" s="561"/>
      <c r="D333" s="554" t="str">
        <f t="shared" si="5"/>
        <v/>
      </c>
    </row>
    <row r="334" spans="1:4" ht="18.75" customHeight="1" x14ac:dyDescent="0.25">
      <c r="A334" s="561"/>
      <c r="B334" s="561"/>
      <c r="D334" s="554" t="str">
        <f t="shared" si="5"/>
        <v/>
      </c>
    </row>
    <row r="335" spans="1:4" ht="18.75" customHeight="1" x14ac:dyDescent="0.25">
      <c r="A335" s="561"/>
      <c r="B335" s="561"/>
      <c r="D335" s="554" t="str">
        <f t="shared" si="5"/>
        <v/>
      </c>
    </row>
    <row r="336" spans="1:4" ht="18.75" customHeight="1" x14ac:dyDescent="0.25">
      <c r="A336" s="561"/>
      <c r="B336" s="561"/>
      <c r="D336" s="554" t="str">
        <f t="shared" si="5"/>
        <v/>
      </c>
    </row>
    <row r="337" spans="1:4" ht="18.75" customHeight="1" x14ac:dyDescent="0.25">
      <c r="A337" s="561"/>
      <c r="B337" s="561"/>
      <c r="D337" s="554" t="str">
        <f t="shared" si="5"/>
        <v/>
      </c>
    </row>
    <row r="338" spans="1:4" ht="18.75" customHeight="1" x14ac:dyDescent="0.25">
      <c r="A338" s="561"/>
      <c r="B338" s="561"/>
      <c r="D338" s="554" t="str">
        <f t="shared" si="5"/>
        <v/>
      </c>
    </row>
    <row r="339" spans="1:4" ht="18.75" customHeight="1" x14ac:dyDescent="0.25">
      <c r="A339" s="561"/>
      <c r="B339" s="561"/>
      <c r="D339" s="554" t="str">
        <f t="shared" si="5"/>
        <v/>
      </c>
    </row>
    <row r="340" spans="1:4" ht="18.75" customHeight="1" x14ac:dyDescent="0.25">
      <c r="A340" s="561"/>
      <c r="B340" s="561"/>
      <c r="D340" s="554" t="str">
        <f t="shared" si="5"/>
        <v/>
      </c>
    </row>
    <row r="341" spans="1:4" ht="18.75" customHeight="1" x14ac:dyDescent="0.25">
      <c r="A341" s="561"/>
      <c r="B341" s="561"/>
      <c r="D341" s="554" t="str">
        <f t="shared" si="5"/>
        <v/>
      </c>
    </row>
    <row r="342" spans="1:4" ht="18.75" customHeight="1" x14ac:dyDescent="0.25">
      <c r="A342" s="561"/>
      <c r="B342" s="561"/>
      <c r="D342" s="554" t="str">
        <f t="shared" si="5"/>
        <v/>
      </c>
    </row>
    <row r="343" spans="1:4" ht="18.75" customHeight="1" x14ac:dyDescent="0.25">
      <c r="A343" s="561"/>
      <c r="B343" s="561"/>
      <c r="D343" s="554" t="str">
        <f t="shared" si="5"/>
        <v/>
      </c>
    </row>
    <row r="344" spans="1:4" ht="18.75" customHeight="1" x14ac:dyDescent="0.25">
      <c r="A344" s="561"/>
      <c r="B344" s="561"/>
      <c r="D344" s="554" t="str">
        <f t="shared" si="5"/>
        <v/>
      </c>
    </row>
    <row r="345" spans="1:4" ht="18.75" customHeight="1" x14ac:dyDescent="0.25">
      <c r="A345" s="561"/>
      <c r="B345" s="561"/>
      <c r="D345" s="554" t="str">
        <f t="shared" si="5"/>
        <v/>
      </c>
    </row>
    <row r="346" spans="1:4" ht="18.75" customHeight="1" x14ac:dyDescent="0.25">
      <c r="A346" s="561"/>
      <c r="B346" s="561"/>
      <c r="D346" s="554" t="str">
        <f t="shared" si="5"/>
        <v/>
      </c>
    </row>
    <row r="347" spans="1:4" ht="18.75" customHeight="1" x14ac:dyDescent="0.25">
      <c r="A347" s="561"/>
      <c r="B347" s="561"/>
      <c r="D347" s="554" t="str">
        <f t="shared" si="5"/>
        <v/>
      </c>
    </row>
    <row r="348" spans="1:4" ht="18.75" customHeight="1" x14ac:dyDescent="0.25">
      <c r="A348" s="561"/>
      <c r="B348" s="561"/>
      <c r="D348" s="554" t="str">
        <f t="shared" si="5"/>
        <v/>
      </c>
    </row>
    <row r="349" spans="1:4" ht="18.75" customHeight="1" x14ac:dyDescent="0.25">
      <c r="A349" s="561"/>
      <c r="B349" s="561"/>
      <c r="D349" s="554" t="str">
        <f t="shared" si="5"/>
        <v/>
      </c>
    </row>
    <row r="350" spans="1:4" ht="18.75" customHeight="1" x14ac:dyDescent="0.25">
      <c r="A350" s="561"/>
      <c r="B350" s="561"/>
      <c r="D350" s="554" t="str">
        <f t="shared" si="5"/>
        <v/>
      </c>
    </row>
    <row r="351" spans="1:4" ht="18.75" customHeight="1" x14ac:dyDescent="0.25">
      <c r="A351" s="561"/>
      <c r="B351" s="561"/>
      <c r="D351" s="554" t="str">
        <f t="shared" si="5"/>
        <v/>
      </c>
    </row>
    <row r="352" spans="1:4" ht="18.75" customHeight="1" x14ac:dyDescent="0.25">
      <c r="A352" s="561"/>
      <c r="B352" s="561"/>
      <c r="D352" s="554" t="str">
        <f t="shared" si="5"/>
        <v/>
      </c>
    </row>
    <row r="353" spans="1:4" ht="18.75" customHeight="1" x14ac:dyDescent="0.25">
      <c r="A353" s="561"/>
      <c r="B353" s="561"/>
      <c r="D353" s="554" t="str">
        <f t="shared" si="5"/>
        <v/>
      </c>
    </row>
    <row r="354" spans="1:4" ht="18.75" customHeight="1" x14ac:dyDescent="0.25">
      <c r="A354" s="561"/>
      <c r="B354" s="561"/>
      <c r="D354" s="554" t="str">
        <f t="shared" si="5"/>
        <v/>
      </c>
    </row>
    <row r="355" spans="1:4" ht="18.75" customHeight="1" x14ac:dyDescent="0.25">
      <c r="A355" s="561"/>
      <c r="B355" s="561"/>
      <c r="D355" s="554" t="str">
        <f t="shared" si="5"/>
        <v/>
      </c>
    </row>
    <row r="356" spans="1:4" ht="18.75" customHeight="1" x14ac:dyDescent="0.25">
      <c r="A356" s="561"/>
      <c r="B356" s="561"/>
      <c r="D356" s="554" t="str">
        <f t="shared" si="5"/>
        <v/>
      </c>
    </row>
    <row r="357" spans="1:4" ht="18.75" customHeight="1" x14ac:dyDescent="0.25">
      <c r="A357" s="561"/>
      <c r="B357" s="561"/>
      <c r="D357" s="554" t="str">
        <f t="shared" si="5"/>
        <v/>
      </c>
    </row>
    <row r="358" spans="1:4" ht="18.75" customHeight="1" x14ac:dyDescent="0.25">
      <c r="A358" s="561"/>
      <c r="B358" s="561"/>
      <c r="D358" s="554" t="str">
        <f t="shared" si="5"/>
        <v/>
      </c>
    </row>
    <row r="359" spans="1:4" ht="18.75" customHeight="1" x14ac:dyDescent="0.25">
      <c r="A359" s="561"/>
      <c r="B359" s="561"/>
      <c r="D359" s="554" t="str">
        <f t="shared" si="5"/>
        <v/>
      </c>
    </row>
    <row r="360" spans="1:4" ht="18.75" customHeight="1" x14ac:dyDescent="0.25">
      <c r="A360" s="561"/>
      <c r="B360" s="561"/>
      <c r="D360" s="554" t="str">
        <f t="shared" si="5"/>
        <v/>
      </c>
    </row>
    <row r="361" spans="1:4" ht="18.75" customHeight="1" x14ac:dyDescent="0.25">
      <c r="A361" s="561"/>
      <c r="B361" s="561"/>
      <c r="D361" s="554" t="str">
        <f t="shared" si="5"/>
        <v/>
      </c>
    </row>
    <row r="362" spans="1:4" ht="18.75" customHeight="1" x14ac:dyDescent="0.25">
      <c r="A362" s="561"/>
      <c r="B362" s="561"/>
      <c r="D362" s="554" t="str">
        <f t="shared" si="5"/>
        <v/>
      </c>
    </row>
    <row r="363" spans="1:4" ht="18.75" customHeight="1" x14ac:dyDescent="0.25">
      <c r="A363" s="561"/>
      <c r="B363" s="561"/>
      <c r="D363" s="554" t="str">
        <f t="shared" si="5"/>
        <v/>
      </c>
    </row>
    <row r="364" spans="1:4" ht="18.75" customHeight="1" x14ac:dyDescent="0.25">
      <c r="A364" s="561"/>
      <c r="B364" s="561"/>
      <c r="D364" s="554" t="str">
        <f t="shared" si="5"/>
        <v/>
      </c>
    </row>
    <row r="365" spans="1:4" ht="18.75" customHeight="1" x14ac:dyDescent="0.25">
      <c r="A365" s="561"/>
      <c r="B365" s="561"/>
      <c r="D365" s="554" t="str">
        <f t="shared" si="5"/>
        <v/>
      </c>
    </row>
    <row r="366" spans="1:4" ht="18.75" customHeight="1" x14ac:dyDescent="0.25">
      <c r="A366" s="561"/>
      <c r="B366" s="561"/>
      <c r="D366" s="554" t="str">
        <f t="shared" si="5"/>
        <v/>
      </c>
    </row>
    <row r="367" spans="1:4" ht="18.75" customHeight="1" x14ac:dyDescent="0.25">
      <c r="A367" s="561"/>
      <c r="B367" s="561"/>
      <c r="D367" s="554" t="str">
        <f t="shared" si="5"/>
        <v/>
      </c>
    </row>
    <row r="368" spans="1:4" ht="18.75" customHeight="1" x14ac:dyDescent="0.25">
      <c r="A368" s="561"/>
      <c r="B368" s="561"/>
      <c r="D368" s="554" t="str">
        <f t="shared" si="5"/>
        <v/>
      </c>
    </row>
    <row r="369" spans="1:4" ht="18.75" customHeight="1" x14ac:dyDescent="0.25">
      <c r="A369" s="561"/>
      <c r="B369" s="561"/>
      <c r="D369" s="554" t="str">
        <f t="shared" si="5"/>
        <v/>
      </c>
    </row>
    <row r="370" spans="1:4" ht="18.75" customHeight="1" x14ac:dyDescent="0.25">
      <c r="A370" s="561"/>
      <c r="B370" s="561"/>
      <c r="D370" s="554" t="str">
        <f t="shared" si="5"/>
        <v/>
      </c>
    </row>
    <row r="371" spans="1:4" ht="18.75" customHeight="1" x14ac:dyDescent="0.25">
      <c r="A371" s="561"/>
      <c r="B371" s="561"/>
      <c r="D371" s="554" t="str">
        <f t="shared" si="5"/>
        <v/>
      </c>
    </row>
    <row r="372" spans="1:4" ht="18.75" customHeight="1" x14ac:dyDescent="0.25">
      <c r="A372" s="561"/>
      <c r="B372" s="561"/>
      <c r="D372" s="554" t="str">
        <f t="shared" si="5"/>
        <v/>
      </c>
    </row>
    <row r="373" spans="1:4" ht="18.75" customHeight="1" x14ac:dyDescent="0.25">
      <c r="A373" s="561"/>
      <c r="B373" s="561"/>
      <c r="D373" s="554" t="str">
        <f t="shared" si="5"/>
        <v/>
      </c>
    </row>
    <row r="374" spans="1:4" ht="18.75" customHeight="1" x14ac:dyDescent="0.25">
      <c r="A374" s="561"/>
      <c r="B374" s="561"/>
      <c r="D374" s="554" t="str">
        <f t="shared" si="5"/>
        <v/>
      </c>
    </row>
    <row r="375" spans="1:4" ht="18.75" customHeight="1" x14ac:dyDescent="0.25">
      <c r="A375" s="561"/>
      <c r="B375" s="561"/>
      <c r="D375" s="554" t="str">
        <f t="shared" si="5"/>
        <v/>
      </c>
    </row>
    <row r="376" spans="1:4" ht="18.75" customHeight="1" x14ac:dyDescent="0.25">
      <c r="A376" s="561"/>
      <c r="B376" s="561"/>
      <c r="D376" s="554" t="str">
        <f t="shared" si="5"/>
        <v/>
      </c>
    </row>
    <row r="377" spans="1:4" ht="18.75" customHeight="1" x14ac:dyDescent="0.25">
      <c r="A377" s="561"/>
      <c r="B377" s="561"/>
      <c r="D377" s="554" t="str">
        <f t="shared" si="5"/>
        <v/>
      </c>
    </row>
    <row r="378" spans="1:4" ht="18.75" customHeight="1" x14ac:dyDescent="0.25">
      <c r="A378" s="561"/>
      <c r="B378" s="561"/>
      <c r="D378" s="554" t="str">
        <f t="shared" si="5"/>
        <v/>
      </c>
    </row>
    <row r="379" spans="1:4" ht="18.75" customHeight="1" x14ac:dyDescent="0.25">
      <c r="A379" s="561"/>
      <c r="B379" s="561"/>
      <c r="D379" s="554" t="str">
        <f t="shared" si="5"/>
        <v/>
      </c>
    </row>
    <row r="380" spans="1:4" ht="18.75" customHeight="1" x14ac:dyDescent="0.25">
      <c r="A380" s="561"/>
      <c r="B380" s="561"/>
      <c r="D380" s="554" t="str">
        <f t="shared" si="5"/>
        <v/>
      </c>
    </row>
    <row r="381" spans="1:4" ht="18.75" customHeight="1" x14ac:dyDescent="0.25">
      <c r="A381" s="561"/>
      <c r="B381" s="561"/>
      <c r="D381" s="554" t="str">
        <f t="shared" si="5"/>
        <v/>
      </c>
    </row>
    <row r="382" spans="1:4" ht="18.75" customHeight="1" x14ac:dyDescent="0.25">
      <c r="A382" s="561"/>
      <c r="B382" s="561"/>
      <c r="D382" s="554" t="str">
        <f t="shared" si="5"/>
        <v/>
      </c>
    </row>
    <row r="383" spans="1:4" ht="18.75" customHeight="1" x14ac:dyDescent="0.25">
      <c r="A383" s="561"/>
      <c r="B383" s="561"/>
      <c r="D383" s="554" t="str">
        <f t="shared" si="5"/>
        <v/>
      </c>
    </row>
    <row r="384" spans="1:4" ht="18.75" customHeight="1" x14ac:dyDescent="0.25">
      <c r="A384" s="561"/>
      <c r="B384" s="561"/>
      <c r="D384" s="554" t="str">
        <f t="shared" si="5"/>
        <v/>
      </c>
    </row>
    <row r="385" spans="1:4" ht="18.75" customHeight="1" x14ac:dyDescent="0.25">
      <c r="A385" s="561"/>
      <c r="B385" s="561"/>
      <c r="D385" s="554" t="str">
        <f t="shared" si="5"/>
        <v/>
      </c>
    </row>
    <row r="386" spans="1:4" ht="18.75" customHeight="1" x14ac:dyDescent="0.25">
      <c r="A386" s="561"/>
      <c r="B386" s="561"/>
      <c r="D386" s="554" t="str">
        <f t="shared" si="5"/>
        <v/>
      </c>
    </row>
    <row r="387" spans="1:4" ht="18.75" customHeight="1" x14ac:dyDescent="0.25">
      <c r="A387" s="561"/>
      <c r="B387" s="561"/>
      <c r="D387" s="554" t="str">
        <f t="shared" ref="D387:D450" si="6">CONCATENATE(F387,E387)</f>
        <v/>
      </c>
    </row>
    <row r="388" spans="1:4" ht="18.75" customHeight="1" x14ac:dyDescent="0.25">
      <c r="A388" s="561"/>
      <c r="B388" s="561"/>
      <c r="D388" s="554" t="str">
        <f t="shared" si="6"/>
        <v/>
      </c>
    </row>
    <row r="389" spans="1:4" ht="18.75" customHeight="1" x14ac:dyDescent="0.25">
      <c r="A389" s="561"/>
      <c r="B389" s="561"/>
      <c r="D389" s="554" t="str">
        <f t="shared" si="6"/>
        <v/>
      </c>
    </row>
    <row r="390" spans="1:4" ht="18.75" customHeight="1" x14ac:dyDescent="0.25">
      <c r="A390" s="561"/>
      <c r="B390" s="561"/>
      <c r="D390" s="554" t="str">
        <f t="shared" si="6"/>
        <v/>
      </c>
    </row>
    <row r="391" spans="1:4" ht="18.75" customHeight="1" x14ac:dyDescent="0.25">
      <c r="A391" s="561"/>
      <c r="B391" s="561"/>
      <c r="D391" s="554" t="str">
        <f t="shared" si="6"/>
        <v/>
      </c>
    </row>
    <row r="392" spans="1:4" ht="18.75" customHeight="1" x14ac:dyDescent="0.25">
      <c r="A392" s="561"/>
      <c r="B392" s="561"/>
      <c r="D392" s="554" t="str">
        <f t="shared" si="6"/>
        <v/>
      </c>
    </row>
    <row r="393" spans="1:4" ht="18.75" customHeight="1" x14ac:dyDescent="0.25">
      <c r="A393" s="561"/>
      <c r="B393" s="561"/>
      <c r="D393" s="554" t="str">
        <f t="shared" si="6"/>
        <v/>
      </c>
    </row>
    <row r="394" spans="1:4" ht="18.75" customHeight="1" x14ac:dyDescent="0.25">
      <c r="A394" s="561"/>
      <c r="B394" s="561"/>
      <c r="D394" s="554" t="str">
        <f t="shared" si="6"/>
        <v/>
      </c>
    </row>
    <row r="395" spans="1:4" ht="18.75" customHeight="1" x14ac:dyDescent="0.25">
      <c r="A395" s="561"/>
      <c r="B395" s="561"/>
      <c r="D395" s="554" t="str">
        <f t="shared" si="6"/>
        <v/>
      </c>
    </row>
    <row r="396" spans="1:4" ht="18.75" customHeight="1" x14ac:dyDescent="0.25">
      <c r="A396" s="561"/>
      <c r="B396" s="561"/>
      <c r="D396" s="554" t="str">
        <f t="shared" si="6"/>
        <v/>
      </c>
    </row>
    <row r="397" spans="1:4" ht="18.75" customHeight="1" x14ac:dyDescent="0.25">
      <c r="A397" s="561"/>
      <c r="B397" s="561"/>
      <c r="D397" s="554" t="str">
        <f t="shared" si="6"/>
        <v/>
      </c>
    </row>
    <row r="398" spans="1:4" ht="18.75" customHeight="1" x14ac:dyDescent="0.25">
      <c r="A398" s="561"/>
      <c r="B398" s="561"/>
      <c r="D398" s="554" t="str">
        <f t="shared" si="6"/>
        <v/>
      </c>
    </row>
    <row r="399" spans="1:4" ht="18.75" customHeight="1" x14ac:dyDescent="0.25">
      <c r="A399" s="561"/>
      <c r="B399" s="561"/>
      <c r="D399" s="554" t="str">
        <f t="shared" si="6"/>
        <v/>
      </c>
    </row>
    <row r="400" spans="1:4" ht="18.75" customHeight="1" x14ac:dyDescent="0.25">
      <c r="A400" s="561"/>
      <c r="B400" s="561"/>
      <c r="D400" s="554" t="str">
        <f t="shared" si="6"/>
        <v/>
      </c>
    </row>
    <row r="401" spans="1:4" ht="18.75" customHeight="1" x14ac:dyDescent="0.25">
      <c r="A401" s="561"/>
      <c r="B401" s="561"/>
      <c r="D401" s="554" t="str">
        <f t="shared" si="6"/>
        <v/>
      </c>
    </row>
    <row r="402" spans="1:4" ht="18.75" customHeight="1" x14ac:dyDescent="0.25">
      <c r="A402" s="561"/>
      <c r="B402" s="561"/>
      <c r="D402" s="554" t="str">
        <f t="shared" si="6"/>
        <v/>
      </c>
    </row>
    <row r="403" spans="1:4" ht="18.75" customHeight="1" x14ac:dyDescent="0.25">
      <c r="A403" s="561"/>
      <c r="B403" s="561"/>
      <c r="D403" s="554" t="str">
        <f t="shared" si="6"/>
        <v/>
      </c>
    </row>
    <row r="404" spans="1:4" ht="18.75" customHeight="1" x14ac:dyDescent="0.25">
      <c r="A404" s="561"/>
      <c r="B404" s="561"/>
      <c r="D404" s="554" t="str">
        <f t="shared" si="6"/>
        <v/>
      </c>
    </row>
    <row r="405" spans="1:4" ht="18.75" customHeight="1" x14ac:dyDescent="0.25">
      <c r="A405" s="561"/>
      <c r="B405" s="561"/>
      <c r="D405" s="554" t="str">
        <f t="shared" si="6"/>
        <v/>
      </c>
    </row>
    <row r="406" spans="1:4" ht="18.75" customHeight="1" x14ac:dyDescent="0.25">
      <c r="A406" s="561"/>
      <c r="B406" s="561"/>
      <c r="D406" s="554" t="str">
        <f t="shared" si="6"/>
        <v/>
      </c>
    </row>
    <row r="407" spans="1:4" ht="18.75" customHeight="1" x14ac:dyDescent="0.25">
      <c r="A407" s="561"/>
      <c r="B407" s="561"/>
      <c r="D407" s="554" t="str">
        <f t="shared" si="6"/>
        <v/>
      </c>
    </row>
    <row r="408" spans="1:4" ht="18.75" customHeight="1" x14ac:dyDescent="0.25">
      <c r="A408" s="561"/>
      <c r="B408" s="561"/>
      <c r="D408" s="554" t="str">
        <f t="shared" si="6"/>
        <v/>
      </c>
    </row>
    <row r="409" spans="1:4" ht="18.75" customHeight="1" x14ac:dyDescent="0.25">
      <c r="A409" s="561"/>
      <c r="B409" s="561"/>
      <c r="D409" s="554" t="str">
        <f t="shared" si="6"/>
        <v/>
      </c>
    </row>
    <row r="410" spans="1:4" ht="18.75" customHeight="1" x14ac:dyDescent="0.25">
      <c r="A410" s="561"/>
      <c r="B410" s="561"/>
      <c r="D410" s="554" t="str">
        <f t="shared" si="6"/>
        <v/>
      </c>
    </row>
    <row r="411" spans="1:4" ht="18.75" customHeight="1" x14ac:dyDescent="0.25">
      <c r="A411" s="561"/>
      <c r="B411" s="561"/>
      <c r="D411" s="554" t="str">
        <f t="shared" si="6"/>
        <v/>
      </c>
    </row>
    <row r="412" spans="1:4" ht="18.75" customHeight="1" x14ac:dyDescent="0.25">
      <c r="A412" s="561"/>
      <c r="B412" s="561"/>
      <c r="D412" s="554" t="str">
        <f t="shared" si="6"/>
        <v/>
      </c>
    </row>
    <row r="413" spans="1:4" ht="18.75" customHeight="1" x14ac:dyDescent="0.25">
      <c r="A413" s="561"/>
      <c r="B413" s="561"/>
      <c r="D413" s="554" t="str">
        <f t="shared" si="6"/>
        <v/>
      </c>
    </row>
    <row r="414" spans="1:4" ht="18.75" customHeight="1" x14ac:dyDescent="0.25">
      <c r="A414" s="561"/>
      <c r="B414" s="561"/>
      <c r="D414" s="554" t="str">
        <f t="shared" si="6"/>
        <v/>
      </c>
    </row>
    <row r="415" spans="1:4" ht="18.75" customHeight="1" x14ac:dyDescent="0.25">
      <c r="A415" s="561"/>
      <c r="B415" s="561"/>
      <c r="D415" s="554" t="str">
        <f t="shared" si="6"/>
        <v/>
      </c>
    </row>
    <row r="416" spans="1:4" ht="18.75" customHeight="1" x14ac:dyDescent="0.25">
      <c r="A416" s="561"/>
      <c r="B416" s="561"/>
      <c r="D416" s="554" t="str">
        <f t="shared" si="6"/>
        <v/>
      </c>
    </row>
    <row r="417" spans="1:4" ht="18.75" customHeight="1" x14ac:dyDescent="0.25">
      <c r="A417" s="561"/>
      <c r="B417" s="561"/>
      <c r="D417" s="554" t="str">
        <f t="shared" si="6"/>
        <v/>
      </c>
    </row>
    <row r="418" spans="1:4" ht="18.75" customHeight="1" x14ac:dyDescent="0.25">
      <c r="A418" s="561"/>
      <c r="B418" s="561"/>
      <c r="D418" s="554" t="str">
        <f t="shared" si="6"/>
        <v/>
      </c>
    </row>
    <row r="419" spans="1:4" ht="18.75" customHeight="1" x14ac:dyDescent="0.25">
      <c r="A419" s="561"/>
      <c r="B419" s="561"/>
      <c r="D419" s="554" t="str">
        <f t="shared" si="6"/>
        <v/>
      </c>
    </row>
    <row r="420" spans="1:4" ht="18.75" customHeight="1" x14ac:dyDescent="0.25">
      <c r="A420" s="561"/>
      <c r="B420" s="561"/>
      <c r="D420" s="554" t="str">
        <f t="shared" si="6"/>
        <v/>
      </c>
    </row>
    <row r="421" spans="1:4" ht="18.75" customHeight="1" x14ac:dyDescent="0.25">
      <c r="A421" s="561"/>
      <c r="B421" s="561"/>
      <c r="D421" s="554" t="str">
        <f t="shared" si="6"/>
        <v/>
      </c>
    </row>
    <row r="422" spans="1:4" ht="18.75" customHeight="1" x14ac:dyDescent="0.25">
      <c r="A422" s="561"/>
      <c r="B422" s="561"/>
      <c r="D422" s="554" t="str">
        <f t="shared" si="6"/>
        <v/>
      </c>
    </row>
    <row r="423" spans="1:4" ht="18.75" customHeight="1" x14ac:dyDescent="0.25">
      <c r="A423" s="561"/>
      <c r="B423" s="561"/>
      <c r="D423" s="554" t="str">
        <f t="shared" si="6"/>
        <v/>
      </c>
    </row>
    <row r="424" spans="1:4" ht="18.75" customHeight="1" x14ac:dyDescent="0.25">
      <c r="A424" s="561"/>
      <c r="B424" s="561"/>
      <c r="D424" s="554" t="str">
        <f t="shared" si="6"/>
        <v/>
      </c>
    </row>
    <row r="425" spans="1:4" ht="18.75" customHeight="1" x14ac:dyDescent="0.25">
      <c r="A425" s="561"/>
      <c r="B425" s="561"/>
      <c r="D425" s="554" t="str">
        <f t="shared" si="6"/>
        <v/>
      </c>
    </row>
    <row r="426" spans="1:4" ht="18.75" customHeight="1" x14ac:dyDescent="0.25">
      <c r="A426" s="561"/>
      <c r="B426" s="561"/>
      <c r="D426" s="554" t="str">
        <f t="shared" si="6"/>
        <v/>
      </c>
    </row>
    <row r="427" spans="1:4" ht="18.75" customHeight="1" x14ac:dyDescent="0.25">
      <c r="A427" s="561"/>
      <c r="B427" s="561"/>
      <c r="D427" s="554" t="str">
        <f t="shared" si="6"/>
        <v/>
      </c>
    </row>
    <row r="428" spans="1:4" ht="18.75" customHeight="1" x14ac:dyDescent="0.25">
      <c r="A428" s="561"/>
      <c r="B428" s="561"/>
      <c r="D428" s="554" t="str">
        <f t="shared" si="6"/>
        <v/>
      </c>
    </row>
    <row r="429" spans="1:4" ht="18.75" customHeight="1" x14ac:dyDescent="0.25">
      <c r="A429" s="561"/>
      <c r="B429" s="561"/>
      <c r="D429" s="554" t="str">
        <f t="shared" si="6"/>
        <v/>
      </c>
    </row>
    <row r="430" spans="1:4" ht="18.75" customHeight="1" x14ac:dyDescent="0.25">
      <c r="A430" s="561"/>
      <c r="B430" s="561"/>
      <c r="D430" s="554" t="str">
        <f t="shared" si="6"/>
        <v/>
      </c>
    </row>
    <row r="431" spans="1:4" ht="18.75" customHeight="1" x14ac:dyDescent="0.25">
      <c r="A431" s="561"/>
      <c r="B431" s="561"/>
      <c r="D431" s="554" t="str">
        <f t="shared" si="6"/>
        <v/>
      </c>
    </row>
    <row r="432" spans="1:4" ht="18.75" customHeight="1" x14ac:dyDescent="0.25">
      <c r="A432" s="561"/>
      <c r="B432" s="561"/>
      <c r="D432" s="554" t="str">
        <f t="shared" si="6"/>
        <v/>
      </c>
    </row>
    <row r="433" spans="1:4" ht="18.75" customHeight="1" x14ac:dyDescent="0.25">
      <c r="A433" s="561"/>
      <c r="B433" s="561"/>
      <c r="D433" s="554" t="str">
        <f t="shared" si="6"/>
        <v/>
      </c>
    </row>
    <row r="434" spans="1:4" ht="18.75" customHeight="1" x14ac:dyDescent="0.25">
      <c r="A434" s="561"/>
      <c r="B434" s="561"/>
      <c r="D434" s="554" t="str">
        <f t="shared" si="6"/>
        <v/>
      </c>
    </row>
    <row r="435" spans="1:4" ht="18.75" customHeight="1" x14ac:dyDescent="0.25">
      <c r="A435" s="561"/>
      <c r="B435" s="561"/>
      <c r="D435" s="554" t="str">
        <f t="shared" si="6"/>
        <v/>
      </c>
    </row>
    <row r="436" spans="1:4" ht="18.75" customHeight="1" x14ac:dyDescent="0.25">
      <c r="A436" s="561"/>
      <c r="B436" s="561"/>
      <c r="D436" s="554" t="str">
        <f t="shared" si="6"/>
        <v/>
      </c>
    </row>
    <row r="437" spans="1:4" ht="18.75" customHeight="1" x14ac:dyDescent="0.25">
      <c r="A437" s="561"/>
      <c r="B437" s="561"/>
      <c r="D437" s="554" t="str">
        <f t="shared" si="6"/>
        <v/>
      </c>
    </row>
    <row r="438" spans="1:4" ht="18.75" customHeight="1" x14ac:dyDescent="0.25">
      <c r="A438" s="561"/>
      <c r="B438" s="561"/>
      <c r="D438" s="554" t="str">
        <f t="shared" si="6"/>
        <v/>
      </c>
    </row>
    <row r="439" spans="1:4" ht="18.75" customHeight="1" x14ac:dyDescent="0.25">
      <c r="A439" s="561"/>
      <c r="B439" s="561"/>
      <c r="D439" s="554" t="str">
        <f t="shared" si="6"/>
        <v/>
      </c>
    </row>
    <row r="440" spans="1:4" ht="18.75" customHeight="1" x14ac:dyDescent="0.25">
      <c r="A440" s="561"/>
      <c r="B440" s="561"/>
      <c r="D440" s="554" t="str">
        <f t="shared" si="6"/>
        <v/>
      </c>
    </row>
    <row r="441" spans="1:4" ht="18.75" customHeight="1" x14ac:dyDescent="0.25">
      <c r="A441" s="561"/>
      <c r="B441" s="561"/>
      <c r="D441" s="554" t="str">
        <f t="shared" si="6"/>
        <v/>
      </c>
    </row>
    <row r="442" spans="1:4" ht="18.75" customHeight="1" x14ac:dyDescent="0.25">
      <c r="A442" s="561"/>
      <c r="B442" s="561"/>
      <c r="D442" s="554" t="str">
        <f t="shared" si="6"/>
        <v/>
      </c>
    </row>
    <row r="443" spans="1:4" ht="18.75" customHeight="1" x14ac:dyDescent="0.25">
      <c r="A443" s="561"/>
      <c r="B443" s="561"/>
      <c r="D443" s="554" t="str">
        <f t="shared" si="6"/>
        <v/>
      </c>
    </row>
    <row r="444" spans="1:4" ht="18.75" customHeight="1" x14ac:dyDescent="0.25">
      <c r="A444" s="561"/>
      <c r="B444" s="561"/>
      <c r="D444" s="554" t="str">
        <f t="shared" si="6"/>
        <v/>
      </c>
    </row>
    <row r="445" spans="1:4" ht="18.75" customHeight="1" x14ac:dyDescent="0.25">
      <c r="A445" s="561"/>
      <c r="B445" s="561"/>
      <c r="D445" s="554" t="str">
        <f t="shared" si="6"/>
        <v/>
      </c>
    </row>
    <row r="446" spans="1:4" ht="18.75" customHeight="1" x14ac:dyDescent="0.25">
      <c r="A446" s="561"/>
      <c r="B446" s="561"/>
      <c r="D446" s="554" t="str">
        <f t="shared" si="6"/>
        <v/>
      </c>
    </row>
    <row r="447" spans="1:4" ht="18.75" customHeight="1" x14ac:dyDescent="0.25">
      <c r="A447" s="561"/>
      <c r="B447" s="561"/>
      <c r="D447" s="554" t="str">
        <f t="shared" si="6"/>
        <v/>
      </c>
    </row>
    <row r="448" spans="1:4" ht="18.75" customHeight="1" x14ac:dyDescent="0.25">
      <c r="A448" s="561"/>
      <c r="B448" s="561"/>
      <c r="D448" s="554" t="str">
        <f t="shared" si="6"/>
        <v/>
      </c>
    </row>
    <row r="449" spans="1:4" ht="18.75" customHeight="1" x14ac:dyDescent="0.25">
      <c r="A449" s="561"/>
      <c r="B449" s="561"/>
      <c r="D449" s="554" t="str">
        <f t="shared" si="6"/>
        <v/>
      </c>
    </row>
    <row r="450" spans="1:4" ht="18.75" customHeight="1" x14ac:dyDescent="0.25">
      <c r="A450" s="561"/>
      <c r="B450" s="561"/>
      <c r="D450" s="554" t="str">
        <f t="shared" si="6"/>
        <v/>
      </c>
    </row>
    <row r="451" spans="1:4" ht="18.75" customHeight="1" x14ac:dyDescent="0.25">
      <c r="A451" s="561"/>
      <c r="B451" s="561"/>
      <c r="D451" s="554" t="str">
        <f t="shared" ref="D451:D514" si="7">CONCATENATE(F451,E451)</f>
        <v/>
      </c>
    </row>
    <row r="452" spans="1:4" ht="18.75" customHeight="1" x14ac:dyDescent="0.25">
      <c r="A452" s="561"/>
      <c r="B452" s="561"/>
      <c r="D452" s="554" t="str">
        <f t="shared" si="7"/>
        <v/>
      </c>
    </row>
    <row r="453" spans="1:4" ht="18.75" customHeight="1" x14ac:dyDescent="0.25">
      <c r="A453" s="561"/>
      <c r="B453" s="561"/>
      <c r="D453" s="554" t="str">
        <f t="shared" si="7"/>
        <v/>
      </c>
    </row>
    <row r="454" spans="1:4" ht="18.75" customHeight="1" x14ac:dyDescent="0.25">
      <c r="A454" s="561"/>
      <c r="B454" s="561"/>
      <c r="D454" s="554" t="str">
        <f t="shared" si="7"/>
        <v/>
      </c>
    </row>
    <row r="455" spans="1:4" ht="18.75" customHeight="1" x14ac:dyDescent="0.25">
      <c r="A455" s="561"/>
      <c r="B455" s="561"/>
      <c r="D455" s="554" t="str">
        <f t="shared" si="7"/>
        <v/>
      </c>
    </row>
    <row r="456" spans="1:4" ht="18.75" customHeight="1" x14ac:dyDescent="0.25">
      <c r="A456" s="561"/>
      <c r="B456" s="561"/>
      <c r="D456" s="554" t="str">
        <f t="shared" si="7"/>
        <v/>
      </c>
    </row>
    <row r="457" spans="1:4" ht="18.75" customHeight="1" x14ac:dyDescent="0.25">
      <c r="A457" s="561"/>
      <c r="B457" s="561"/>
      <c r="D457" s="554" t="str">
        <f t="shared" si="7"/>
        <v/>
      </c>
    </row>
    <row r="458" spans="1:4" ht="18.75" customHeight="1" x14ac:dyDescent="0.25">
      <c r="A458" s="561"/>
      <c r="B458" s="561"/>
      <c r="D458" s="554" t="str">
        <f t="shared" si="7"/>
        <v/>
      </c>
    </row>
    <row r="459" spans="1:4" ht="18.75" customHeight="1" x14ac:dyDescent="0.25">
      <c r="A459" s="561"/>
      <c r="B459" s="561"/>
      <c r="D459" s="554" t="str">
        <f t="shared" si="7"/>
        <v/>
      </c>
    </row>
    <row r="460" spans="1:4" ht="18.75" customHeight="1" x14ac:dyDescent="0.25">
      <c r="A460" s="561"/>
      <c r="B460" s="561"/>
      <c r="D460" s="554" t="str">
        <f t="shared" si="7"/>
        <v/>
      </c>
    </row>
    <row r="461" spans="1:4" ht="18.75" customHeight="1" x14ac:dyDescent="0.25">
      <c r="A461" s="561"/>
      <c r="B461" s="561"/>
      <c r="D461" s="554" t="str">
        <f t="shared" si="7"/>
        <v/>
      </c>
    </row>
    <row r="462" spans="1:4" ht="18.75" customHeight="1" x14ac:dyDescent="0.25">
      <c r="A462" s="561"/>
      <c r="B462" s="561"/>
      <c r="D462" s="554" t="str">
        <f t="shared" si="7"/>
        <v/>
      </c>
    </row>
    <row r="463" spans="1:4" ht="18.75" customHeight="1" x14ac:dyDescent="0.25">
      <c r="A463" s="561"/>
      <c r="B463" s="561"/>
      <c r="D463" s="554" t="str">
        <f t="shared" si="7"/>
        <v/>
      </c>
    </row>
    <row r="464" spans="1:4" ht="18.75" customHeight="1" x14ac:dyDescent="0.25">
      <c r="A464" s="561"/>
      <c r="B464" s="561"/>
      <c r="D464" s="554" t="str">
        <f t="shared" si="7"/>
        <v/>
      </c>
    </row>
    <row r="465" spans="1:4" ht="18.75" customHeight="1" x14ac:dyDescent="0.25">
      <c r="A465" s="561"/>
      <c r="B465" s="561"/>
      <c r="D465" s="554" t="str">
        <f t="shared" si="7"/>
        <v/>
      </c>
    </row>
    <row r="466" spans="1:4" ht="18.75" customHeight="1" x14ac:dyDescent="0.25">
      <c r="A466" s="561"/>
      <c r="B466" s="561"/>
      <c r="D466" s="554" t="str">
        <f t="shared" si="7"/>
        <v/>
      </c>
    </row>
    <row r="467" spans="1:4" ht="18.75" customHeight="1" x14ac:dyDescent="0.25">
      <c r="A467" s="561"/>
      <c r="B467" s="561"/>
      <c r="D467" s="554" t="str">
        <f t="shared" si="7"/>
        <v/>
      </c>
    </row>
    <row r="468" spans="1:4" ht="18.75" customHeight="1" x14ac:dyDescent="0.25">
      <c r="A468" s="561"/>
      <c r="B468" s="561"/>
      <c r="D468" s="554" t="str">
        <f t="shared" si="7"/>
        <v/>
      </c>
    </row>
    <row r="469" spans="1:4" ht="18.75" customHeight="1" x14ac:dyDescent="0.25">
      <c r="A469" s="561"/>
      <c r="B469" s="561"/>
      <c r="D469" s="554" t="str">
        <f t="shared" si="7"/>
        <v/>
      </c>
    </row>
    <row r="470" spans="1:4" ht="18.75" customHeight="1" x14ac:dyDescent="0.25">
      <c r="A470" s="561"/>
      <c r="B470" s="561"/>
      <c r="D470" s="554" t="str">
        <f t="shared" si="7"/>
        <v/>
      </c>
    </row>
    <row r="471" spans="1:4" ht="18.75" customHeight="1" x14ac:dyDescent="0.25">
      <c r="A471" s="561"/>
      <c r="B471" s="561"/>
      <c r="D471" s="554" t="str">
        <f t="shared" si="7"/>
        <v/>
      </c>
    </row>
    <row r="472" spans="1:4" ht="18.75" customHeight="1" x14ac:dyDescent="0.25">
      <c r="A472" s="561"/>
      <c r="B472" s="561"/>
      <c r="D472" s="554" t="str">
        <f t="shared" si="7"/>
        <v/>
      </c>
    </row>
    <row r="473" spans="1:4" ht="18.75" customHeight="1" x14ac:dyDescent="0.25">
      <c r="A473" s="561"/>
      <c r="B473" s="561"/>
      <c r="D473" s="554" t="str">
        <f t="shared" si="7"/>
        <v/>
      </c>
    </row>
    <row r="474" spans="1:4" ht="18.75" customHeight="1" x14ac:dyDescent="0.25">
      <c r="A474" s="561"/>
      <c r="B474" s="561"/>
      <c r="D474" s="554" t="str">
        <f t="shared" si="7"/>
        <v/>
      </c>
    </row>
    <row r="475" spans="1:4" ht="18.75" customHeight="1" x14ac:dyDescent="0.25">
      <c r="A475" s="561"/>
      <c r="B475" s="561"/>
      <c r="D475" s="554" t="str">
        <f t="shared" si="7"/>
        <v/>
      </c>
    </row>
    <row r="476" spans="1:4" ht="18.75" customHeight="1" x14ac:dyDescent="0.25">
      <c r="A476" s="561"/>
      <c r="B476" s="561"/>
      <c r="D476" s="554" t="str">
        <f t="shared" si="7"/>
        <v/>
      </c>
    </row>
    <row r="477" spans="1:4" ht="18.75" customHeight="1" x14ac:dyDescent="0.25">
      <c r="A477" s="561"/>
      <c r="B477" s="561"/>
      <c r="D477" s="554" t="str">
        <f t="shared" si="7"/>
        <v/>
      </c>
    </row>
    <row r="478" spans="1:4" ht="18.75" customHeight="1" x14ac:dyDescent="0.25">
      <c r="A478" s="561"/>
      <c r="B478" s="561"/>
      <c r="D478" s="554" t="str">
        <f t="shared" si="7"/>
        <v/>
      </c>
    </row>
    <row r="479" spans="1:4" ht="18.75" customHeight="1" x14ac:dyDescent="0.25">
      <c r="A479" s="561"/>
      <c r="B479" s="561"/>
      <c r="D479" s="554" t="str">
        <f t="shared" si="7"/>
        <v/>
      </c>
    </row>
    <row r="480" spans="1:4" ht="18.75" customHeight="1" x14ac:dyDescent="0.25">
      <c r="A480" s="561"/>
      <c r="B480" s="561"/>
      <c r="D480" s="554" t="str">
        <f t="shared" si="7"/>
        <v/>
      </c>
    </row>
    <row r="481" spans="1:4" ht="18.75" customHeight="1" x14ac:dyDescent="0.25">
      <c r="A481" s="561"/>
      <c r="B481" s="561"/>
      <c r="D481" s="554" t="str">
        <f t="shared" si="7"/>
        <v/>
      </c>
    </row>
    <row r="482" spans="1:4" ht="18.75" customHeight="1" x14ac:dyDescent="0.25">
      <c r="A482" s="561"/>
      <c r="B482" s="561"/>
      <c r="D482" s="554" t="str">
        <f t="shared" si="7"/>
        <v/>
      </c>
    </row>
    <row r="483" spans="1:4" ht="18.75" customHeight="1" x14ac:dyDescent="0.25">
      <c r="A483" s="561"/>
      <c r="B483" s="561"/>
      <c r="D483" s="554" t="str">
        <f t="shared" si="7"/>
        <v/>
      </c>
    </row>
    <row r="484" spans="1:4" ht="18.75" customHeight="1" x14ac:dyDescent="0.25">
      <c r="A484" s="561"/>
      <c r="B484" s="561"/>
      <c r="D484" s="554" t="str">
        <f t="shared" si="7"/>
        <v/>
      </c>
    </row>
    <row r="485" spans="1:4" ht="18.75" customHeight="1" x14ac:dyDescent="0.25">
      <c r="A485" s="561"/>
      <c r="B485" s="561"/>
      <c r="D485" s="554" t="str">
        <f t="shared" si="7"/>
        <v/>
      </c>
    </row>
    <row r="486" spans="1:4" ht="18.75" customHeight="1" x14ac:dyDescent="0.25">
      <c r="A486" s="561"/>
      <c r="B486" s="561"/>
      <c r="D486" s="554" t="str">
        <f t="shared" si="7"/>
        <v/>
      </c>
    </row>
    <row r="487" spans="1:4" ht="18.75" customHeight="1" x14ac:dyDescent="0.25">
      <c r="A487" s="561"/>
      <c r="B487" s="561"/>
      <c r="D487" s="554" t="str">
        <f t="shared" si="7"/>
        <v/>
      </c>
    </row>
    <row r="488" spans="1:4" ht="18.75" customHeight="1" x14ac:dyDescent="0.25">
      <c r="A488" s="561"/>
      <c r="B488" s="561"/>
      <c r="D488" s="554" t="str">
        <f t="shared" si="7"/>
        <v/>
      </c>
    </row>
    <row r="489" spans="1:4" ht="18.75" customHeight="1" x14ac:dyDescent="0.25">
      <c r="A489" s="561"/>
      <c r="B489" s="561"/>
      <c r="D489" s="554" t="str">
        <f t="shared" si="7"/>
        <v/>
      </c>
    </row>
    <row r="490" spans="1:4" ht="18.75" customHeight="1" x14ac:dyDescent="0.25">
      <c r="A490" s="561"/>
      <c r="B490" s="561"/>
      <c r="D490" s="554" t="str">
        <f t="shared" si="7"/>
        <v/>
      </c>
    </row>
    <row r="491" spans="1:4" ht="18.75" customHeight="1" x14ac:dyDescent="0.25">
      <c r="A491" s="561"/>
      <c r="B491" s="561"/>
      <c r="D491" s="554" t="str">
        <f t="shared" si="7"/>
        <v/>
      </c>
    </row>
    <row r="492" spans="1:4" ht="18.75" customHeight="1" x14ac:dyDescent="0.25">
      <c r="A492" s="561"/>
      <c r="B492" s="561"/>
      <c r="D492" s="554" t="str">
        <f t="shared" si="7"/>
        <v/>
      </c>
    </row>
    <row r="493" spans="1:4" ht="18.75" customHeight="1" x14ac:dyDescent="0.25">
      <c r="A493" s="561"/>
      <c r="B493" s="561"/>
      <c r="D493" s="554" t="str">
        <f t="shared" si="7"/>
        <v/>
      </c>
    </row>
    <row r="494" spans="1:4" ht="18.75" customHeight="1" x14ac:dyDescent="0.25">
      <c r="A494" s="561"/>
      <c r="B494" s="561"/>
      <c r="D494" s="554" t="str">
        <f t="shared" si="7"/>
        <v/>
      </c>
    </row>
    <row r="495" spans="1:4" ht="18.75" customHeight="1" x14ac:dyDescent="0.25">
      <c r="A495" s="561"/>
      <c r="B495" s="561"/>
      <c r="D495" s="554" t="str">
        <f t="shared" si="7"/>
        <v/>
      </c>
    </row>
    <row r="496" spans="1:4" ht="18.75" customHeight="1" x14ac:dyDescent="0.25">
      <c r="A496" s="561"/>
      <c r="B496" s="561"/>
      <c r="D496" s="554" t="str">
        <f t="shared" si="7"/>
        <v/>
      </c>
    </row>
    <row r="497" spans="1:4" ht="18.75" customHeight="1" x14ac:dyDescent="0.25">
      <c r="A497" s="561"/>
      <c r="B497" s="561"/>
      <c r="D497" s="554" t="str">
        <f t="shared" si="7"/>
        <v/>
      </c>
    </row>
    <row r="498" spans="1:4" ht="18.75" customHeight="1" x14ac:dyDescent="0.25">
      <c r="A498" s="561"/>
      <c r="B498" s="561"/>
      <c r="D498" s="554" t="str">
        <f t="shared" si="7"/>
        <v/>
      </c>
    </row>
    <row r="499" spans="1:4" ht="18.75" customHeight="1" x14ac:dyDescent="0.25">
      <c r="A499" s="561"/>
      <c r="B499" s="561"/>
      <c r="D499" s="554" t="str">
        <f t="shared" si="7"/>
        <v/>
      </c>
    </row>
    <row r="500" spans="1:4" ht="18.75" customHeight="1" x14ac:dyDescent="0.25">
      <c r="A500" s="561"/>
      <c r="B500" s="561"/>
      <c r="D500" s="554" t="str">
        <f t="shared" si="7"/>
        <v/>
      </c>
    </row>
    <row r="501" spans="1:4" ht="18.75" customHeight="1" x14ac:dyDescent="0.25">
      <c r="A501" s="561"/>
      <c r="B501" s="561"/>
      <c r="D501" s="554" t="str">
        <f t="shared" si="7"/>
        <v/>
      </c>
    </row>
    <row r="502" spans="1:4" ht="18.75" customHeight="1" x14ac:dyDescent="0.25">
      <c r="A502" s="561"/>
      <c r="B502" s="561"/>
      <c r="D502" s="554" t="str">
        <f t="shared" si="7"/>
        <v/>
      </c>
    </row>
    <row r="503" spans="1:4" ht="18.75" customHeight="1" x14ac:dyDescent="0.25">
      <c r="A503" s="561"/>
      <c r="B503" s="561"/>
      <c r="D503" s="554" t="str">
        <f t="shared" si="7"/>
        <v/>
      </c>
    </row>
    <row r="504" spans="1:4" ht="18.75" customHeight="1" x14ac:dyDescent="0.25">
      <c r="A504" s="561"/>
      <c r="B504" s="561"/>
      <c r="D504" s="554" t="str">
        <f t="shared" si="7"/>
        <v/>
      </c>
    </row>
    <row r="505" spans="1:4" ht="18.75" customHeight="1" x14ac:dyDescent="0.25">
      <c r="A505" s="561"/>
      <c r="B505" s="561"/>
      <c r="D505" s="554" t="str">
        <f t="shared" si="7"/>
        <v/>
      </c>
    </row>
    <row r="506" spans="1:4" ht="18.75" customHeight="1" x14ac:dyDescent="0.25">
      <c r="A506" s="561"/>
      <c r="B506" s="561"/>
      <c r="D506" s="554" t="str">
        <f t="shared" si="7"/>
        <v/>
      </c>
    </row>
    <row r="507" spans="1:4" ht="18.75" customHeight="1" x14ac:dyDescent="0.25">
      <c r="A507" s="561"/>
      <c r="B507" s="561"/>
      <c r="D507" s="554" t="str">
        <f t="shared" si="7"/>
        <v/>
      </c>
    </row>
    <row r="508" spans="1:4" ht="18.75" customHeight="1" x14ac:dyDescent="0.25">
      <c r="A508" s="561"/>
      <c r="B508" s="561"/>
      <c r="D508" s="554" t="str">
        <f t="shared" si="7"/>
        <v/>
      </c>
    </row>
    <row r="509" spans="1:4" ht="18.75" customHeight="1" x14ac:dyDescent="0.25">
      <c r="A509" s="561"/>
      <c r="B509" s="561"/>
      <c r="D509" s="554" t="str">
        <f t="shared" si="7"/>
        <v/>
      </c>
    </row>
    <row r="510" spans="1:4" ht="18.75" customHeight="1" x14ac:dyDescent="0.25">
      <c r="A510" s="561"/>
      <c r="B510" s="561"/>
      <c r="D510" s="554" t="str">
        <f t="shared" si="7"/>
        <v/>
      </c>
    </row>
    <row r="511" spans="1:4" ht="18.75" customHeight="1" x14ac:dyDescent="0.25">
      <c r="A511" s="561"/>
      <c r="B511" s="561"/>
      <c r="D511" s="554" t="str">
        <f t="shared" si="7"/>
        <v/>
      </c>
    </row>
    <row r="512" spans="1:4" ht="18.75" customHeight="1" x14ac:dyDescent="0.25">
      <c r="A512" s="561"/>
      <c r="B512" s="561"/>
      <c r="D512" s="554" t="str">
        <f t="shared" si="7"/>
        <v/>
      </c>
    </row>
    <row r="513" spans="1:4" ht="18.75" customHeight="1" x14ac:dyDescent="0.25">
      <c r="A513" s="561"/>
      <c r="B513" s="561"/>
      <c r="D513" s="554" t="str">
        <f t="shared" si="7"/>
        <v/>
      </c>
    </row>
    <row r="514" spans="1:4" ht="18.75" customHeight="1" x14ac:dyDescent="0.25">
      <c r="A514" s="561"/>
      <c r="B514" s="561"/>
      <c r="D514" s="554" t="str">
        <f t="shared" si="7"/>
        <v/>
      </c>
    </row>
    <row r="515" spans="1:4" ht="18.75" customHeight="1" x14ac:dyDescent="0.25">
      <c r="A515" s="561"/>
      <c r="B515" s="561"/>
      <c r="D515" s="554" t="str">
        <f t="shared" ref="D515:D578" si="8">CONCATENATE(F515,E515)</f>
        <v/>
      </c>
    </row>
    <row r="516" spans="1:4" ht="18.75" customHeight="1" x14ac:dyDescent="0.25">
      <c r="A516" s="561"/>
      <c r="B516" s="561"/>
      <c r="D516" s="554" t="str">
        <f t="shared" si="8"/>
        <v/>
      </c>
    </row>
    <row r="517" spans="1:4" ht="18.75" customHeight="1" x14ac:dyDescent="0.25">
      <c r="A517" s="561"/>
      <c r="B517" s="561"/>
      <c r="D517" s="554" t="str">
        <f t="shared" si="8"/>
        <v/>
      </c>
    </row>
    <row r="518" spans="1:4" ht="18.75" customHeight="1" x14ac:dyDescent="0.25">
      <c r="A518" s="561"/>
      <c r="B518" s="561"/>
      <c r="D518" s="554" t="str">
        <f t="shared" si="8"/>
        <v/>
      </c>
    </row>
    <row r="519" spans="1:4" ht="18.75" customHeight="1" x14ac:dyDescent="0.25">
      <c r="A519" s="561"/>
      <c r="B519" s="561"/>
      <c r="D519" s="554" t="str">
        <f t="shared" si="8"/>
        <v/>
      </c>
    </row>
    <row r="520" spans="1:4" ht="18.75" customHeight="1" x14ac:dyDescent="0.25">
      <c r="A520" s="561"/>
      <c r="B520" s="561"/>
      <c r="D520" s="554" t="str">
        <f t="shared" si="8"/>
        <v/>
      </c>
    </row>
    <row r="521" spans="1:4" ht="18.75" customHeight="1" x14ac:dyDescent="0.25">
      <c r="A521" s="561"/>
      <c r="B521" s="561"/>
      <c r="D521" s="554" t="str">
        <f t="shared" si="8"/>
        <v/>
      </c>
    </row>
    <row r="522" spans="1:4" ht="18.75" customHeight="1" x14ac:dyDescent="0.25">
      <c r="A522" s="561"/>
      <c r="B522" s="561"/>
      <c r="D522" s="554" t="str">
        <f t="shared" si="8"/>
        <v/>
      </c>
    </row>
    <row r="523" spans="1:4" ht="18.75" customHeight="1" x14ac:dyDescent="0.25">
      <c r="A523" s="561"/>
      <c r="B523" s="561"/>
      <c r="D523" s="554" t="str">
        <f t="shared" si="8"/>
        <v/>
      </c>
    </row>
    <row r="524" spans="1:4" ht="18.75" customHeight="1" x14ac:dyDescent="0.25">
      <c r="A524" s="561"/>
      <c r="B524" s="561"/>
      <c r="D524" s="554" t="str">
        <f t="shared" si="8"/>
        <v/>
      </c>
    </row>
    <row r="525" spans="1:4" ht="18.75" customHeight="1" x14ac:dyDescent="0.25">
      <c r="A525" s="561"/>
      <c r="B525" s="561"/>
      <c r="D525" s="554" t="str">
        <f t="shared" si="8"/>
        <v/>
      </c>
    </row>
    <row r="526" spans="1:4" ht="18.75" customHeight="1" x14ac:dyDescent="0.25">
      <c r="A526" s="561"/>
      <c r="B526" s="561"/>
      <c r="D526" s="554" t="str">
        <f t="shared" si="8"/>
        <v/>
      </c>
    </row>
    <row r="527" spans="1:4" ht="18.75" customHeight="1" x14ac:dyDescent="0.25">
      <c r="A527" s="561"/>
      <c r="B527" s="561"/>
      <c r="D527" s="554" t="str">
        <f t="shared" si="8"/>
        <v/>
      </c>
    </row>
    <row r="528" spans="1:4" ht="18.75" customHeight="1" x14ac:dyDescent="0.25">
      <c r="A528" s="561"/>
      <c r="B528" s="561"/>
      <c r="D528" s="554" t="str">
        <f t="shared" si="8"/>
        <v/>
      </c>
    </row>
    <row r="529" spans="1:4" ht="18.75" customHeight="1" x14ac:dyDescent="0.25">
      <c r="A529" s="561"/>
      <c r="B529" s="561"/>
      <c r="D529" s="554" t="str">
        <f t="shared" si="8"/>
        <v/>
      </c>
    </row>
    <row r="530" spans="1:4" ht="18.75" customHeight="1" x14ac:dyDescent="0.25">
      <c r="A530" s="561"/>
      <c r="B530" s="561"/>
      <c r="D530" s="554" t="str">
        <f t="shared" si="8"/>
        <v/>
      </c>
    </row>
    <row r="531" spans="1:4" ht="18.75" customHeight="1" x14ac:dyDescent="0.25">
      <c r="A531" s="561"/>
      <c r="B531" s="561"/>
      <c r="D531" s="554" t="str">
        <f t="shared" si="8"/>
        <v/>
      </c>
    </row>
    <row r="532" spans="1:4" ht="18.75" customHeight="1" x14ac:dyDescent="0.25">
      <c r="A532" s="561"/>
      <c r="B532" s="561"/>
      <c r="D532" s="554" t="str">
        <f t="shared" si="8"/>
        <v/>
      </c>
    </row>
    <row r="533" spans="1:4" ht="18.75" customHeight="1" x14ac:dyDescent="0.25">
      <c r="A533" s="561"/>
      <c r="B533" s="561"/>
      <c r="D533" s="554" t="str">
        <f t="shared" si="8"/>
        <v/>
      </c>
    </row>
    <row r="534" spans="1:4" ht="18.75" customHeight="1" x14ac:dyDescent="0.25">
      <c r="A534" s="561"/>
      <c r="B534" s="561"/>
      <c r="D534" s="554" t="str">
        <f t="shared" si="8"/>
        <v/>
      </c>
    </row>
    <row r="535" spans="1:4" ht="18.75" customHeight="1" x14ac:dyDescent="0.25">
      <c r="A535" s="561"/>
      <c r="B535" s="561"/>
      <c r="D535" s="554" t="str">
        <f t="shared" si="8"/>
        <v/>
      </c>
    </row>
    <row r="536" spans="1:4" ht="18.75" customHeight="1" x14ac:dyDescent="0.25">
      <c r="A536" s="561"/>
      <c r="B536" s="561"/>
      <c r="D536" s="554" t="str">
        <f t="shared" si="8"/>
        <v/>
      </c>
    </row>
    <row r="537" spans="1:4" ht="18.75" customHeight="1" x14ac:dyDescent="0.25">
      <c r="A537" s="561"/>
      <c r="B537" s="561"/>
      <c r="D537" s="554" t="str">
        <f t="shared" si="8"/>
        <v/>
      </c>
    </row>
    <row r="538" spans="1:4" ht="18.75" customHeight="1" x14ac:dyDescent="0.25">
      <c r="A538" s="561"/>
      <c r="B538" s="561"/>
      <c r="D538" s="554" t="str">
        <f t="shared" si="8"/>
        <v/>
      </c>
    </row>
    <row r="539" spans="1:4" ht="18.75" customHeight="1" x14ac:dyDescent="0.25">
      <c r="A539" s="561"/>
      <c r="B539" s="561"/>
      <c r="D539" s="554" t="str">
        <f t="shared" si="8"/>
        <v/>
      </c>
    </row>
    <row r="540" spans="1:4" ht="18.75" customHeight="1" x14ac:dyDescent="0.25">
      <c r="A540" s="561"/>
      <c r="B540" s="561"/>
      <c r="D540" s="554" t="str">
        <f t="shared" si="8"/>
        <v/>
      </c>
    </row>
    <row r="541" spans="1:4" ht="18.75" customHeight="1" x14ac:dyDescent="0.25">
      <c r="A541" s="561"/>
      <c r="B541" s="561"/>
      <c r="D541" s="554" t="str">
        <f t="shared" si="8"/>
        <v/>
      </c>
    </row>
    <row r="542" spans="1:4" ht="18.75" customHeight="1" x14ac:dyDescent="0.25">
      <c r="A542" s="561"/>
      <c r="B542" s="561"/>
      <c r="D542" s="554" t="str">
        <f t="shared" si="8"/>
        <v/>
      </c>
    </row>
    <row r="543" spans="1:4" ht="18.75" customHeight="1" x14ac:dyDescent="0.25">
      <c r="A543" s="561"/>
      <c r="B543" s="561"/>
      <c r="D543" s="554" t="str">
        <f t="shared" si="8"/>
        <v/>
      </c>
    </row>
    <row r="544" spans="1:4" ht="18.75" customHeight="1" x14ac:dyDescent="0.25">
      <c r="A544" s="561"/>
      <c r="B544" s="561"/>
      <c r="D544" s="554" t="str">
        <f t="shared" si="8"/>
        <v/>
      </c>
    </row>
    <row r="545" spans="1:4" ht="18.75" customHeight="1" x14ac:dyDescent="0.25">
      <c r="A545" s="561"/>
      <c r="B545" s="561"/>
      <c r="D545" s="554" t="str">
        <f t="shared" si="8"/>
        <v/>
      </c>
    </row>
    <row r="546" spans="1:4" ht="18.75" customHeight="1" x14ac:dyDescent="0.25">
      <c r="A546" s="561"/>
      <c r="B546" s="561"/>
      <c r="D546" s="554" t="str">
        <f t="shared" si="8"/>
        <v/>
      </c>
    </row>
    <row r="547" spans="1:4" ht="18.75" customHeight="1" x14ac:dyDescent="0.25">
      <c r="A547" s="561"/>
      <c r="B547" s="561"/>
      <c r="D547" s="554" t="str">
        <f t="shared" si="8"/>
        <v/>
      </c>
    </row>
    <row r="548" spans="1:4" ht="18.75" customHeight="1" x14ac:dyDescent="0.25">
      <c r="A548" s="561"/>
      <c r="B548" s="561"/>
      <c r="D548" s="554" t="str">
        <f t="shared" si="8"/>
        <v/>
      </c>
    </row>
    <row r="549" spans="1:4" ht="18.75" customHeight="1" x14ac:dyDescent="0.25">
      <c r="A549" s="561"/>
      <c r="B549" s="561"/>
      <c r="D549" s="554" t="str">
        <f t="shared" si="8"/>
        <v/>
      </c>
    </row>
    <row r="550" spans="1:4" ht="18.75" customHeight="1" x14ac:dyDescent="0.25">
      <c r="A550" s="561"/>
      <c r="B550" s="561"/>
      <c r="D550" s="554" t="str">
        <f t="shared" si="8"/>
        <v/>
      </c>
    </row>
    <row r="551" spans="1:4" ht="18.75" customHeight="1" x14ac:dyDescent="0.25">
      <c r="A551" s="561"/>
      <c r="B551" s="561"/>
      <c r="D551" s="554" t="str">
        <f t="shared" si="8"/>
        <v/>
      </c>
    </row>
    <row r="552" spans="1:4" ht="18.75" customHeight="1" x14ac:dyDescent="0.25">
      <c r="A552" s="561"/>
      <c r="B552" s="561"/>
      <c r="D552" s="554" t="str">
        <f t="shared" si="8"/>
        <v/>
      </c>
    </row>
    <row r="553" spans="1:4" ht="18.75" customHeight="1" x14ac:dyDescent="0.25">
      <c r="A553" s="561"/>
      <c r="B553" s="561"/>
      <c r="D553" s="554" t="str">
        <f t="shared" si="8"/>
        <v/>
      </c>
    </row>
    <row r="554" spans="1:4" ht="18.75" customHeight="1" x14ac:dyDescent="0.25">
      <c r="A554" s="561"/>
      <c r="B554" s="561"/>
      <c r="D554" s="554" t="str">
        <f t="shared" si="8"/>
        <v/>
      </c>
    </row>
    <row r="555" spans="1:4" ht="18.75" customHeight="1" x14ac:dyDescent="0.25">
      <c r="A555" s="561"/>
      <c r="B555" s="561"/>
      <c r="D555" s="554" t="str">
        <f t="shared" si="8"/>
        <v/>
      </c>
    </row>
    <row r="556" spans="1:4" ht="18.75" customHeight="1" x14ac:dyDescent="0.25">
      <c r="A556" s="561"/>
      <c r="B556" s="561"/>
      <c r="D556" s="554" t="str">
        <f t="shared" si="8"/>
        <v/>
      </c>
    </row>
    <row r="557" spans="1:4" ht="18.75" customHeight="1" x14ac:dyDescent="0.25">
      <c r="A557" s="561"/>
      <c r="B557" s="561"/>
      <c r="D557" s="554" t="str">
        <f t="shared" si="8"/>
        <v/>
      </c>
    </row>
    <row r="558" spans="1:4" ht="18.75" customHeight="1" x14ac:dyDescent="0.25">
      <c r="A558" s="561"/>
      <c r="B558" s="561"/>
      <c r="D558" s="554" t="str">
        <f t="shared" si="8"/>
        <v/>
      </c>
    </row>
    <row r="559" spans="1:4" ht="18.75" customHeight="1" x14ac:dyDescent="0.25">
      <c r="A559" s="561"/>
      <c r="B559" s="561"/>
      <c r="D559" s="554" t="str">
        <f t="shared" si="8"/>
        <v/>
      </c>
    </row>
    <row r="560" spans="1:4" ht="18.75" customHeight="1" x14ac:dyDescent="0.25">
      <c r="A560" s="561"/>
      <c r="B560" s="561"/>
      <c r="D560" s="554" t="str">
        <f t="shared" si="8"/>
        <v/>
      </c>
    </row>
    <row r="561" spans="1:4" ht="18.75" customHeight="1" x14ac:dyDescent="0.25">
      <c r="A561" s="561"/>
      <c r="B561" s="561"/>
      <c r="D561" s="554" t="str">
        <f t="shared" si="8"/>
        <v/>
      </c>
    </row>
    <row r="562" spans="1:4" ht="18.75" customHeight="1" x14ac:dyDescent="0.25">
      <c r="A562" s="561"/>
      <c r="B562" s="561"/>
      <c r="D562" s="554" t="str">
        <f t="shared" si="8"/>
        <v/>
      </c>
    </row>
    <row r="563" spans="1:4" ht="18.75" customHeight="1" x14ac:dyDescent="0.25">
      <c r="A563" s="561"/>
      <c r="B563" s="561"/>
      <c r="D563" s="554" t="str">
        <f t="shared" si="8"/>
        <v/>
      </c>
    </row>
    <row r="564" spans="1:4" ht="18.75" customHeight="1" x14ac:dyDescent="0.25">
      <c r="A564" s="561"/>
      <c r="B564" s="561"/>
      <c r="D564" s="554" t="str">
        <f t="shared" si="8"/>
        <v/>
      </c>
    </row>
    <row r="565" spans="1:4" ht="18.75" customHeight="1" x14ac:dyDescent="0.25">
      <c r="A565" s="561"/>
      <c r="B565" s="561"/>
      <c r="D565" s="554" t="str">
        <f t="shared" si="8"/>
        <v/>
      </c>
    </row>
    <row r="566" spans="1:4" ht="18.75" customHeight="1" x14ac:dyDescent="0.25">
      <c r="A566" s="561"/>
      <c r="B566" s="561"/>
      <c r="D566" s="554" t="str">
        <f t="shared" si="8"/>
        <v/>
      </c>
    </row>
    <row r="567" spans="1:4" ht="18.75" customHeight="1" x14ac:dyDescent="0.25">
      <c r="A567" s="561"/>
      <c r="B567" s="561"/>
      <c r="D567" s="554" t="str">
        <f t="shared" si="8"/>
        <v/>
      </c>
    </row>
    <row r="568" spans="1:4" ht="18.75" customHeight="1" x14ac:dyDescent="0.25">
      <c r="A568" s="561"/>
      <c r="B568" s="561"/>
      <c r="D568" s="554" t="str">
        <f t="shared" si="8"/>
        <v/>
      </c>
    </row>
    <row r="569" spans="1:4" ht="18.75" customHeight="1" x14ac:dyDescent="0.25">
      <c r="A569" s="561"/>
      <c r="B569" s="561"/>
      <c r="D569" s="554" t="str">
        <f t="shared" si="8"/>
        <v/>
      </c>
    </row>
    <row r="570" spans="1:4" ht="18.75" customHeight="1" x14ac:dyDescent="0.25">
      <c r="A570" s="561"/>
      <c r="B570" s="561"/>
      <c r="D570" s="554" t="str">
        <f t="shared" si="8"/>
        <v/>
      </c>
    </row>
    <row r="571" spans="1:4" ht="18.75" customHeight="1" x14ac:dyDescent="0.25">
      <c r="A571" s="561"/>
      <c r="B571" s="561"/>
      <c r="D571" s="554" t="str">
        <f t="shared" si="8"/>
        <v/>
      </c>
    </row>
    <row r="572" spans="1:4" ht="18.75" customHeight="1" x14ac:dyDescent="0.25">
      <c r="A572" s="561"/>
      <c r="B572" s="561"/>
      <c r="D572" s="554" t="str">
        <f t="shared" si="8"/>
        <v/>
      </c>
    </row>
    <row r="573" spans="1:4" ht="18.75" customHeight="1" x14ac:dyDescent="0.25">
      <c r="A573" s="561"/>
      <c r="B573" s="561"/>
      <c r="D573" s="554" t="str">
        <f t="shared" si="8"/>
        <v/>
      </c>
    </row>
    <row r="574" spans="1:4" ht="18.75" customHeight="1" x14ac:dyDescent="0.25">
      <c r="A574" s="561"/>
      <c r="B574" s="561"/>
      <c r="D574" s="554" t="str">
        <f t="shared" si="8"/>
        <v/>
      </c>
    </row>
    <row r="575" spans="1:4" ht="18.75" customHeight="1" x14ac:dyDescent="0.25">
      <c r="A575" s="561"/>
      <c r="B575" s="561"/>
      <c r="D575" s="554" t="str">
        <f t="shared" si="8"/>
        <v/>
      </c>
    </row>
    <row r="576" spans="1:4" ht="18.75" customHeight="1" x14ac:dyDescent="0.25">
      <c r="A576" s="561"/>
      <c r="B576" s="561"/>
      <c r="D576" s="554" t="str">
        <f t="shared" si="8"/>
        <v/>
      </c>
    </row>
    <row r="577" spans="1:4" ht="18.75" customHeight="1" x14ac:dyDescent="0.25">
      <c r="A577" s="561"/>
      <c r="B577" s="561"/>
      <c r="D577" s="554" t="str">
        <f t="shared" si="8"/>
        <v/>
      </c>
    </row>
    <row r="578" spans="1:4" ht="18.75" customHeight="1" x14ac:dyDescent="0.25">
      <c r="A578" s="561"/>
      <c r="B578" s="561"/>
      <c r="D578" s="554" t="str">
        <f t="shared" si="8"/>
        <v/>
      </c>
    </row>
    <row r="579" spans="1:4" ht="18.75" customHeight="1" x14ac:dyDescent="0.25">
      <c r="A579" s="561"/>
      <c r="B579" s="561"/>
      <c r="D579" s="554" t="str">
        <f t="shared" ref="D579:D642" si="9">CONCATENATE(F579,E579)</f>
        <v/>
      </c>
    </row>
    <row r="580" spans="1:4" ht="18.75" customHeight="1" x14ac:dyDescent="0.25">
      <c r="A580" s="561"/>
      <c r="B580" s="561"/>
      <c r="D580" s="554" t="str">
        <f t="shared" si="9"/>
        <v/>
      </c>
    </row>
    <row r="581" spans="1:4" ht="18.75" customHeight="1" x14ac:dyDescent="0.25">
      <c r="A581" s="561"/>
      <c r="B581" s="561"/>
      <c r="D581" s="554" t="str">
        <f t="shared" si="9"/>
        <v/>
      </c>
    </row>
    <row r="582" spans="1:4" ht="18.75" customHeight="1" x14ac:dyDescent="0.25">
      <c r="A582" s="561"/>
      <c r="B582" s="561"/>
      <c r="D582" s="554" t="str">
        <f t="shared" si="9"/>
        <v/>
      </c>
    </row>
    <row r="583" spans="1:4" ht="18.75" customHeight="1" x14ac:dyDescent="0.25">
      <c r="A583" s="561"/>
      <c r="B583" s="561"/>
      <c r="D583" s="554" t="str">
        <f t="shared" si="9"/>
        <v/>
      </c>
    </row>
    <row r="584" spans="1:4" ht="18.75" customHeight="1" x14ac:dyDescent="0.25">
      <c r="A584" s="561"/>
      <c r="B584" s="561"/>
      <c r="D584" s="554" t="str">
        <f t="shared" si="9"/>
        <v/>
      </c>
    </row>
    <row r="585" spans="1:4" ht="18.75" customHeight="1" x14ac:dyDescent="0.25">
      <c r="A585" s="561"/>
      <c r="B585" s="561"/>
      <c r="D585" s="554" t="str">
        <f t="shared" si="9"/>
        <v/>
      </c>
    </row>
    <row r="586" spans="1:4" ht="18.75" customHeight="1" x14ac:dyDescent="0.25">
      <c r="A586" s="561"/>
      <c r="B586" s="561"/>
      <c r="D586" s="554" t="str">
        <f t="shared" si="9"/>
        <v/>
      </c>
    </row>
    <row r="587" spans="1:4" ht="18.75" customHeight="1" x14ac:dyDescent="0.25">
      <c r="A587" s="561"/>
      <c r="B587" s="561"/>
      <c r="D587" s="554" t="str">
        <f t="shared" si="9"/>
        <v/>
      </c>
    </row>
    <row r="588" spans="1:4" ht="18.75" customHeight="1" x14ac:dyDescent="0.25">
      <c r="A588" s="561"/>
      <c r="B588" s="561"/>
      <c r="D588" s="554" t="str">
        <f t="shared" si="9"/>
        <v/>
      </c>
    </row>
    <row r="589" spans="1:4" ht="18.75" customHeight="1" x14ac:dyDescent="0.25">
      <c r="A589" s="561"/>
      <c r="B589" s="561"/>
      <c r="D589" s="554" t="str">
        <f t="shared" si="9"/>
        <v/>
      </c>
    </row>
    <row r="590" spans="1:4" ht="18.75" customHeight="1" x14ac:dyDescent="0.25">
      <c r="A590" s="561"/>
      <c r="B590" s="561"/>
      <c r="D590" s="554" t="str">
        <f t="shared" si="9"/>
        <v/>
      </c>
    </row>
    <row r="591" spans="1:4" ht="18.75" customHeight="1" x14ac:dyDescent="0.25">
      <c r="A591" s="561"/>
      <c r="B591" s="561"/>
      <c r="D591" s="554" t="str">
        <f t="shared" si="9"/>
        <v/>
      </c>
    </row>
    <row r="592" spans="1:4" ht="18.75" customHeight="1" x14ac:dyDescent="0.25">
      <c r="A592" s="561"/>
      <c r="B592" s="561"/>
      <c r="D592" s="554" t="str">
        <f t="shared" si="9"/>
        <v/>
      </c>
    </row>
    <row r="593" spans="1:4" ht="18.75" customHeight="1" x14ac:dyDescent="0.25">
      <c r="A593" s="561"/>
      <c r="B593" s="561"/>
      <c r="D593" s="554" t="str">
        <f t="shared" si="9"/>
        <v/>
      </c>
    </row>
    <row r="594" spans="1:4" ht="18.75" customHeight="1" x14ac:dyDescent="0.25">
      <c r="A594" s="561"/>
      <c r="B594" s="561"/>
      <c r="D594" s="554" t="str">
        <f t="shared" si="9"/>
        <v/>
      </c>
    </row>
    <row r="595" spans="1:4" ht="18.75" customHeight="1" x14ac:dyDescent="0.25">
      <c r="A595" s="561"/>
      <c r="B595" s="561"/>
      <c r="D595" s="554" t="str">
        <f t="shared" si="9"/>
        <v/>
      </c>
    </row>
    <row r="596" spans="1:4" ht="18.75" customHeight="1" x14ac:dyDescent="0.25">
      <c r="A596" s="561"/>
      <c r="B596" s="561"/>
      <c r="D596" s="554" t="str">
        <f t="shared" si="9"/>
        <v/>
      </c>
    </row>
    <row r="597" spans="1:4" ht="18.75" customHeight="1" x14ac:dyDescent="0.25">
      <c r="A597" s="561"/>
      <c r="B597" s="561"/>
      <c r="D597" s="554" t="str">
        <f t="shared" si="9"/>
        <v/>
      </c>
    </row>
    <row r="598" spans="1:4" ht="18.75" customHeight="1" x14ac:dyDescent="0.25">
      <c r="A598" s="561"/>
      <c r="B598" s="561"/>
      <c r="D598" s="554" t="str">
        <f t="shared" si="9"/>
        <v/>
      </c>
    </row>
    <row r="599" spans="1:4" ht="18.75" customHeight="1" x14ac:dyDescent="0.25">
      <c r="A599" s="561"/>
      <c r="B599" s="561"/>
      <c r="D599" s="554" t="str">
        <f t="shared" si="9"/>
        <v/>
      </c>
    </row>
    <row r="600" spans="1:4" ht="18.75" customHeight="1" x14ac:dyDescent="0.25">
      <c r="A600" s="561"/>
      <c r="B600" s="561"/>
      <c r="D600" s="554" t="str">
        <f t="shared" si="9"/>
        <v/>
      </c>
    </row>
    <row r="601" spans="1:4" ht="18.75" customHeight="1" x14ac:dyDescent="0.25">
      <c r="A601" s="561"/>
      <c r="B601" s="561"/>
      <c r="D601" s="554" t="str">
        <f t="shared" si="9"/>
        <v/>
      </c>
    </row>
    <row r="602" spans="1:4" ht="18.75" customHeight="1" x14ac:dyDescent="0.25">
      <c r="A602" s="561"/>
      <c r="B602" s="561"/>
      <c r="D602" s="554" t="str">
        <f t="shared" si="9"/>
        <v/>
      </c>
    </row>
    <row r="603" spans="1:4" ht="18.75" customHeight="1" x14ac:dyDescent="0.25">
      <c r="A603" s="561"/>
      <c r="B603" s="561"/>
      <c r="D603" s="554" t="str">
        <f t="shared" si="9"/>
        <v/>
      </c>
    </row>
    <row r="604" spans="1:4" ht="18.75" customHeight="1" x14ac:dyDescent="0.25">
      <c r="A604" s="561"/>
      <c r="B604" s="561"/>
      <c r="D604" s="554" t="str">
        <f t="shared" si="9"/>
        <v/>
      </c>
    </row>
    <row r="605" spans="1:4" ht="18.75" customHeight="1" x14ac:dyDescent="0.25">
      <c r="A605" s="561"/>
      <c r="B605" s="561"/>
      <c r="D605" s="554" t="str">
        <f t="shared" si="9"/>
        <v/>
      </c>
    </row>
    <row r="606" spans="1:4" ht="18.75" customHeight="1" x14ac:dyDescent="0.25">
      <c r="A606" s="561"/>
      <c r="B606" s="561"/>
      <c r="D606" s="554" t="str">
        <f t="shared" si="9"/>
        <v/>
      </c>
    </row>
    <row r="607" spans="1:4" ht="18.75" customHeight="1" x14ac:dyDescent="0.25">
      <c r="A607" s="561"/>
      <c r="B607" s="561"/>
      <c r="D607" s="554" t="str">
        <f t="shared" si="9"/>
        <v/>
      </c>
    </row>
    <row r="608" spans="1:4" ht="18.75" customHeight="1" x14ac:dyDescent="0.25">
      <c r="A608" s="561"/>
      <c r="B608" s="561"/>
      <c r="D608" s="554" t="str">
        <f t="shared" si="9"/>
        <v/>
      </c>
    </row>
    <row r="609" spans="1:4" ht="18.75" customHeight="1" x14ac:dyDescent="0.25">
      <c r="A609" s="561"/>
      <c r="B609" s="561"/>
      <c r="D609" s="554" t="str">
        <f t="shared" si="9"/>
        <v/>
      </c>
    </row>
    <row r="610" spans="1:4" ht="18.75" customHeight="1" x14ac:dyDescent="0.25">
      <c r="A610" s="561"/>
      <c r="B610" s="561"/>
      <c r="D610" s="554" t="str">
        <f t="shared" si="9"/>
        <v/>
      </c>
    </row>
    <row r="611" spans="1:4" ht="18.75" customHeight="1" x14ac:dyDescent="0.25">
      <c r="A611" s="561"/>
      <c r="B611" s="561"/>
      <c r="D611" s="554" t="str">
        <f t="shared" si="9"/>
        <v/>
      </c>
    </row>
    <row r="612" spans="1:4" ht="18.75" customHeight="1" x14ac:dyDescent="0.25">
      <c r="A612" s="561"/>
      <c r="B612" s="561"/>
      <c r="D612" s="554" t="str">
        <f t="shared" si="9"/>
        <v/>
      </c>
    </row>
    <row r="613" spans="1:4" ht="18.75" customHeight="1" x14ac:dyDescent="0.25">
      <c r="A613" s="561"/>
      <c r="B613" s="561"/>
      <c r="D613" s="554" t="str">
        <f t="shared" si="9"/>
        <v/>
      </c>
    </row>
    <row r="614" spans="1:4" ht="18.75" customHeight="1" x14ac:dyDescent="0.25">
      <c r="A614" s="561"/>
      <c r="B614" s="561"/>
      <c r="D614" s="554" t="str">
        <f t="shared" si="9"/>
        <v/>
      </c>
    </row>
    <row r="615" spans="1:4" ht="18.75" customHeight="1" x14ac:dyDescent="0.25">
      <c r="A615" s="561"/>
      <c r="B615" s="561"/>
      <c r="D615" s="554" t="str">
        <f t="shared" si="9"/>
        <v/>
      </c>
    </row>
    <row r="616" spans="1:4" ht="18.75" customHeight="1" x14ac:dyDescent="0.25">
      <c r="A616" s="561"/>
      <c r="B616" s="561"/>
      <c r="D616" s="554" t="str">
        <f t="shared" si="9"/>
        <v/>
      </c>
    </row>
    <row r="617" spans="1:4" ht="18.75" customHeight="1" x14ac:dyDescent="0.25">
      <c r="A617" s="561"/>
      <c r="B617" s="561"/>
      <c r="D617" s="554" t="str">
        <f t="shared" si="9"/>
        <v/>
      </c>
    </row>
    <row r="618" spans="1:4" ht="18.75" customHeight="1" x14ac:dyDescent="0.25">
      <c r="A618" s="561"/>
      <c r="B618" s="561"/>
      <c r="D618" s="554" t="str">
        <f t="shared" si="9"/>
        <v/>
      </c>
    </row>
    <row r="619" spans="1:4" ht="18.75" customHeight="1" x14ac:dyDescent="0.25">
      <c r="A619" s="561"/>
      <c r="B619" s="561"/>
      <c r="D619" s="554" t="str">
        <f t="shared" si="9"/>
        <v/>
      </c>
    </row>
    <row r="620" spans="1:4" ht="18.75" customHeight="1" x14ac:dyDescent="0.25">
      <c r="A620" s="561"/>
      <c r="B620" s="561"/>
      <c r="D620" s="554" t="str">
        <f t="shared" si="9"/>
        <v/>
      </c>
    </row>
    <row r="621" spans="1:4" ht="18.75" customHeight="1" x14ac:dyDescent="0.25">
      <c r="A621" s="561"/>
      <c r="B621" s="561"/>
      <c r="D621" s="554" t="str">
        <f t="shared" si="9"/>
        <v/>
      </c>
    </row>
    <row r="622" spans="1:4" ht="18.75" customHeight="1" x14ac:dyDescent="0.25">
      <c r="A622" s="561"/>
      <c r="B622" s="561"/>
      <c r="D622" s="554" t="str">
        <f t="shared" si="9"/>
        <v/>
      </c>
    </row>
    <row r="623" spans="1:4" ht="18.75" customHeight="1" x14ac:dyDescent="0.25">
      <c r="A623" s="561"/>
      <c r="B623" s="561"/>
      <c r="D623" s="554" t="str">
        <f t="shared" si="9"/>
        <v/>
      </c>
    </row>
    <row r="624" spans="1:4" ht="18.75" customHeight="1" x14ac:dyDescent="0.25">
      <c r="A624" s="561"/>
      <c r="B624" s="561"/>
      <c r="D624" s="554" t="str">
        <f t="shared" si="9"/>
        <v/>
      </c>
    </row>
    <row r="625" spans="1:4" ht="18.75" customHeight="1" x14ac:dyDescent="0.25">
      <c r="A625" s="561"/>
      <c r="B625" s="561"/>
      <c r="D625" s="554" t="str">
        <f t="shared" si="9"/>
        <v/>
      </c>
    </row>
    <row r="626" spans="1:4" ht="18.75" customHeight="1" x14ac:dyDescent="0.25">
      <c r="A626" s="561"/>
      <c r="B626" s="561"/>
      <c r="D626" s="554" t="str">
        <f t="shared" si="9"/>
        <v/>
      </c>
    </row>
    <row r="627" spans="1:4" ht="18.75" customHeight="1" x14ac:dyDescent="0.25">
      <c r="A627" s="561"/>
      <c r="B627" s="561"/>
      <c r="D627" s="554" t="str">
        <f t="shared" si="9"/>
        <v/>
      </c>
    </row>
    <row r="628" spans="1:4" ht="18.75" customHeight="1" x14ac:dyDescent="0.25">
      <c r="A628" s="561"/>
      <c r="B628" s="561"/>
      <c r="D628" s="554" t="str">
        <f t="shared" si="9"/>
        <v/>
      </c>
    </row>
    <row r="629" spans="1:4" ht="18.75" customHeight="1" x14ac:dyDescent="0.25">
      <c r="A629" s="561"/>
      <c r="B629" s="561"/>
      <c r="D629" s="554" t="str">
        <f t="shared" si="9"/>
        <v/>
      </c>
    </row>
    <row r="630" spans="1:4" ht="18.75" customHeight="1" x14ac:dyDescent="0.25">
      <c r="A630" s="561"/>
      <c r="B630" s="561"/>
      <c r="D630" s="554" t="str">
        <f t="shared" si="9"/>
        <v/>
      </c>
    </row>
    <row r="631" spans="1:4" ht="18.75" customHeight="1" x14ac:dyDescent="0.25">
      <c r="A631" s="561"/>
      <c r="B631" s="561"/>
      <c r="D631" s="554" t="str">
        <f t="shared" si="9"/>
        <v/>
      </c>
    </row>
    <row r="632" spans="1:4" ht="18.75" customHeight="1" x14ac:dyDescent="0.25">
      <c r="A632" s="561"/>
      <c r="B632" s="561"/>
      <c r="D632" s="554" t="str">
        <f t="shared" si="9"/>
        <v/>
      </c>
    </row>
    <row r="633" spans="1:4" ht="18.75" customHeight="1" x14ac:dyDescent="0.25">
      <c r="A633" s="561"/>
      <c r="B633" s="561"/>
      <c r="D633" s="554" t="str">
        <f t="shared" si="9"/>
        <v/>
      </c>
    </row>
    <row r="634" spans="1:4" ht="18.75" customHeight="1" x14ac:dyDescent="0.25">
      <c r="A634" s="561"/>
      <c r="B634" s="561"/>
      <c r="D634" s="554" t="str">
        <f t="shared" si="9"/>
        <v/>
      </c>
    </row>
    <row r="635" spans="1:4" ht="18.75" customHeight="1" x14ac:dyDescent="0.25">
      <c r="A635" s="561"/>
      <c r="B635" s="561"/>
      <c r="D635" s="554" t="str">
        <f t="shared" si="9"/>
        <v/>
      </c>
    </row>
    <row r="636" spans="1:4" ht="18.75" customHeight="1" x14ac:dyDescent="0.25">
      <c r="A636" s="561"/>
      <c r="B636" s="561"/>
      <c r="D636" s="554" t="str">
        <f t="shared" si="9"/>
        <v/>
      </c>
    </row>
    <row r="637" spans="1:4" ht="18.75" customHeight="1" x14ac:dyDescent="0.25">
      <c r="A637" s="561"/>
      <c r="B637" s="561"/>
      <c r="D637" s="554" t="str">
        <f t="shared" si="9"/>
        <v/>
      </c>
    </row>
    <row r="638" spans="1:4" ht="18.75" customHeight="1" x14ac:dyDescent="0.25">
      <c r="A638" s="561"/>
      <c r="B638" s="561"/>
      <c r="D638" s="554" t="str">
        <f t="shared" si="9"/>
        <v/>
      </c>
    </row>
    <row r="639" spans="1:4" ht="18.75" customHeight="1" x14ac:dyDescent="0.25">
      <c r="A639" s="561"/>
      <c r="B639" s="561"/>
      <c r="D639" s="554" t="str">
        <f t="shared" si="9"/>
        <v/>
      </c>
    </row>
    <row r="640" spans="1:4" ht="18.75" customHeight="1" x14ac:dyDescent="0.25">
      <c r="A640" s="561"/>
      <c r="B640" s="561"/>
      <c r="D640" s="554" t="str">
        <f t="shared" si="9"/>
        <v/>
      </c>
    </row>
    <row r="641" spans="1:4" ht="18.75" customHeight="1" x14ac:dyDescent="0.25">
      <c r="A641" s="561"/>
      <c r="B641" s="561"/>
      <c r="D641" s="554" t="str">
        <f t="shared" si="9"/>
        <v/>
      </c>
    </row>
    <row r="642" spans="1:4" ht="18.75" customHeight="1" x14ac:dyDescent="0.25">
      <c r="A642" s="561"/>
      <c r="B642" s="561"/>
      <c r="D642" s="554" t="str">
        <f t="shared" si="9"/>
        <v/>
      </c>
    </row>
    <row r="643" spans="1:4" ht="18.75" customHeight="1" x14ac:dyDescent="0.25">
      <c r="A643" s="561"/>
      <c r="B643" s="561"/>
      <c r="D643" s="554" t="str">
        <f t="shared" ref="D643:D706" si="10">CONCATENATE(F643,E643)</f>
        <v/>
      </c>
    </row>
    <row r="644" spans="1:4" ht="18.75" customHeight="1" x14ac:dyDescent="0.25">
      <c r="A644" s="561"/>
      <c r="B644" s="561"/>
      <c r="D644" s="554" t="str">
        <f t="shared" si="10"/>
        <v/>
      </c>
    </row>
    <row r="645" spans="1:4" ht="18.75" customHeight="1" x14ac:dyDescent="0.25">
      <c r="A645" s="561"/>
      <c r="B645" s="561"/>
      <c r="D645" s="554" t="str">
        <f t="shared" si="10"/>
        <v/>
      </c>
    </row>
    <row r="646" spans="1:4" ht="18.75" customHeight="1" x14ac:dyDescent="0.25">
      <c r="A646" s="561"/>
      <c r="B646" s="561"/>
      <c r="D646" s="554" t="str">
        <f t="shared" si="10"/>
        <v/>
      </c>
    </row>
    <row r="647" spans="1:4" ht="18.75" customHeight="1" x14ac:dyDescent="0.25">
      <c r="A647" s="561"/>
      <c r="B647" s="561"/>
      <c r="D647" s="554" t="str">
        <f t="shared" si="10"/>
        <v/>
      </c>
    </row>
    <row r="648" spans="1:4" ht="18.75" customHeight="1" x14ac:dyDescent="0.25">
      <c r="A648" s="561"/>
      <c r="B648" s="561"/>
      <c r="D648" s="554" t="str">
        <f t="shared" si="10"/>
        <v/>
      </c>
    </row>
    <row r="649" spans="1:4" ht="18.75" customHeight="1" x14ac:dyDescent="0.25">
      <c r="A649" s="561"/>
      <c r="B649" s="561"/>
      <c r="D649" s="554" t="str">
        <f t="shared" si="10"/>
        <v/>
      </c>
    </row>
    <row r="650" spans="1:4" ht="18.75" customHeight="1" x14ac:dyDescent="0.25">
      <c r="A650" s="561"/>
      <c r="B650" s="561"/>
      <c r="D650" s="554" t="str">
        <f t="shared" si="10"/>
        <v/>
      </c>
    </row>
    <row r="651" spans="1:4" ht="18.75" customHeight="1" x14ac:dyDescent="0.25">
      <c r="A651" s="561"/>
      <c r="B651" s="561"/>
      <c r="D651" s="554" t="str">
        <f t="shared" si="10"/>
        <v/>
      </c>
    </row>
    <row r="652" spans="1:4" ht="18.75" customHeight="1" x14ac:dyDescent="0.25">
      <c r="A652" s="561"/>
      <c r="B652" s="561"/>
      <c r="D652" s="554" t="str">
        <f t="shared" si="10"/>
        <v/>
      </c>
    </row>
    <row r="653" spans="1:4" ht="18.75" customHeight="1" x14ac:dyDescent="0.25">
      <c r="A653" s="561"/>
      <c r="B653" s="561"/>
      <c r="D653" s="554" t="str">
        <f t="shared" si="10"/>
        <v/>
      </c>
    </row>
    <row r="654" spans="1:4" ht="18.75" customHeight="1" x14ac:dyDescent="0.25">
      <c r="A654" s="561"/>
      <c r="B654" s="561"/>
      <c r="D654" s="554" t="str">
        <f t="shared" si="10"/>
        <v/>
      </c>
    </row>
    <row r="655" spans="1:4" ht="18.75" customHeight="1" x14ac:dyDescent="0.25">
      <c r="A655" s="561"/>
      <c r="B655" s="561"/>
      <c r="D655" s="554" t="str">
        <f t="shared" si="10"/>
        <v/>
      </c>
    </row>
    <row r="656" spans="1:4" ht="18.75" customHeight="1" x14ac:dyDescent="0.25">
      <c r="A656" s="561"/>
      <c r="B656" s="561"/>
      <c r="D656" s="554" t="str">
        <f t="shared" si="10"/>
        <v/>
      </c>
    </row>
    <row r="657" spans="1:4" ht="18.75" customHeight="1" x14ac:dyDescent="0.25">
      <c r="A657" s="561"/>
      <c r="B657" s="561"/>
      <c r="D657" s="554" t="str">
        <f t="shared" si="10"/>
        <v/>
      </c>
    </row>
    <row r="658" spans="1:4" ht="18.75" customHeight="1" x14ac:dyDescent="0.25">
      <c r="A658" s="561"/>
      <c r="B658" s="561"/>
      <c r="D658" s="554" t="str">
        <f t="shared" si="10"/>
        <v/>
      </c>
    </row>
    <row r="659" spans="1:4" ht="18.75" customHeight="1" x14ac:dyDescent="0.25">
      <c r="A659" s="561"/>
      <c r="B659" s="561"/>
      <c r="D659" s="554" t="str">
        <f t="shared" si="10"/>
        <v/>
      </c>
    </row>
    <row r="660" spans="1:4" ht="18.75" customHeight="1" x14ac:dyDescent="0.25">
      <c r="A660" s="561"/>
      <c r="B660" s="561"/>
      <c r="D660" s="554" t="str">
        <f t="shared" si="10"/>
        <v/>
      </c>
    </row>
    <row r="661" spans="1:4" ht="18.75" customHeight="1" x14ac:dyDescent="0.25">
      <c r="A661" s="561"/>
      <c r="B661" s="561"/>
      <c r="D661" s="554" t="str">
        <f t="shared" si="10"/>
        <v/>
      </c>
    </row>
    <row r="662" spans="1:4" ht="18.75" customHeight="1" x14ac:dyDescent="0.25">
      <c r="A662" s="561"/>
      <c r="B662" s="561"/>
      <c r="D662" s="554" t="str">
        <f t="shared" si="10"/>
        <v/>
      </c>
    </row>
    <row r="663" spans="1:4" ht="18.75" customHeight="1" x14ac:dyDescent="0.25">
      <c r="A663" s="561"/>
      <c r="B663" s="561"/>
      <c r="D663" s="554" t="str">
        <f t="shared" si="10"/>
        <v/>
      </c>
    </row>
    <row r="664" spans="1:4" ht="18.75" customHeight="1" x14ac:dyDescent="0.25">
      <c r="A664" s="561"/>
      <c r="B664" s="561"/>
      <c r="D664" s="554" t="str">
        <f t="shared" si="10"/>
        <v/>
      </c>
    </row>
    <row r="665" spans="1:4" ht="18.75" customHeight="1" x14ac:dyDescent="0.25">
      <c r="A665" s="561"/>
      <c r="B665" s="561"/>
      <c r="D665" s="554" t="str">
        <f t="shared" si="10"/>
        <v/>
      </c>
    </row>
    <row r="666" spans="1:4" ht="18.75" customHeight="1" x14ac:dyDescent="0.25">
      <c r="A666" s="561"/>
      <c r="B666" s="561"/>
      <c r="D666" s="554" t="str">
        <f t="shared" si="10"/>
        <v/>
      </c>
    </row>
    <row r="667" spans="1:4" ht="18.75" customHeight="1" x14ac:dyDescent="0.25">
      <c r="A667" s="561"/>
      <c r="B667" s="561"/>
      <c r="D667" s="554" t="str">
        <f t="shared" si="10"/>
        <v/>
      </c>
    </row>
    <row r="668" spans="1:4" ht="18.75" customHeight="1" x14ac:dyDescent="0.25">
      <c r="A668" s="561"/>
      <c r="B668" s="561"/>
      <c r="D668" s="554" t="str">
        <f t="shared" si="10"/>
        <v/>
      </c>
    </row>
    <row r="669" spans="1:4" ht="18.75" customHeight="1" x14ac:dyDescent="0.25">
      <c r="A669" s="561"/>
      <c r="B669" s="561"/>
      <c r="D669" s="554" t="str">
        <f t="shared" si="10"/>
        <v/>
      </c>
    </row>
    <row r="670" spans="1:4" ht="18.75" customHeight="1" x14ac:dyDescent="0.25">
      <c r="A670" s="561"/>
      <c r="B670" s="561"/>
      <c r="D670" s="554" t="str">
        <f t="shared" si="10"/>
        <v/>
      </c>
    </row>
    <row r="671" spans="1:4" ht="18.75" customHeight="1" x14ac:dyDescent="0.25">
      <c r="A671" s="561"/>
      <c r="B671" s="561"/>
      <c r="D671" s="554" t="str">
        <f t="shared" si="10"/>
        <v/>
      </c>
    </row>
    <row r="672" spans="1:4" ht="18.75" customHeight="1" x14ac:dyDescent="0.25">
      <c r="A672" s="561"/>
      <c r="B672" s="561"/>
      <c r="D672" s="554" t="str">
        <f t="shared" si="10"/>
        <v/>
      </c>
    </row>
    <row r="673" spans="1:4" ht="18.75" customHeight="1" x14ac:dyDescent="0.25">
      <c r="A673" s="561"/>
      <c r="B673" s="561"/>
      <c r="D673" s="554" t="str">
        <f t="shared" si="10"/>
        <v/>
      </c>
    </row>
    <row r="674" spans="1:4" ht="18.75" customHeight="1" x14ac:dyDescent="0.25">
      <c r="A674" s="561"/>
      <c r="B674" s="561"/>
      <c r="D674" s="554" t="str">
        <f t="shared" si="10"/>
        <v/>
      </c>
    </row>
    <row r="675" spans="1:4" ht="18.75" customHeight="1" x14ac:dyDescent="0.25">
      <c r="A675" s="561"/>
      <c r="B675" s="561"/>
      <c r="D675" s="554" t="str">
        <f t="shared" si="10"/>
        <v/>
      </c>
    </row>
    <row r="676" spans="1:4" ht="18.75" customHeight="1" x14ac:dyDescent="0.25">
      <c r="A676" s="561"/>
      <c r="B676" s="561"/>
      <c r="D676" s="554" t="str">
        <f t="shared" si="10"/>
        <v/>
      </c>
    </row>
    <row r="677" spans="1:4" ht="18.75" customHeight="1" x14ac:dyDescent="0.25">
      <c r="A677" s="561"/>
      <c r="B677" s="561"/>
      <c r="D677" s="554" t="str">
        <f t="shared" si="10"/>
        <v/>
      </c>
    </row>
    <row r="678" spans="1:4" ht="18.75" customHeight="1" x14ac:dyDescent="0.25">
      <c r="A678" s="561"/>
      <c r="B678" s="561"/>
      <c r="D678" s="554" t="str">
        <f t="shared" si="10"/>
        <v/>
      </c>
    </row>
    <row r="679" spans="1:4" ht="18.75" customHeight="1" x14ac:dyDescent="0.25">
      <c r="A679" s="561"/>
      <c r="B679" s="561"/>
      <c r="D679" s="554" t="str">
        <f t="shared" si="10"/>
        <v/>
      </c>
    </row>
    <row r="680" spans="1:4" ht="18.75" customHeight="1" x14ac:dyDescent="0.25">
      <c r="A680" s="561"/>
      <c r="B680" s="561"/>
      <c r="D680" s="554" t="str">
        <f t="shared" si="10"/>
        <v/>
      </c>
    </row>
    <row r="681" spans="1:4" ht="18.75" customHeight="1" x14ac:dyDescent="0.25">
      <c r="A681" s="561"/>
      <c r="B681" s="561"/>
      <c r="D681" s="554" t="str">
        <f t="shared" si="10"/>
        <v/>
      </c>
    </row>
    <row r="682" spans="1:4" ht="18.75" customHeight="1" x14ac:dyDescent="0.25">
      <c r="A682" s="561"/>
      <c r="B682" s="561"/>
      <c r="D682" s="554" t="str">
        <f t="shared" si="10"/>
        <v/>
      </c>
    </row>
    <row r="683" spans="1:4" ht="18.75" customHeight="1" x14ac:dyDescent="0.25">
      <c r="A683" s="561"/>
      <c r="B683" s="561"/>
      <c r="D683" s="554" t="str">
        <f t="shared" si="10"/>
        <v/>
      </c>
    </row>
    <row r="684" spans="1:4" ht="18.75" customHeight="1" x14ac:dyDescent="0.25">
      <c r="A684" s="561"/>
      <c r="B684" s="561"/>
      <c r="D684" s="554" t="str">
        <f t="shared" si="10"/>
        <v/>
      </c>
    </row>
    <row r="685" spans="1:4" ht="18.75" customHeight="1" x14ac:dyDescent="0.25">
      <c r="A685" s="561"/>
      <c r="B685" s="561"/>
      <c r="D685" s="554" t="str">
        <f t="shared" si="10"/>
        <v/>
      </c>
    </row>
    <row r="686" spans="1:4" ht="18.75" customHeight="1" x14ac:dyDescent="0.25">
      <c r="A686" s="561"/>
      <c r="B686" s="561"/>
      <c r="D686" s="554" t="str">
        <f t="shared" si="10"/>
        <v/>
      </c>
    </row>
    <row r="687" spans="1:4" ht="18.75" customHeight="1" x14ac:dyDescent="0.25">
      <c r="A687" s="561"/>
      <c r="B687" s="561"/>
      <c r="D687" s="554" t="str">
        <f t="shared" si="10"/>
        <v/>
      </c>
    </row>
    <row r="688" spans="1:4" ht="18.75" customHeight="1" x14ac:dyDescent="0.25">
      <c r="A688" s="561"/>
      <c r="B688" s="561"/>
      <c r="D688" s="554" t="str">
        <f t="shared" si="10"/>
        <v/>
      </c>
    </row>
    <row r="689" spans="1:4" ht="18.75" customHeight="1" x14ac:dyDescent="0.25">
      <c r="A689" s="561"/>
      <c r="B689" s="561"/>
      <c r="D689" s="554" t="str">
        <f t="shared" si="10"/>
        <v/>
      </c>
    </row>
    <row r="690" spans="1:4" ht="18.75" customHeight="1" x14ac:dyDescent="0.25">
      <c r="A690" s="561"/>
      <c r="B690" s="561"/>
      <c r="D690" s="554" t="str">
        <f t="shared" si="10"/>
        <v/>
      </c>
    </row>
    <row r="691" spans="1:4" ht="18.75" customHeight="1" x14ac:dyDescent="0.25">
      <c r="A691" s="561"/>
      <c r="B691" s="561"/>
      <c r="D691" s="554" t="str">
        <f t="shared" si="10"/>
        <v/>
      </c>
    </row>
    <row r="692" spans="1:4" ht="18.75" customHeight="1" x14ac:dyDescent="0.25">
      <c r="A692" s="561"/>
      <c r="B692" s="561"/>
      <c r="D692" s="554" t="str">
        <f t="shared" si="10"/>
        <v/>
      </c>
    </row>
    <row r="693" spans="1:4" ht="18.75" customHeight="1" x14ac:dyDescent="0.25">
      <c r="A693" s="561"/>
      <c r="B693" s="561"/>
      <c r="D693" s="554" t="str">
        <f t="shared" si="10"/>
        <v/>
      </c>
    </row>
    <row r="694" spans="1:4" ht="18.75" customHeight="1" x14ac:dyDescent="0.25">
      <c r="A694" s="561"/>
      <c r="B694" s="561"/>
      <c r="D694" s="554" t="str">
        <f t="shared" si="10"/>
        <v/>
      </c>
    </row>
    <row r="695" spans="1:4" ht="18.75" customHeight="1" x14ac:dyDescent="0.25">
      <c r="A695" s="561"/>
      <c r="B695" s="561"/>
      <c r="D695" s="554" t="str">
        <f t="shared" si="10"/>
        <v/>
      </c>
    </row>
    <row r="696" spans="1:4" ht="18.75" customHeight="1" x14ac:dyDescent="0.25">
      <c r="A696" s="561"/>
      <c r="B696" s="561"/>
      <c r="D696" s="554" t="str">
        <f t="shared" si="10"/>
        <v/>
      </c>
    </row>
    <row r="697" spans="1:4" ht="18.75" customHeight="1" x14ac:dyDescent="0.25">
      <c r="A697" s="561"/>
      <c r="B697" s="561"/>
      <c r="D697" s="554" t="str">
        <f t="shared" si="10"/>
        <v/>
      </c>
    </row>
    <row r="698" spans="1:4" ht="18.75" customHeight="1" x14ac:dyDescent="0.25">
      <c r="A698" s="561"/>
      <c r="B698" s="561"/>
      <c r="D698" s="554" t="str">
        <f t="shared" si="10"/>
        <v/>
      </c>
    </row>
    <row r="699" spans="1:4" ht="18.75" customHeight="1" x14ac:dyDescent="0.25">
      <c r="A699" s="561"/>
      <c r="B699" s="561"/>
      <c r="D699" s="554" t="str">
        <f t="shared" si="10"/>
        <v/>
      </c>
    </row>
    <row r="700" spans="1:4" ht="18.75" customHeight="1" x14ac:dyDescent="0.25">
      <c r="A700" s="561"/>
      <c r="B700" s="561"/>
      <c r="D700" s="554" t="str">
        <f t="shared" si="10"/>
        <v/>
      </c>
    </row>
    <row r="701" spans="1:4" ht="18.75" customHeight="1" x14ac:dyDescent="0.25">
      <c r="A701" s="561"/>
      <c r="B701" s="561"/>
      <c r="D701" s="554" t="str">
        <f t="shared" si="10"/>
        <v/>
      </c>
    </row>
    <row r="702" spans="1:4" ht="18.75" customHeight="1" x14ac:dyDescent="0.25">
      <c r="A702" s="561"/>
      <c r="B702" s="561"/>
      <c r="D702" s="554" t="str">
        <f t="shared" si="10"/>
        <v/>
      </c>
    </row>
    <row r="703" spans="1:4" ht="18.75" customHeight="1" x14ac:dyDescent="0.25">
      <c r="A703" s="561"/>
      <c r="B703" s="561"/>
      <c r="D703" s="554" t="str">
        <f t="shared" si="10"/>
        <v/>
      </c>
    </row>
    <row r="704" spans="1:4" ht="18.75" customHeight="1" x14ac:dyDescent="0.25">
      <c r="A704" s="561"/>
      <c r="B704" s="561"/>
      <c r="D704" s="554" t="str">
        <f t="shared" si="10"/>
        <v/>
      </c>
    </row>
    <row r="705" spans="1:4" ht="18.75" customHeight="1" x14ac:dyDescent="0.25">
      <c r="A705" s="561"/>
      <c r="B705" s="561"/>
      <c r="D705" s="554" t="str">
        <f t="shared" si="10"/>
        <v/>
      </c>
    </row>
    <row r="706" spans="1:4" ht="18.75" customHeight="1" x14ac:dyDescent="0.25">
      <c r="A706" s="561"/>
      <c r="B706" s="561"/>
      <c r="D706" s="554" t="str">
        <f t="shared" si="10"/>
        <v/>
      </c>
    </row>
    <row r="707" spans="1:4" ht="18.75" customHeight="1" x14ac:dyDescent="0.25">
      <c r="A707" s="561"/>
      <c r="B707" s="561"/>
      <c r="D707" s="554" t="str">
        <f t="shared" ref="D707:D770" si="11">CONCATENATE(F707,E707)</f>
        <v/>
      </c>
    </row>
    <row r="708" spans="1:4" ht="18.75" customHeight="1" x14ac:dyDescent="0.25">
      <c r="A708" s="561"/>
      <c r="B708" s="561"/>
      <c r="D708" s="554" t="str">
        <f t="shared" si="11"/>
        <v/>
      </c>
    </row>
    <row r="709" spans="1:4" ht="18.75" customHeight="1" x14ac:dyDescent="0.25">
      <c r="A709" s="561"/>
      <c r="B709" s="561"/>
      <c r="D709" s="554" t="str">
        <f t="shared" si="11"/>
        <v/>
      </c>
    </row>
    <row r="710" spans="1:4" ht="18.75" customHeight="1" x14ac:dyDescent="0.25">
      <c r="A710" s="561"/>
      <c r="B710" s="561"/>
      <c r="D710" s="554" t="str">
        <f t="shared" si="11"/>
        <v/>
      </c>
    </row>
    <row r="711" spans="1:4" ht="18.75" customHeight="1" x14ac:dyDescent="0.25">
      <c r="A711" s="561"/>
      <c r="B711" s="561"/>
      <c r="D711" s="554" t="str">
        <f t="shared" si="11"/>
        <v/>
      </c>
    </row>
    <row r="712" spans="1:4" ht="18.75" customHeight="1" x14ac:dyDescent="0.25">
      <c r="A712" s="561"/>
      <c r="B712" s="561"/>
      <c r="D712" s="554" t="str">
        <f t="shared" si="11"/>
        <v/>
      </c>
    </row>
    <row r="713" spans="1:4" ht="18.75" customHeight="1" x14ac:dyDescent="0.25">
      <c r="A713" s="561"/>
      <c r="B713" s="561"/>
      <c r="D713" s="554" t="str">
        <f t="shared" si="11"/>
        <v/>
      </c>
    </row>
    <row r="714" spans="1:4" ht="18.75" customHeight="1" x14ac:dyDescent="0.25">
      <c r="A714" s="561"/>
      <c r="B714" s="561"/>
      <c r="D714" s="554" t="str">
        <f t="shared" si="11"/>
        <v/>
      </c>
    </row>
    <row r="715" spans="1:4" ht="18.75" customHeight="1" x14ac:dyDescent="0.25">
      <c r="A715" s="561"/>
      <c r="B715" s="561"/>
      <c r="D715" s="554" t="str">
        <f t="shared" si="11"/>
        <v/>
      </c>
    </row>
    <row r="716" spans="1:4" ht="18.75" customHeight="1" x14ac:dyDescent="0.25">
      <c r="A716" s="561"/>
      <c r="B716" s="561"/>
      <c r="D716" s="554" t="str">
        <f t="shared" si="11"/>
        <v/>
      </c>
    </row>
    <row r="717" spans="1:4" ht="18.75" customHeight="1" x14ac:dyDescent="0.25">
      <c r="A717" s="561"/>
      <c r="B717" s="561"/>
      <c r="D717" s="554" t="str">
        <f t="shared" si="11"/>
        <v/>
      </c>
    </row>
    <row r="718" spans="1:4" ht="18.75" customHeight="1" x14ac:dyDescent="0.25">
      <c r="A718" s="561"/>
      <c r="B718" s="561"/>
      <c r="D718" s="554" t="str">
        <f t="shared" si="11"/>
        <v/>
      </c>
    </row>
    <row r="719" spans="1:4" ht="18.75" customHeight="1" x14ac:dyDescent="0.25">
      <c r="A719" s="561"/>
      <c r="B719" s="561"/>
      <c r="D719" s="554" t="str">
        <f t="shared" si="11"/>
        <v/>
      </c>
    </row>
    <row r="720" spans="1:4" ht="18.75" customHeight="1" x14ac:dyDescent="0.25">
      <c r="A720" s="561"/>
      <c r="B720" s="561"/>
      <c r="D720" s="554" t="str">
        <f t="shared" si="11"/>
        <v/>
      </c>
    </row>
    <row r="721" spans="1:4" ht="18.75" customHeight="1" x14ac:dyDescent="0.25">
      <c r="A721" s="561"/>
      <c r="B721" s="561"/>
      <c r="D721" s="554" t="str">
        <f t="shared" si="11"/>
        <v/>
      </c>
    </row>
    <row r="722" spans="1:4" ht="18.75" customHeight="1" x14ac:dyDescent="0.25">
      <c r="A722" s="561"/>
      <c r="B722" s="561"/>
      <c r="D722" s="554" t="str">
        <f t="shared" si="11"/>
        <v/>
      </c>
    </row>
    <row r="723" spans="1:4" ht="18.75" customHeight="1" x14ac:dyDescent="0.25">
      <c r="A723" s="561"/>
      <c r="B723" s="561"/>
      <c r="D723" s="554" t="str">
        <f t="shared" si="11"/>
        <v/>
      </c>
    </row>
    <row r="724" spans="1:4" ht="18.75" customHeight="1" x14ac:dyDescent="0.25">
      <c r="A724" s="561"/>
      <c r="B724" s="561"/>
      <c r="D724" s="554" t="str">
        <f t="shared" si="11"/>
        <v/>
      </c>
    </row>
    <row r="725" spans="1:4" ht="18.75" customHeight="1" x14ac:dyDescent="0.25">
      <c r="A725" s="561"/>
      <c r="B725" s="561"/>
      <c r="D725" s="554" t="str">
        <f t="shared" si="11"/>
        <v/>
      </c>
    </row>
    <row r="726" spans="1:4" ht="18.75" customHeight="1" x14ac:dyDescent="0.25">
      <c r="A726" s="561"/>
      <c r="B726" s="561"/>
      <c r="D726" s="554" t="str">
        <f t="shared" si="11"/>
        <v/>
      </c>
    </row>
    <row r="727" spans="1:4" ht="18.75" customHeight="1" x14ac:dyDescent="0.25">
      <c r="A727" s="561"/>
      <c r="B727" s="561"/>
      <c r="D727" s="554" t="str">
        <f t="shared" si="11"/>
        <v/>
      </c>
    </row>
    <row r="728" spans="1:4" ht="18.75" customHeight="1" x14ac:dyDescent="0.25">
      <c r="A728" s="561"/>
      <c r="B728" s="561"/>
      <c r="D728" s="554" t="str">
        <f t="shared" si="11"/>
        <v/>
      </c>
    </row>
    <row r="729" spans="1:4" ht="18.75" customHeight="1" x14ac:dyDescent="0.25">
      <c r="A729" s="561"/>
      <c r="B729" s="561"/>
      <c r="D729" s="554" t="str">
        <f t="shared" si="11"/>
        <v/>
      </c>
    </row>
    <row r="730" spans="1:4" ht="18.75" customHeight="1" x14ac:dyDescent="0.25">
      <c r="A730" s="561"/>
      <c r="B730" s="561"/>
      <c r="D730" s="554" t="str">
        <f t="shared" si="11"/>
        <v/>
      </c>
    </row>
    <row r="731" spans="1:4" ht="18.75" customHeight="1" x14ac:dyDescent="0.25">
      <c r="A731" s="561"/>
      <c r="B731" s="561"/>
      <c r="D731" s="554" t="str">
        <f t="shared" si="11"/>
        <v/>
      </c>
    </row>
    <row r="732" spans="1:4" ht="18.75" customHeight="1" x14ac:dyDescent="0.25">
      <c r="A732" s="561"/>
      <c r="B732" s="561"/>
      <c r="D732" s="554" t="str">
        <f t="shared" si="11"/>
        <v/>
      </c>
    </row>
    <row r="733" spans="1:4" ht="18.75" customHeight="1" x14ac:dyDescent="0.25">
      <c r="A733" s="561"/>
      <c r="B733" s="561"/>
      <c r="D733" s="554" t="str">
        <f t="shared" si="11"/>
        <v/>
      </c>
    </row>
    <row r="734" spans="1:4" ht="18.75" customHeight="1" x14ac:dyDescent="0.25">
      <c r="A734" s="561"/>
      <c r="B734" s="561"/>
      <c r="D734" s="554" t="str">
        <f t="shared" si="11"/>
        <v/>
      </c>
    </row>
    <row r="735" spans="1:4" ht="18.75" customHeight="1" x14ac:dyDescent="0.25">
      <c r="A735" s="561"/>
      <c r="B735" s="561"/>
      <c r="D735" s="554" t="str">
        <f t="shared" si="11"/>
        <v/>
      </c>
    </row>
    <row r="736" spans="1:4" ht="18.75" customHeight="1" x14ac:dyDescent="0.25">
      <c r="A736" s="561"/>
      <c r="B736" s="561"/>
      <c r="D736" s="554" t="str">
        <f t="shared" si="11"/>
        <v/>
      </c>
    </row>
    <row r="737" spans="1:4" ht="18.75" customHeight="1" x14ac:dyDescent="0.25">
      <c r="A737" s="561"/>
      <c r="B737" s="561"/>
      <c r="D737" s="554" t="str">
        <f t="shared" si="11"/>
        <v/>
      </c>
    </row>
    <row r="738" spans="1:4" ht="18.75" customHeight="1" x14ac:dyDescent="0.25">
      <c r="A738" s="561"/>
      <c r="B738" s="561"/>
      <c r="D738" s="554" t="str">
        <f t="shared" si="11"/>
        <v/>
      </c>
    </row>
    <row r="739" spans="1:4" ht="18.75" customHeight="1" x14ac:dyDescent="0.25">
      <c r="A739" s="561"/>
      <c r="B739" s="561"/>
      <c r="D739" s="554" t="str">
        <f t="shared" si="11"/>
        <v/>
      </c>
    </row>
    <row r="740" spans="1:4" ht="18.75" customHeight="1" x14ac:dyDescent="0.25">
      <c r="A740" s="561"/>
      <c r="B740" s="561"/>
      <c r="D740" s="554" t="str">
        <f t="shared" si="11"/>
        <v/>
      </c>
    </row>
    <row r="741" spans="1:4" ht="18.75" customHeight="1" x14ac:dyDescent="0.25">
      <c r="A741" s="561"/>
      <c r="B741" s="561"/>
      <c r="D741" s="554" t="str">
        <f t="shared" si="11"/>
        <v/>
      </c>
    </row>
    <row r="742" spans="1:4" ht="18.75" customHeight="1" x14ac:dyDescent="0.25">
      <c r="A742" s="561"/>
      <c r="B742" s="561"/>
      <c r="D742" s="554" t="str">
        <f t="shared" si="11"/>
        <v/>
      </c>
    </row>
    <row r="743" spans="1:4" ht="18.75" customHeight="1" x14ac:dyDescent="0.25">
      <c r="A743" s="561"/>
      <c r="B743" s="561"/>
      <c r="D743" s="554" t="str">
        <f t="shared" si="11"/>
        <v/>
      </c>
    </row>
    <row r="744" spans="1:4" ht="18.75" customHeight="1" x14ac:dyDescent="0.25">
      <c r="A744" s="561"/>
      <c r="B744" s="561"/>
      <c r="D744" s="554" t="str">
        <f t="shared" si="11"/>
        <v/>
      </c>
    </row>
    <row r="745" spans="1:4" ht="18.75" customHeight="1" x14ac:dyDescent="0.25">
      <c r="A745" s="561"/>
      <c r="B745" s="561"/>
      <c r="D745" s="554" t="str">
        <f t="shared" si="11"/>
        <v/>
      </c>
    </row>
    <row r="746" spans="1:4" ht="18.75" customHeight="1" x14ac:dyDescent="0.25">
      <c r="A746" s="561"/>
      <c r="B746" s="561"/>
      <c r="D746" s="554" t="str">
        <f t="shared" si="11"/>
        <v/>
      </c>
    </row>
    <row r="747" spans="1:4" ht="18.75" customHeight="1" x14ac:dyDescent="0.25">
      <c r="A747" s="561"/>
      <c r="B747" s="561"/>
      <c r="D747" s="554" t="str">
        <f t="shared" si="11"/>
        <v/>
      </c>
    </row>
    <row r="748" spans="1:4" ht="18.75" customHeight="1" x14ac:dyDescent="0.25">
      <c r="A748" s="561"/>
      <c r="B748" s="561"/>
      <c r="D748" s="554" t="str">
        <f t="shared" si="11"/>
        <v/>
      </c>
    </row>
    <row r="749" spans="1:4" ht="18.75" customHeight="1" x14ac:dyDescent="0.25">
      <c r="A749" s="561"/>
      <c r="B749" s="561"/>
      <c r="D749" s="554" t="str">
        <f t="shared" si="11"/>
        <v/>
      </c>
    </row>
    <row r="750" spans="1:4" ht="18.75" customHeight="1" x14ac:dyDescent="0.25">
      <c r="A750" s="561"/>
      <c r="B750" s="561"/>
      <c r="D750" s="554" t="str">
        <f t="shared" si="11"/>
        <v/>
      </c>
    </row>
    <row r="751" spans="1:4" ht="18.75" customHeight="1" x14ac:dyDescent="0.25">
      <c r="A751" s="561"/>
      <c r="B751" s="561"/>
      <c r="D751" s="554" t="str">
        <f t="shared" si="11"/>
        <v/>
      </c>
    </row>
    <row r="752" spans="1:4" ht="18.75" customHeight="1" x14ac:dyDescent="0.25">
      <c r="A752" s="561"/>
      <c r="B752" s="561"/>
      <c r="D752" s="554" t="str">
        <f t="shared" si="11"/>
        <v/>
      </c>
    </row>
    <row r="753" spans="1:4" ht="18.75" customHeight="1" x14ac:dyDescent="0.25">
      <c r="A753" s="561"/>
      <c r="B753" s="561"/>
      <c r="D753" s="554" t="str">
        <f t="shared" si="11"/>
        <v/>
      </c>
    </row>
    <row r="754" spans="1:4" ht="18.75" customHeight="1" x14ac:dyDescent="0.25">
      <c r="A754" s="561"/>
      <c r="B754" s="561"/>
      <c r="D754" s="554" t="str">
        <f t="shared" si="11"/>
        <v/>
      </c>
    </row>
    <row r="755" spans="1:4" ht="18.75" customHeight="1" x14ac:dyDescent="0.25">
      <c r="A755" s="561"/>
      <c r="B755" s="561"/>
      <c r="D755" s="554" t="str">
        <f t="shared" si="11"/>
        <v/>
      </c>
    </row>
    <row r="756" spans="1:4" ht="18.75" customHeight="1" x14ac:dyDescent="0.25">
      <c r="A756" s="561"/>
      <c r="B756" s="561"/>
      <c r="D756" s="554" t="str">
        <f t="shared" si="11"/>
        <v/>
      </c>
    </row>
    <row r="757" spans="1:4" ht="18.75" customHeight="1" x14ac:dyDescent="0.25">
      <c r="A757" s="561"/>
      <c r="B757" s="561"/>
      <c r="D757" s="554" t="str">
        <f t="shared" si="11"/>
        <v/>
      </c>
    </row>
    <row r="758" spans="1:4" ht="18.75" customHeight="1" x14ac:dyDescent="0.25">
      <c r="A758" s="561"/>
      <c r="B758" s="561"/>
      <c r="D758" s="554" t="str">
        <f t="shared" si="11"/>
        <v/>
      </c>
    </row>
    <row r="759" spans="1:4" ht="18.75" customHeight="1" x14ac:dyDescent="0.25">
      <c r="A759" s="561"/>
      <c r="B759" s="561"/>
      <c r="D759" s="554" t="str">
        <f t="shared" si="11"/>
        <v/>
      </c>
    </row>
    <row r="760" spans="1:4" ht="18.75" customHeight="1" x14ac:dyDescent="0.25">
      <c r="A760" s="561"/>
      <c r="B760" s="561"/>
      <c r="D760" s="554" t="str">
        <f t="shared" si="11"/>
        <v/>
      </c>
    </row>
    <row r="761" spans="1:4" ht="18.75" customHeight="1" x14ac:dyDescent="0.25">
      <c r="A761" s="561"/>
      <c r="B761" s="561"/>
      <c r="D761" s="554" t="str">
        <f t="shared" si="11"/>
        <v/>
      </c>
    </row>
    <row r="762" spans="1:4" ht="18.75" customHeight="1" x14ac:dyDescent="0.25">
      <c r="A762" s="561"/>
      <c r="B762" s="561"/>
      <c r="D762" s="554" t="str">
        <f t="shared" si="11"/>
        <v/>
      </c>
    </row>
    <row r="763" spans="1:4" ht="18.75" customHeight="1" x14ac:dyDescent="0.25">
      <c r="A763" s="561"/>
      <c r="B763" s="561"/>
      <c r="D763" s="554" t="str">
        <f t="shared" si="11"/>
        <v/>
      </c>
    </row>
    <row r="764" spans="1:4" ht="18.75" customHeight="1" x14ac:dyDescent="0.25">
      <c r="A764" s="561"/>
      <c r="B764" s="561"/>
      <c r="D764" s="554" t="str">
        <f t="shared" si="11"/>
        <v/>
      </c>
    </row>
    <row r="765" spans="1:4" ht="18.75" customHeight="1" x14ac:dyDescent="0.25">
      <c r="A765" s="561"/>
      <c r="B765" s="561"/>
      <c r="D765" s="554" t="str">
        <f t="shared" si="11"/>
        <v/>
      </c>
    </row>
    <row r="766" spans="1:4" ht="18.75" customHeight="1" x14ac:dyDescent="0.25">
      <c r="A766" s="561"/>
      <c r="B766" s="561"/>
      <c r="D766" s="554" t="str">
        <f t="shared" si="11"/>
        <v/>
      </c>
    </row>
    <row r="767" spans="1:4" ht="18.75" customHeight="1" x14ac:dyDescent="0.25">
      <c r="A767" s="561"/>
      <c r="B767" s="561"/>
      <c r="D767" s="554" t="str">
        <f t="shared" si="11"/>
        <v/>
      </c>
    </row>
    <row r="768" spans="1:4" ht="18.75" customHeight="1" x14ac:dyDescent="0.25">
      <c r="A768" s="561"/>
      <c r="B768" s="561"/>
      <c r="D768" s="554" t="str">
        <f t="shared" si="11"/>
        <v/>
      </c>
    </row>
    <row r="769" spans="1:4" ht="18.75" customHeight="1" x14ac:dyDescent="0.25">
      <c r="A769" s="561"/>
      <c r="B769" s="561"/>
      <c r="D769" s="554" t="str">
        <f t="shared" si="11"/>
        <v/>
      </c>
    </row>
    <row r="770" spans="1:4" ht="18.75" customHeight="1" x14ac:dyDescent="0.25">
      <c r="A770" s="561"/>
      <c r="B770" s="561"/>
      <c r="D770" s="554" t="str">
        <f t="shared" si="11"/>
        <v/>
      </c>
    </row>
    <row r="771" spans="1:4" ht="18.75" customHeight="1" x14ac:dyDescent="0.25">
      <c r="A771" s="561"/>
      <c r="B771" s="561"/>
      <c r="D771" s="554" t="str">
        <f t="shared" ref="D771:D834" si="12">CONCATENATE(F771,E771)</f>
        <v/>
      </c>
    </row>
    <row r="772" spans="1:4" ht="18.75" customHeight="1" x14ac:dyDescent="0.25">
      <c r="A772" s="561"/>
      <c r="B772" s="561"/>
      <c r="D772" s="554" t="str">
        <f t="shared" si="12"/>
        <v/>
      </c>
    </row>
    <row r="773" spans="1:4" ht="18.75" customHeight="1" x14ac:dyDescent="0.25">
      <c r="A773" s="561"/>
      <c r="B773" s="561"/>
      <c r="D773" s="554" t="str">
        <f t="shared" si="12"/>
        <v/>
      </c>
    </row>
    <row r="774" spans="1:4" ht="18.75" customHeight="1" x14ac:dyDescent="0.25">
      <c r="A774" s="561"/>
      <c r="B774" s="561"/>
      <c r="D774" s="554" t="str">
        <f t="shared" si="12"/>
        <v/>
      </c>
    </row>
    <row r="775" spans="1:4" ht="18.75" customHeight="1" x14ac:dyDescent="0.25">
      <c r="A775" s="561"/>
      <c r="B775" s="561"/>
      <c r="D775" s="554" t="str">
        <f t="shared" si="12"/>
        <v/>
      </c>
    </row>
    <row r="776" spans="1:4" ht="18.75" customHeight="1" x14ac:dyDescent="0.25">
      <c r="A776" s="561"/>
      <c r="B776" s="561"/>
      <c r="D776" s="554" t="str">
        <f t="shared" si="12"/>
        <v/>
      </c>
    </row>
    <row r="777" spans="1:4" ht="18.75" customHeight="1" x14ac:dyDescent="0.25">
      <c r="A777" s="561"/>
      <c r="B777" s="561"/>
      <c r="D777" s="554" t="str">
        <f t="shared" si="12"/>
        <v/>
      </c>
    </row>
    <row r="778" spans="1:4" ht="18.75" customHeight="1" x14ac:dyDescent="0.25">
      <c r="A778" s="561"/>
      <c r="B778" s="561"/>
      <c r="D778" s="554" t="str">
        <f t="shared" si="12"/>
        <v/>
      </c>
    </row>
    <row r="779" spans="1:4" ht="18.75" customHeight="1" x14ac:dyDescent="0.25">
      <c r="A779" s="561"/>
      <c r="B779" s="561"/>
      <c r="D779" s="554" t="str">
        <f t="shared" si="12"/>
        <v/>
      </c>
    </row>
    <row r="780" spans="1:4" ht="18.75" customHeight="1" x14ac:dyDescent="0.25">
      <c r="A780" s="561"/>
      <c r="B780" s="561"/>
      <c r="D780" s="554" t="str">
        <f t="shared" si="12"/>
        <v/>
      </c>
    </row>
    <row r="781" spans="1:4" ht="18.75" customHeight="1" x14ac:dyDescent="0.25">
      <c r="A781" s="561"/>
      <c r="B781" s="561"/>
      <c r="D781" s="554" t="str">
        <f t="shared" si="12"/>
        <v/>
      </c>
    </row>
    <row r="782" spans="1:4" ht="18.75" customHeight="1" x14ac:dyDescent="0.25">
      <c r="A782" s="561"/>
      <c r="B782" s="561"/>
      <c r="D782" s="554" t="str">
        <f t="shared" si="12"/>
        <v/>
      </c>
    </row>
    <row r="783" spans="1:4" ht="18.75" customHeight="1" x14ac:dyDescent="0.25">
      <c r="A783" s="561"/>
      <c r="B783" s="561"/>
      <c r="D783" s="554" t="str">
        <f t="shared" si="12"/>
        <v/>
      </c>
    </row>
    <row r="784" spans="1:4" ht="18.75" customHeight="1" x14ac:dyDescent="0.25">
      <c r="A784" s="561"/>
      <c r="B784" s="561"/>
      <c r="D784" s="554" t="str">
        <f t="shared" si="12"/>
        <v/>
      </c>
    </row>
    <row r="785" spans="1:4" ht="18.75" customHeight="1" x14ac:dyDescent="0.25">
      <c r="A785" s="561"/>
      <c r="B785" s="561"/>
      <c r="D785" s="554" t="str">
        <f t="shared" si="12"/>
        <v/>
      </c>
    </row>
    <row r="786" spans="1:4" ht="18.75" customHeight="1" x14ac:dyDescent="0.25">
      <c r="A786" s="561"/>
      <c r="B786" s="561"/>
      <c r="D786" s="554" t="str">
        <f t="shared" si="12"/>
        <v/>
      </c>
    </row>
    <row r="787" spans="1:4" ht="18.75" customHeight="1" x14ac:dyDescent="0.25">
      <c r="A787" s="561"/>
      <c r="B787" s="561"/>
      <c r="D787" s="554" t="str">
        <f t="shared" si="12"/>
        <v/>
      </c>
    </row>
    <row r="788" spans="1:4" ht="18.75" customHeight="1" x14ac:dyDescent="0.25">
      <c r="A788" s="561"/>
      <c r="B788" s="561"/>
      <c r="D788" s="554" t="str">
        <f t="shared" si="12"/>
        <v/>
      </c>
    </row>
    <row r="789" spans="1:4" ht="18.75" customHeight="1" x14ac:dyDescent="0.25">
      <c r="A789" s="561"/>
      <c r="B789" s="561"/>
      <c r="D789" s="554" t="str">
        <f t="shared" si="12"/>
        <v/>
      </c>
    </row>
    <row r="790" spans="1:4" ht="18.75" customHeight="1" x14ac:dyDescent="0.25">
      <c r="A790" s="561"/>
      <c r="B790" s="561"/>
      <c r="D790" s="554" t="str">
        <f t="shared" si="12"/>
        <v/>
      </c>
    </row>
    <row r="791" spans="1:4" ht="18.75" customHeight="1" x14ac:dyDescent="0.25">
      <c r="A791" s="561"/>
      <c r="B791" s="561"/>
      <c r="D791" s="554" t="str">
        <f t="shared" si="12"/>
        <v/>
      </c>
    </row>
    <row r="792" spans="1:4" ht="18.75" customHeight="1" x14ac:dyDescent="0.25">
      <c r="A792" s="561"/>
      <c r="B792" s="561"/>
      <c r="D792" s="554" t="str">
        <f t="shared" si="12"/>
        <v/>
      </c>
    </row>
    <row r="793" spans="1:4" ht="18.75" customHeight="1" x14ac:dyDescent="0.25">
      <c r="A793" s="561"/>
      <c r="B793" s="561"/>
      <c r="D793" s="554" t="str">
        <f t="shared" si="12"/>
        <v/>
      </c>
    </row>
    <row r="794" spans="1:4" ht="18.75" customHeight="1" x14ac:dyDescent="0.25">
      <c r="A794" s="561"/>
      <c r="B794" s="561"/>
      <c r="D794" s="554" t="str">
        <f t="shared" si="12"/>
        <v/>
      </c>
    </row>
    <row r="795" spans="1:4" ht="18.75" customHeight="1" x14ac:dyDescent="0.25">
      <c r="A795" s="561"/>
      <c r="B795" s="561"/>
      <c r="D795" s="554" t="str">
        <f t="shared" si="12"/>
        <v/>
      </c>
    </row>
    <row r="796" spans="1:4" ht="18.75" customHeight="1" x14ac:dyDescent="0.25">
      <c r="A796" s="561"/>
      <c r="B796" s="561"/>
      <c r="D796" s="554" t="str">
        <f t="shared" si="12"/>
        <v/>
      </c>
    </row>
    <row r="797" spans="1:4" ht="18.75" customHeight="1" x14ac:dyDescent="0.25">
      <c r="A797" s="561"/>
      <c r="B797" s="561"/>
      <c r="D797" s="554" t="str">
        <f t="shared" si="12"/>
        <v/>
      </c>
    </row>
    <row r="798" spans="1:4" ht="18.75" customHeight="1" x14ac:dyDescent="0.25">
      <c r="A798" s="561"/>
      <c r="B798" s="561"/>
      <c r="D798" s="554" t="str">
        <f t="shared" si="12"/>
        <v/>
      </c>
    </row>
    <row r="799" spans="1:4" ht="18.75" customHeight="1" x14ac:dyDescent="0.25">
      <c r="A799" s="561"/>
      <c r="B799" s="561"/>
      <c r="D799" s="554" t="str">
        <f t="shared" si="12"/>
        <v/>
      </c>
    </row>
    <row r="800" spans="1:4" ht="18.75" customHeight="1" x14ac:dyDescent="0.25">
      <c r="A800" s="561"/>
      <c r="B800" s="561"/>
      <c r="D800" s="554" t="str">
        <f t="shared" si="12"/>
        <v/>
      </c>
    </row>
    <row r="801" spans="1:4" ht="18.75" customHeight="1" x14ac:dyDescent="0.25">
      <c r="A801" s="561"/>
      <c r="B801" s="561"/>
      <c r="D801" s="554" t="str">
        <f t="shared" si="12"/>
        <v/>
      </c>
    </row>
    <row r="802" spans="1:4" ht="18.75" customHeight="1" x14ac:dyDescent="0.25">
      <c r="A802" s="561"/>
      <c r="B802" s="561"/>
      <c r="D802" s="554" t="str">
        <f t="shared" si="12"/>
        <v/>
      </c>
    </row>
    <row r="803" spans="1:4" ht="18.75" customHeight="1" x14ac:dyDescent="0.25">
      <c r="A803" s="561"/>
      <c r="B803" s="561"/>
      <c r="D803" s="554" t="str">
        <f t="shared" si="12"/>
        <v/>
      </c>
    </row>
    <row r="804" spans="1:4" ht="18.75" customHeight="1" x14ac:dyDescent="0.25">
      <c r="A804" s="561"/>
      <c r="B804" s="561"/>
      <c r="D804" s="554" t="str">
        <f t="shared" si="12"/>
        <v/>
      </c>
    </row>
    <row r="805" spans="1:4" ht="18.75" customHeight="1" x14ac:dyDescent="0.25">
      <c r="A805" s="561"/>
      <c r="B805" s="561"/>
      <c r="D805" s="554" t="str">
        <f t="shared" si="12"/>
        <v/>
      </c>
    </row>
    <row r="806" spans="1:4" ht="18.75" customHeight="1" x14ac:dyDescent="0.25">
      <c r="A806" s="561"/>
      <c r="B806" s="561"/>
      <c r="D806" s="554" t="str">
        <f t="shared" si="12"/>
        <v/>
      </c>
    </row>
    <row r="807" spans="1:4" ht="18.75" customHeight="1" x14ac:dyDescent="0.25">
      <c r="A807" s="561"/>
      <c r="B807" s="561"/>
      <c r="D807" s="554" t="str">
        <f t="shared" si="12"/>
        <v/>
      </c>
    </row>
    <row r="808" spans="1:4" ht="18.75" customHeight="1" x14ac:dyDescent="0.25">
      <c r="A808" s="561"/>
      <c r="B808" s="561"/>
      <c r="D808" s="554" t="str">
        <f t="shared" si="12"/>
        <v/>
      </c>
    </row>
    <row r="809" spans="1:4" ht="18.75" customHeight="1" x14ac:dyDescent="0.25">
      <c r="A809" s="561"/>
      <c r="B809" s="561"/>
      <c r="D809" s="554" t="str">
        <f t="shared" si="12"/>
        <v/>
      </c>
    </row>
    <row r="810" spans="1:4" ht="18.75" customHeight="1" x14ac:dyDescent="0.25">
      <c r="A810" s="561"/>
      <c r="B810" s="561"/>
      <c r="D810" s="554" t="str">
        <f t="shared" si="12"/>
        <v/>
      </c>
    </row>
    <row r="811" spans="1:4" ht="18.75" customHeight="1" x14ac:dyDescent="0.25">
      <c r="A811" s="561"/>
      <c r="B811" s="561"/>
      <c r="D811" s="554" t="str">
        <f t="shared" si="12"/>
        <v/>
      </c>
    </row>
    <row r="812" spans="1:4" ht="18.75" customHeight="1" x14ac:dyDescent="0.25">
      <c r="A812" s="561"/>
      <c r="B812" s="561"/>
      <c r="D812" s="554" t="str">
        <f t="shared" si="12"/>
        <v/>
      </c>
    </row>
    <row r="813" spans="1:4" ht="18.75" customHeight="1" x14ac:dyDescent="0.25">
      <c r="A813" s="561"/>
      <c r="B813" s="561"/>
      <c r="D813" s="554" t="str">
        <f t="shared" si="12"/>
        <v/>
      </c>
    </row>
    <row r="814" spans="1:4" ht="18.75" customHeight="1" x14ac:dyDescent="0.25">
      <c r="A814" s="561"/>
      <c r="B814" s="561"/>
      <c r="D814" s="554" t="str">
        <f t="shared" si="12"/>
        <v/>
      </c>
    </row>
    <row r="815" spans="1:4" ht="18.75" customHeight="1" x14ac:dyDescent="0.25">
      <c r="A815" s="561"/>
      <c r="B815" s="561"/>
      <c r="D815" s="554" t="str">
        <f t="shared" si="12"/>
        <v/>
      </c>
    </row>
    <row r="816" spans="1:4" ht="18.75" customHeight="1" x14ac:dyDescent="0.25">
      <c r="A816" s="561"/>
      <c r="B816" s="561"/>
      <c r="D816" s="554" t="str">
        <f t="shared" si="12"/>
        <v/>
      </c>
    </row>
    <row r="817" spans="1:4" ht="18.75" customHeight="1" x14ac:dyDescent="0.25">
      <c r="A817" s="561"/>
      <c r="B817" s="561"/>
      <c r="D817" s="554" t="str">
        <f t="shared" si="12"/>
        <v/>
      </c>
    </row>
    <row r="818" spans="1:4" ht="18.75" customHeight="1" x14ac:dyDescent="0.25">
      <c r="A818" s="561"/>
      <c r="B818" s="561"/>
      <c r="D818" s="554" t="str">
        <f t="shared" si="12"/>
        <v/>
      </c>
    </row>
    <row r="819" spans="1:4" ht="18.75" customHeight="1" x14ac:dyDescent="0.25">
      <c r="A819" s="561"/>
      <c r="B819" s="561"/>
      <c r="D819" s="554" t="str">
        <f t="shared" si="12"/>
        <v/>
      </c>
    </row>
    <row r="820" spans="1:4" ht="18.75" customHeight="1" x14ac:dyDescent="0.25">
      <c r="A820" s="561"/>
      <c r="B820" s="561"/>
      <c r="D820" s="554" t="str">
        <f t="shared" si="12"/>
        <v/>
      </c>
    </row>
    <row r="821" spans="1:4" ht="18.75" customHeight="1" x14ac:dyDescent="0.25">
      <c r="A821" s="561"/>
      <c r="B821" s="561"/>
      <c r="D821" s="554" t="str">
        <f t="shared" si="12"/>
        <v/>
      </c>
    </row>
    <row r="822" spans="1:4" ht="18.75" customHeight="1" x14ac:dyDescent="0.25">
      <c r="A822" s="561"/>
      <c r="B822" s="561"/>
      <c r="D822" s="554" t="str">
        <f t="shared" si="12"/>
        <v/>
      </c>
    </row>
    <row r="823" spans="1:4" ht="18.75" customHeight="1" x14ac:dyDescent="0.25">
      <c r="A823" s="561"/>
      <c r="B823" s="561"/>
      <c r="D823" s="554" t="str">
        <f t="shared" si="12"/>
        <v/>
      </c>
    </row>
    <row r="824" spans="1:4" ht="18.75" customHeight="1" x14ac:dyDescent="0.25">
      <c r="A824" s="561"/>
      <c r="B824" s="561"/>
      <c r="D824" s="554" t="str">
        <f t="shared" si="12"/>
        <v/>
      </c>
    </row>
    <row r="825" spans="1:4" ht="18.75" customHeight="1" x14ac:dyDescent="0.25">
      <c r="A825" s="561"/>
      <c r="B825" s="561"/>
      <c r="D825" s="554" t="str">
        <f t="shared" si="12"/>
        <v/>
      </c>
    </row>
    <row r="826" spans="1:4" ht="18.75" customHeight="1" x14ac:dyDescent="0.25">
      <c r="A826" s="561"/>
      <c r="B826" s="561"/>
      <c r="D826" s="554" t="str">
        <f t="shared" si="12"/>
        <v/>
      </c>
    </row>
    <row r="827" spans="1:4" ht="18.75" customHeight="1" x14ac:dyDescent="0.25">
      <c r="A827" s="561"/>
      <c r="B827" s="561"/>
      <c r="D827" s="554" t="str">
        <f t="shared" si="12"/>
        <v/>
      </c>
    </row>
    <row r="828" spans="1:4" ht="18.75" customHeight="1" x14ac:dyDescent="0.25">
      <c r="A828" s="561"/>
      <c r="B828" s="561"/>
      <c r="D828" s="554" t="str">
        <f t="shared" si="12"/>
        <v/>
      </c>
    </row>
    <row r="829" spans="1:4" ht="18.75" customHeight="1" x14ac:dyDescent="0.25">
      <c r="A829" s="561"/>
      <c r="B829" s="561"/>
      <c r="D829" s="554" t="str">
        <f t="shared" si="12"/>
        <v/>
      </c>
    </row>
    <row r="830" spans="1:4" ht="18.75" customHeight="1" x14ac:dyDescent="0.25">
      <c r="A830" s="561"/>
      <c r="B830" s="561"/>
      <c r="D830" s="554" t="str">
        <f t="shared" si="12"/>
        <v/>
      </c>
    </row>
    <row r="831" spans="1:4" ht="18.75" customHeight="1" x14ac:dyDescent="0.25">
      <c r="A831" s="561"/>
      <c r="B831" s="561"/>
      <c r="D831" s="554" t="str">
        <f t="shared" si="12"/>
        <v/>
      </c>
    </row>
    <row r="832" spans="1:4" ht="18.75" customHeight="1" x14ac:dyDescent="0.25">
      <c r="A832" s="561"/>
      <c r="B832" s="561"/>
      <c r="D832" s="554" t="str">
        <f t="shared" si="12"/>
        <v/>
      </c>
    </row>
    <row r="833" spans="1:4" ht="18.75" customHeight="1" x14ac:dyDescent="0.25">
      <c r="A833" s="561"/>
      <c r="B833" s="561"/>
      <c r="D833" s="554" t="str">
        <f t="shared" si="12"/>
        <v/>
      </c>
    </row>
    <row r="834" spans="1:4" ht="18.75" customHeight="1" x14ac:dyDescent="0.25">
      <c r="A834" s="561"/>
      <c r="B834" s="561"/>
      <c r="D834" s="554" t="str">
        <f t="shared" si="12"/>
        <v/>
      </c>
    </row>
    <row r="835" spans="1:4" ht="18.75" customHeight="1" x14ac:dyDescent="0.25">
      <c r="A835" s="561"/>
      <c r="B835" s="561"/>
      <c r="D835" s="554" t="str">
        <f t="shared" ref="D835:D898" si="13">CONCATENATE(F835,E835)</f>
        <v/>
      </c>
    </row>
    <row r="836" spans="1:4" ht="18.75" customHeight="1" x14ac:dyDescent="0.25">
      <c r="A836" s="561"/>
      <c r="B836" s="561"/>
      <c r="D836" s="554" t="str">
        <f t="shared" si="13"/>
        <v/>
      </c>
    </row>
    <row r="837" spans="1:4" ht="18.75" customHeight="1" x14ac:dyDescent="0.25">
      <c r="A837" s="561"/>
      <c r="B837" s="561"/>
      <c r="D837" s="554" t="str">
        <f t="shared" si="13"/>
        <v/>
      </c>
    </row>
    <row r="838" spans="1:4" ht="18.75" customHeight="1" x14ac:dyDescent="0.25">
      <c r="A838" s="561"/>
      <c r="B838" s="561"/>
      <c r="D838" s="554" t="str">
        <f t="shared" si="13"/>
        <v/>
      </c>
    </row>
    <row r="839" spans="1:4" ht="18.75" customHeight="1" x14ac:dyDescent="0.25">
      <c r="A839" s="561"/>
      <c r="B839" s="561"/>
      <c r="D839" s="554" t="str">
        <f t="shared" si="13"/>
        <v/>
      </c>
    </row>
    <row r="840" spans="1:4" ht="18.75" customHeight="1" x14ac:dyDescent="0.25">
      <c r="A840" s="561"/>
      <c r="B840" s="561"/>
      <c r="D840" s="554" t="str">
        <f t="shared" si="13"/>
        <v/>
      </c>
    </row>
    <row r="841" spans="1:4" ht="18.75" customHeight="1" x14ac:dyDescent="0.25">
      <c r="A841" s="561"/>
      <c r="B841" s="561"/>
      <c r="D841" s="554" t="str">
        <f t="shared" si="13"/>
        <v/>
      </c>
    </row>
    <row r="842" spans="1:4" ht="18.75" customHeight="1" x14ac:dyDescent="0.25">
      <c r="A842" s="561"/>
      <c r="B842" s="561"/>
      <c r="D842" s="554" t="str">
        <f t="shared" si="13"/>
        <v/>
      </c>
    </row>
    <row r="843" spans="1:4" ht="18.75" customHeight="1" x14ac:dyDescent="0.25">
      <c r="A843" s="561"/>
      <c r="B843" s="561"/>
      <c r="D843" s="554" t="str">
        <f t="shared" si="13"/>
        <v/>
      </c>
    </row>
    <row r="844" spans="1:4" ht="18.75" customHeight="1" x14ac:dyDescent="0.25">
      <c r="A844" s="561"/>
      <c r="B844" s="561"/>
      <c r="D844" s="554" t="str">
        <f t="shared" si="13"/>
        <v/>
      </c>
    </row>
    <row r="845" spans="1:4" ht="18.75" customHeight="1" x14ac:dyDescent="0.25">
      <c r="A845" s="561"/>
      <c r="B845" s="561"/>
      <c r="D845" s="554" t="str">
        <f t="shared" si="13"/>
        <v/>
      </c>
    </row>
    <row r="846" spans="1:4" ht="18.75" customHeight="1" x14ac:dyDescent="0.25">
      <c r="A846" s="561"/>
      <c r="B846" s="561"/>
      <c r="D846" s="554" t="str">
        <f t="shared" si="13"/>
        <v/>
      </c>
    </row>
    <row r="847" spans="1:4" ht="18.75" customHeight="1" x14ac:dyDescent="0.25">
      <c r="A847" s="561"/>
      <c r="B847" s="561"/>
      <c r="D847" s="554" t="str">
        <f t="shared" si="13"/>
        <v/>
      </c>
    </row>
    <row r="848" spans="1:4" ht="18.75" customHeight="1" x14ac:dyDescent="0.25">
      <c r="A848" s="561"/>
      <c r="B848" s="561"/>
      <c r="D848" s="554" t="str">
        <f t="shared" si="13"/>
        <v/>
      </c>
    </row>
    <row r="849" spans="1:4" ht="18.75" customHeight="1" x14ac:dyDescent="0.25">
      <c r="A849" s="561"/>
      <c r="B849" s="561"/>
      <c r="D849" s="554" t="str">
        <f t="shared" si="13"/>
        <v/>
      </c>
    </row>
    <row r="850" spans="1:4" ht="18.75" customHeight="1" x14ac:dyDescent="0.25">
      <c r="A850" s="561"/>
      <c r="B850" s="561"/>
      <c r="D850" s="554" t="str">
        <f t="shared" si="13"/>
        <v/>
      </c>
    </row>
    <row r="851" spans="1:4" ht="18.75" customHeight="1" x14ac:dyDescent="0.25">
      <c r="A851" s="561"/>
      <c r="B851" s="561"/>
      <c r="D851" s="554" t="str">
        <f t="shared" si="13"/>
        <v/>
      </c>
    </row>
    <row r="852" spans="1:4" ht="18.75" customHeight="1" x14ac:dyDescent="0.25">
      <c r="A852" s="561"/>
      <c r="B852" s="561"/>
      <c r="D852" s="554" t="str">
        <f t="shared" si="13"/>
        <v/>
      </c>
    </row>
    <row r="853" spans="1:4" ht="18.75" customHeight="1" x14ac:dyDescent="0.25">
      <c r="A853" s="561"/>
      <c r="B853" s="561"/>
      <c r="D853" s="554" t="str">
        <f t="shared" si="13"/>
        <v/>
      </c>
    </row>
    <row r="854" spans="1:4" ht="18.75" customHeight="1" x14ac:dyDescent="0.25">
      <c r="A854" s="561"/>
      <c r="B854" s="561"/>
      <c r="D854" s="554" t="str">
        <f t="shared" si="13"/>
        <v/>
      </c>
    </row>
    <row r="855" spans="1:4" ht="18.75" customHeight="1" x14ac:dyDescent="0.25">
      <c r="A855" s="561"/>
      <c r="B855" s="561"/>
      <c r="D855" s="554" t="str">
        <f t="shared" si="13"/>
        <v/>
      </c>
    </row>
    <row r="856" spans="1:4" ht="18.75" customHeight="1" x14ac:dyDescent="0.25">
      <c r="A856" s="561"/>
      <c r="B856" s="561"/>
      <c r="D856" s="554" t="str">
        <f t="shared" si="13"/>
        <v/>
      </c>
    </row>
    <row r="857" spans="1:4" ht="18.75" customHeight="1" x14ac:dyDescent="0.25">
      <c r="A857" s="561"/>
      <c r="B857" s="561"/>
      <c r="D857" s="554" t="str">
        <f t="shared" si="13"/>
        <v/>
      </c>
    </row>
    <row r="858" spans="1:4" ht="18.75" customHeight="1" x14ac:dyDescent="0.25">
      <c r="A858" s="561"/>
      <c r="B858" s="561"/>
      <c r="D858" s="554" t="str">
        <f t="shared" si="13"/>
        <v/>
      </c>
    </row>
    <row r="859" spans="1:4" ht="18.75" customHeight="1" x14ac:dyDescent="0.25">
      <c r="A859" s="561"/>
      <c r="B859" s="561"/>
      <c r="D859" s="554" t="str">
        <f t="shared" si="13"/>
        <v/>
      </c>
    </row>
    <row r="860" spans="1:4" ht="18.75" customHeight="1" x14ac:dyDescent="0.25">
      <c r="A860" s="561"/>
      <c r="B860" s="561"/>
      <c r="D860" s="554" t="str">
        <f t="shared" si="13"/>
        <v/>
      </c>
    </row>
    <row r="861" spans="1:4" ht="18.75" customHeight="1" x14ac:dyDescent="0.25">
      <c r="A861" s="561"/>
      <c r="B861" s="561"/>
      <c r="D861" s="554" t="str">
        <f t="shared" si="13"/>
        <v/>
      </c>
    </row>
    <row r="862" spans="1:4" ht="18.75" customHeight="1" x14ac:dyDescent="0.25">
      <c r="A862" s="561"/>
      <c r="B862" s="561"/>
      <c r="D862" s="554" t="str">
        <f t="shared" si="13"/>
        <v/>
      </c>
    </row>
    <row r="863" spans="1:4" ht="18.75" customHeight="1" x14ac:dyDescent="0.25">
      <c r="A863" s="561"/>
      <c r="B863" s="561"/>
      <c r="D863" s="554" t="str">
        <f t="shared" si="13"/>
        <v/>
      </c>
    </row>
    <row r="864" spans="1:4" ht="18.75" customHeight="1" x14ac:dyDescent="0.25">
      <c r="A864" s="561"/>
      <c r="B864" s="561"/>
      <c r="D864" s="554" t="str">
        <f t="shared" si="13"/>
        <v/>
      </c>
    </row>
    <row r="865" spans="1:4" ht="18.75" customHeight="1" x14ac:dyDescent="0.25">
      <c r="A865" s="561"/>
      <c r="B865" s="561"/>
      <c r="D865" s="554" t="str">
        <f t="shared" si="13"/>
        <v/>
      </c>
    </row>
    <row r="866" spans="1:4" ht="18.75" customHeight="1" x14ac:dyDescent="0.25">
      <c r="A866" s="561"/>
      <c r="B866" s="561"/>
      <c r="D866" s="554" t="str">
        <f t="shared" si="13"/>
        <v/>
      </c>
    </row>
    <row r="867" spans="1:4" ht="18.75" customHeight="1" x14ac:dyDescent="0.25">
      <c r="A867" s="561"/>
      <c r="B867" s="561"/>
      <c r="D867" s="554" t="str">
        <f t="shared" si="13"/>
        <v/>
      </c>
    </row>
    <row r="868" spans="1:4" ht="18.75" customHeight="1" x14ac:dyDescent="0.25">
      <c r="A868" s="561"/>
      <c r="B868" s="561"/>
      <c r="D868" s="554" t="str">
        <f t="shared" si="13"/>
        <v/>
      </c>
    </row>
    <row r="869" spans="1:4" ht="18.75" customHeight="1" x14ac:dyDescent="0.25">
      <c r="A869" s="561"/>
      <c r="B869" s="561"/>
      <c r="D869" s="554" t="str">
        <f t="shared" si="13"/>
        <v/>
      </c>
    </row>
    <row r="870" spans="1:4" ht="18.75" customHeight="1" x14ac:dyDescent="0.25">
      <c r="A870" s="561"/>
      <c r="B870" s="561"/>
      <c r="D870" s="554" t="str">
        <f t="shared" si="13"/>
        <v/>
      </c>
    </row>
    <row r="871" spans="1:4" ht="18.75" customHeight="1" x14ac:dyDescent="0.25">
      <c r="A871" s="561"/>
      <c r="B871" s="561"/>
      <c r="D871" s="554" t="str">
        <f t="shared" si="13"/>
        <v/>
      </c>
    </row>
    <row r="872" spans="1:4" ht="18.75" customHeight="1" x14ac:dyDescent="0.25">
      <c r="A872" s="561"/>
      <c r="B872" s="561"/>
      <c r="D872" s="554" t="str">
        <f t="shared" si="13"/>
        <v/>
      </c>
    </row>
    <row r="873" spans="1:4" ht="18.75" customHeight="1" x14ac:dyDescent="0.25">
      <c r="A873" s="561"/>
      <c r="B873" s="561"/>
      <c r="D873" s="554" t="str">
        <f t="shared" si="13"/>
        <v/>
      </c>
    </row>
    <row r="874" spans="1:4" ht="18.75" customHeight="1" x14ac:dyDescent="0.25">
      <c r="A874" s="561"/>
      <c r="B874" s="561"/>
      <c r="D874" s="554" t="str">
        <f t="shared" si="13"/>
        <v/>
      </c>
    </row>
    <row r="875" spans="1:4" ht="18.75" customHeight="1" x14ac:dyDescent="0.25">
      <c r="A875" s="561"/>
      <c r="B875" s="561"/>
      <c r="D875" s="554" t="str">
        <f t="shared" si="13"/>
        <v/>
      </c>
    </row>
    <row r="876" spans="1:4" ht="18.75" customHeight="1" x14ac:dyDescent="0.25">
      <c r="A876" s="561"/>
      <c r="B876" s="561"/>
      <c r="D876" s="554" t="str">
        <f t="shared" si="13"/>
        <v/>
      </c>
    </row>
    <row r="877" spans="1:4" ht="18.75" customHeight="1" x14ac:dyDescent="0.25">
      <c r="A877" s="561"/>
      <c r="B877" s="561"/>
      <c r="D877" s="554" t="str">
        <f t="shared" si="13"/>
        <v/>
      </c>
    </row>
    <row r="878" spans="1:4" ht="18.75" customHeight="1" x14ac:dyDescent="0.25">
      <c r="A878" s="561"/>
      <c r="B878" s="561"/>
      <c r="D878" s="554" t="str">
        <f t="shared" si="13"/>
        <v/>
      </c>
    </row>
    <row r="879" spans="1:4" ht="18.75" customHeight="1" x14ac:dyDescent="0.25">
      <c r="A879" s="561"/>
      <c r="B879" s="561"/>
      <c r="D879" s="554" t="str">
        <f t="shared" si="13"/>
        <v/>
      </c>
    </row>
    <row r="880" spans="1:4" ht="18.75" customHeight="1" x14ac:dyDescent="0.25">
      <c r="A880" s="561"/>
      <c r="B880" s="561"/>
      <c r="D880" s="554" t="str">
        <f t="shared" si="13"/>
        <v/>
      </c>
    </row>
    <row r="881" spans="1:8" ht="18.75" customHeight="1" x14ac:dyDescent="0.25">
      <c r="A881" s="561"/>
      <c r="B881" s="561"/>
      <c r="D881" s="554" t="str">
        <f t="shared" si="13"/>
        <v/>
      </c>
    </row>
    <row r="882" spans="1:8" ht="18.75" customHeight="1" x14ac:dyDescent="0.25">
      <c r="A882" s="561"/>
      <c r="B882" s="561"/>
      <c r="D882" s="554" t="str">
        <f t="shared" si="13"/>
        <v/>
      </c>
    </row>
    <row r="883" spans="1:8" ht="18.75" customHeight="1" x14ac:dyDescent="0.25">
      <c r="A883" s="561"/>
      <c r="B883" s="561"/>
      <c r="D883" s="554" t="str">
        <f t="shared" si="13"/>
        <v/>
      </c>
    </row>
    <row r="884" spans="1:8" ht="18.75" customHeight="1" x14ac:dyDescent="0.25">
      <c r="A884" s="561"/>
      <c r="B884" s="561"/>
      <c r="D884" s="554" t="str">
        <f t="shared" si="13"/>
        <v/>
      </c>
    </row>
    <row r="885" spans="1:8" ht="18.75" customHeight="1" x14ac:dyDescent="0.25">
      <c r="A885" s="561"/>
      <c r="B885" s="561"/>
      <c r="D885" s="554" t="str">
        <f t="shared" si="13"/>
        <v/>
      </c>
    </row>
    <row r="886" spans="1:8" ht="18.75" customHeight="1" x14ac:dyDescent="0.25">
      <c r="A886" s="561"/>
      <c r="B886" s="561"/>
      <c r="D886" s="554" t="str">
        <f t="shared" si="13"/>
        <v/>
      </c>
    </row>
    <row r="887" spans="1:8" ht="18.75" customHeight="1" x14ac:dyDescent="0.25">
      <c r="A887" s="561"/>
      <c r="B887" s="561"/>
      <c r="D887" s="554" t="str">
        <f t="shared" si="13"/>
        <v/>
      </c>
    </row>
    <row r="888" spans="1:8" ht="18.75" customHeight="1" x14ac:dyDescent="0.25">
      <c r="A888" s="561"/>
      <c r="B888" s="561"/>
      <c r="D888" s="554" t="str">
        <f t="shared" si="13"/>
        <v/>
      </c>
    </row>
    <row r="889" spans="1:8" ht="18.75" customHeight="1" x14ac:dyDescent="0.25">
      <c r="A889" s="561"/>
      <c r="B889" s="561"/>
      <c r="D889" s="554" t="str">
        <f t="shared" si="13"/>
        <v/>
      </c>
    </row>
    <row r="890" spans="1:8" ht="18.75" customHeight="1" x14ac:dyDescent="0.25">
      <c r="A890" s="561"/>
      <c r="B890" s="561"/>
      <c r="D890" s="554" t="str">
        <f t="shared" si="13"/>
        <v/>
      </c>
    </row>
    <row r="891" spans="1:8" ht="18.75" customHeight="1" x14ac:dyDescent="0.25">
      <c r="A891" s="561"/>
      <c r="B891" s="561"/>
      <c r="D891" s="554" t="str">
        <f t="shared" si="13"/>
        <v/>
      </c>
    </row>
    <row r="892" spans="1:8" ht="18.75" customHeight="1" x14ac:dyDescent="0.25">
      <c r="A892" s="561"/>
      <c r="B892" s="561"/>
      <c r="D892" s="554" t="str">
        <f t="shared" si="13"/>
        <v/>
      </c>
    </row>
    <row r="893" spans="1:8" ht="18.75" customHeight="1" thickBot="1" x14ac:dyDescent="0.3">
      <c r="A893" s="561"/>
      <c r="B893" s="561"/>
      <c r="D893" s="554" t="str">
        <f t="shared" si="13"/>
        <v/>
      </c>
    </row>
    <row r="894" spans="1:8" ht="18.75" customHeight="1" thickTop="1" x14ac:dyDescent="0.2">
      <c r="A894" s="561"/>
      <c r="B894" s="561"/>
      <c r="D894" s="554" t="str">
        <f t="shared" si="13"/>
        <v/>
      </c>
      <c r="H894" s="724"/>
    </row>
    <row r="895" spans="1:8" ht="18.75" customHeight="1" x14ac:dyDescent="0.2">
      <c r="A895" s="561"/>
      <c r="B895" s="561"/>
      <c r="D895" s="554" t="str">
        <f t="shared" si="13"/>
        <v/>
      </c>
      <c r="H895" s="725"/>
    </row>
    <row r="896" spans="1:8" ht="18.75" customHeight="1" x14ac:dyDescent="0.2">
      <c r="A896" s="561"/>
      <c r="B896" s="561"/>
      <c r="D896" s="554" t="str">
        <f t="shared" si="13"/>
        <v/>
      </c>
      <c r="H896" s="725"/>
    </row>
    <row r="897" spans="1:8" ht="18.75" customHeight="1" x14ac:dyDescent="0.2">
      <c r="A897" s="561"/>
      <c r="B897" s="561"/>
      <c r="D897" s="554" t="str">
        <f t="shared" si="13"/>
        <v/>
      </c>
      <c r="H897" s="725"/>
    </row>
    <row r="898" spans="1:8" ht="18.75" customHeight="1" x14ac:dyDescent="0.2">
      <c r="A898" s="561"/>
      <c r="B898" s="561"/>
      <c r="D898" s="554" t="str">
        <f t="shared" si="13"/>
        <v/>
      </c>
      <c r="H898" s="725"/>
    </row>
    <row r="899" spans="1:8" ht="18.75" customHeight="1" x14ac:dyDescent="0.2">
      <c r="A899" s="561"/>
      <c r="B899" s="561"/>
      <c r="D899" s="554" t="str">
        <f t="shared" ref="D899:D962" si="14">CONCATENATE(F899,E899)</f>
        <v/>
      </c>
      <c r="H899" s="725"/>
    </row>
    <row r="900" spans="1:8" ht="18.75" customHeight="1" x14ac:dyDescent="0.2">
      <c r="A900" s="561"/>
      <c r="B900" s="561"/>
      <c r="D900" s="554" t="str">
        <f t="shared" si="14"/>
        <v/>
      </c>
      <c r="H900" s="725"/>
    </row>
    <row r="901" spans="1:8" ht="18.75" customHeight="1" x14ac:dyDescent="0.2">
      <c r="A901" s="561"/>
      <c r="B901" s="561"/>
      <c r="D901" s="554" t="str">
        <f t="shared" si="14"/>
        <v/>
      </c>
      <c r="H901" s="725"/>
    </row>
    <row r="902" spans="1:8" ht="18.75" customHeight="1" x14ac:dyDescent="0.2">
      <c r="A902" s="561"/>
      <c r="B902" s="561"/>
      <c r="D902" s="554" t="str">
        <f t="shared" si="14"/>
        <v/>
      </c>
      <c r="H902" s="725"/>
    </row>
    <row r="903" spans="1:8" ht="18.75" customHeight="1" x14ac:dyDescent="0.2">
      <c r="A903" s="561"/>
      <c r="B903" s="561"/>
      <c r="D903" s="554" t="str">
        <f t="shared" si="14"/>
        <v/>
      </c>
      <c r="H903" s="725"/>
    </row>
    <row r="904" spans="1:8" ht="18.75" customHeight="1" x14ac:dyDescent="0.2">
      <c r="A904" s="561"/>
      <c r="B904" s="561"/>
      <c r="D904" s="554" t="str">
        <f t="shared" si="14"/>
        <v/>
      </c>
      <c r="H904" s="725"/>
    </row>
    <row r="905" spans="1:8" ht="18.75" customHeight="1" x14ac:dyDescent="0.2">
      <c r="A905" s="561"/>
      <c r="B905" s="561"/>
      <c r="D905" s="554" t="str">
        <f t="shared" si="14"/>
        <v/>
      </c>
      <c r="H905" s="725"/>
    </row>
    <row r="906" spans="1:8" ht="18.75" customHeight="1" x14ac:dyDescent="0.2">
      <c r="A906" s="561"/>
      <c r="B906" s="561"/>
      <c r="D906" s="554" t="str">
        <f t="shared" si="14"/>
        <v/>
      </c>
      <c r="H906" s="725"/>
    </row>
    <row r="907" spans="1:8" ht="18.75" customHeight="1" x14ac:dyDescent="0.2">
      <c r="A907" s="561"/>
      <c r="B907" s="561"/>
      <c r="D907" s="554" t="str">
        <f t="shared" si="14"/>
        <v/>
      </c>
      <c r="H907" s="725"/>
    </row>
    <row r="908" spans="1:8" ht="18.75" customHeight="1" x14ac:dyDescent="0.2">
      <c r="A908" s="561"/>
      <c r="B908" s="561"/>
      <c r="D908" s="554" t="str">
        <f t="shared" si="14"/>
        <v/>
      </c>
      <c r="H908" s="725"/>
    </row>
    <row r="909" spans="1:8" ht="18.75" customHeight="1" x14ac:dyDescent="0.2">
      <c r="A909" s="561"/>
      <c r="B909" s="561"/>
      <c r="D909" s="554" t="str">
        <f t="shared" si="14"/>
        <v/>
      </c>
      <c r="H909" s="725"/>
    </row>
    <row r="910" spans="1:8" ht="18.75" customHeight="1" x14ac:dyDescent="0.2">
      <c r="A910" s="561"/>
      <c r="B910" s="561"/>
      <c r="D910" s="554" t="str">
        <f t="shared" si="14"/>
        <v/>
      </c>
      <c r="H910" s="725"/>
    </row>
    <row r="911" spans="1:8" ht="18.75" customHeight="1" x14ac:dyDescent="0.2">
      <c r="A911" s="561"/>
      <c r="B911" s="561"/>
      <c r="D911" s="554" t="str">
        <f t="shared" si="14"/>
        <v/>
      </c>
      <c r="H911" s="725"/>
    </row>
    <row r="912" spans="1:8" ht="18.75" customHeight="1" x14ac:dyDescent="0.2">
      <c r="A912" s="561"/>
      <c r="B912" s="561"/>
      <c r="D912" s="554" t="str">
        <f t="shared" si="14"/>
        <v/>
      </c>
      <c r="H912" s="725"/>
    </row>
    <row r="913" spans="1:8" ht="18.75" customHeight="1" x14ac:dyDescent="0.2">
      <c r="A913" s="561"/>
      <c r="B913" s="561"/>
      <c r="D913" s="554" t="str">
        <f t="shared" si="14"/>
        <v/>
      </c>
      <c r="H913" s="725"/>
    </row>
    <row r="914" spans="1:8" ht="18.75" customHeight="1" x14ac:dyDescent="0.2">
      <c r="A914" s="561"/>
      <c r="B914" s="561"/>
      <c r="D914" s="554" t="str">
        <f t="shared" si="14"/>
        <v/>
      </c>
      <c r="H914" s="725"/>
    </row>
    <row r="915" spans="1:8" ht="18.75" customHeight="1" x14ac:dyDescent="0.2">
      <c r="A915" s="561"/>
      <c r="B915" s="561"/>
      <c r="D915" s="554" t="str">
        <f t="shared" si="14"/>
        <v/>
      </c>
      <c r="H915" s="725"/>
    </row>
    <row r="916" spans="1:8" ht="18.75" customHeight="1" x14ac:dyDescent="0.2">
      <c r="A916" s="561"/>
      <c r="B916" s="561"/>
      <c r="D916" s="554" t="str">
        <f t="shared" si="14"/>
        <v/>
      </c>
      <c r="H916" s="725"/>
    </row>
    <row r="917" spans="1:8" ht="18.75" customHeight="1" x14ac:dyDescent="0.2">
      <c r="A917" s="561"/>
      <c r="B917" s="561"/>
      <c r="D917" s="554" t="str">
        <f t="shared" si="14"/>
        <v/>
      </c>
      <c r="H917" s="725"/>
    </row>
    <row r="918" spans="1:8" ht="18.75" customHeight="1" x14ac:dyDescent="0.2">
      <c r="A918" s="561"/>
      <c r="B918" s="561"/>
      <c r="D918" s="554" t="str">
        <f t="shared" si="14"/>
        <v/>
      </c>
      <c r="H918" s="725"/>
    </row>
    <row r="919" spans="1:8" ht="18.75" customHeight="1" x14ac:dyDescent="0.2">
      <c r="A919" s="561"/>
      <c r="B919" s="561"/>
      <c r="D919" s="554" t="str">
        <f t="shared" si="14"/>
        <v/>
      </c>
      <c r="H919" s="725"/>
    </row>
    <row r="920" spans="1:8" ht="18.75" customHeight="1" x14ac:dyDescent="0.2">
      <c r="A920" s="561"/>
      <c r="B920" s="561"/>
      <c r="D920" s="554" t="str">
        <f t="shared" si="14"/>
        <v/>
      </c>
      <c r="H920" s="725"/>
    </row>
    <row r="921" spans="1:8" ht="18.75" customHeight="1" x14ac:dyDescent="0.2">
      <c r="A921" s="561"/>
      <c r="B921" s="561"/>
      <c r="D921" s="554" t="str">
        <f t="shared" si="14"/>
        <v/>
      </c>
      <c r="H921" s="725"/>
    </row>
    <row r="922" spans="1:8" ht="18.75" customHeight="1" x14ac:dyDescent="0.2">
      <c r="A922" s="561"/>
      <c r="B922" s="561"/>
      <c r="D922" s="554" t="str">
        <f t="shared" si="14"/>
        <v/>
      </c>
      <c r="H922" s="725"/>
    </row>
    <row r="923" spans="1:8" ht="18.75" customHeight="1" x14ac:dyDescent="0.2">
      <c r="A923" s="561"/>
      <c r="B923" s="561"/>
      <c r="D923" s="554" t="str">
        <f t="shared" si="14"/>
        <v/>
      </c>
      <c r="H923" s="725"/>
    </row>
    <row r="924" spans="1:8" ht="18.75" customHeight="1" x14ac:dyDescent="0.2">
      <c r="A924" s="561"/>
      <c r="B924" s="561"/>
      <c r="D924" s="554" t="str">
        <f t="shared" si="14"/>
        <v/>
      </c>
      <c r="H924" s="725"/>
    </row>
    <row r="925" spans="1:8" ht="18.75" customHeight="1" x14ac:dyDescent="0.2">
      <c r="A925" s="561"/>
      <c r="B925" s="561"/>
      <c r="D925" s="554" t="str">
        <f t="shared" si="14"/>
        <v/>
      </c>
      <c r="H925" s="725"/>
    </row>
    <row r="926" spans="1:8" ht="18.75" customHeight="1" x14ac:dyDescent="0.2">
      <c r="A926" s="561"/>
      <c r="B926" s="561"/>
      <c r="D926" s="554" t="str">
        <f t="shared" si="14"/>
        <v/>
      </c>
      <c r="H926" s="725"/>
    </row>
    <row r="927" spans="1:8" ht="18.75" customHeight="1" x14ac:dyDescent="0.2">
      <c r="A927" s="561"/>
      <c r="B927" s="561"/>
      <c r="D927" s="554" t="str">
        <f t="shared" si="14"/>
        <v/>
      </c>
      <c r="H927" s="725"/>
    </row>
    <row r="928" spans="1:8" ht="18.75" customHeight="1" thickBot="1" x14ac:dyDescent="0.25">
      <c r="A928" s="561"/>
      <c r="B928" s="561"/>
      <c r="D928" s="554" t="str">
        <f t="shared" si="14"/>
        <v/>
      </c>
      <c r="H928" s="725"/>
    </row>
    <row r="929" spans="1:8" ht="18.75" customHeight="1" thickTop="1" x14ac:dyDescent="0.2">
      <c r="A929" s="561"/>
      <c r="B929" s="561"/>
      <c r="D929" s="554" t="str">
        <f t="shared" si="14"/>
        <v/>
      </c>
      <c r="H929" s="724"/>
    </row>
    <row r="930" spans="1:8" ht="18.75" customHeight="1" x14ac:dyDescent="0.2">
      <c r="A930" s="561"/>
      <c r="B930" s="561"/>
      <c r="D930" s="554" t="str">
        <f t="shared" si="14"/>
        <v/>
      </c>
      <c r="H930" s="725"/>
    </row>
    <row r="931" spans="1:8" ht="18.75" customHeight="1" x14ac:dyDescent="0.2">
      <c r="A931" s="561"/>
      <c r="B931" s="561"/>
      <c r="D931" s="554" t="str">
        <f t="shared" si="14"/>
        <v/>
      </c>
      <c r="H931" s="725"/>
    </row>
    <row r="932" spans="1:8" ht="18.75" customHeight="1" x14ac:dyDescent="0.2">
      <c r="A932" s="561"/>
      <c r="B932" s="561"/>
      <c r="D932" s="554" t="str">
        <f t="shared" si="14"/>
        <v/>
      </c>
      <c r="H932" s="725"/>
    </row>
    <row r="933" spans="1:8" ht="18.75" customHeight="1" x14ac:dyDescent="0.2">
      <c r="A933" s="561"/>
      <c r="B933" s="561"/>
      <c r="D933" s="554" t="str">
        <f t="shared" si="14"/>
        <v/>
      </c>
      <c r="H933" s="725"/>
    </row>
    <row r="934" spans="1:8" ht="18.75" customHeight="1" x14ac:dyDescent="0.2">
      <c r="A934" s="561"/>
      <c r="B934" s="561"/>
      <c r="D934" s="554" t="str">
        <f t="shared" si="14"/>
        <v/>
      </c>
      <c r="H934" s="725"/>
    </row>
    <row r="935" spans="1:8" ht="18.75" customHeight="1" x14ac:dyDescent="0.2">
      <c r="A935" s="561"/>
      <c r="B935" s="561"/>
      <c r="D935" s="554" t="str">
        <f t="shared" si="14"/>
        <v/>
      </c>
      <c r="H935" s="725"/>
    </row>
    <row r="936" spans="1:8" ht="18.75" customHeight="1" x14ac:dyDescent="0.2">
      <c r="A936" s="561"/>
      <c r="B936" s="561"/>
      <c r="D936" s="554" t="str">
        <f t="shared" si="14"/>
        <v/>
      </c>
      <c r="H936" s="725"/>
    </row>
    <row r="937" spans="1:8" ht="18.75" customHeight="1" x14ac:dyDescent="0.2">
      <c r="A937" s="561"/>
      <c r="B937" s="561"/>
      <c r="D937" s="554" t="str">
        <f t="shared" si="14"/>
        <v/>
      </c>
      <c r="H937" s="725"/>
    </row>
    <row r="938" spans="1:8" ht="18.75" customHeight="1" x14ac:dyDescent="0.2">
      <c r="A938" s="561"/>
      <c r="B938" s="561"/>
      <c r="D938" s="554" t="str">
        <f t="shared" si="14"/>
        <v/>
      </c>
      <c r="H938" s="725"/>
    </row>
    <row r="939" spans="1:8" ht="18.75" customHeight="1" x14ac:dyDescent="0.2">
      <c r="A939" s="561"/>
      <c r="B939" s="561"/>
      <c r="D939" s="554" t="str">
        <f t="shared" si="14"/>
        <v/>
      </c>
      <c r="H939" s="725"/>
    </row>
    <row r="940" spans="1:8" ht="18.75" customHeight="1" x14ac:dyDescent="0.2">
      <c r="A940" s="561"/>
      <c r="B940" s="561"/>
      <c r="D940" s="554" t="str">
        <f t="shared" si="14"/>
        <v/>
      </c>
      <c r="H940" s="725"/>
    </row>
    <row r="941" spans="1:8" ht="18.75" customHeight="1" x14ac:dyDescent="0.2">
      <c r="A941" s="561"/>
      <c r="B941" s="561"/>
      <c r="D941" s="554" t="str">
        <f t="shared" si="14"/>
        <v/>
      </c>
      <c r="H941" s="725"/>
    </row>
    <row r="942" spans="1:8" ht="18.75" customHeight="1" x14ac:dyDescent="0.2">
      <c r="A942" s="561"/>
      <c r="B942" s="561"/>
      <c r="D942" s="554" t="str">
        <f t="shared" si="14"/>
        <v/>
      </c>
      <c r="H942" s="725"/>
    </row>
    <row r="943" spans="1:8" ht="18.75" customHeight="1" x14ac:dyDescent="0.2">
      <c r="A943" s="561"/>
      <c r="B943" s="561"/>
      <c r="D943" s="554" t="str">
        <f t="shared" si="14"/>
        <v/>
      </c>
      <c r="H943" s="725"/>
    </row>
    <row r="944" spans="1:8" ht="18.75" customHeight="1" x14ac:dyDescent="0.2">
      <c r="A944" s="561"/>
      <c r="B944" s="561"/>
      <c r="D944" s="554" t="str">
        <f t="shared" si="14"/>
        <v/>
      </c>
      <c r="H944" s="725"/>
    </row>
    <row r="945" spans="1:8" ht="18.75" customHeight="1" x14ac:dyDescent="0.2">
      <c r="A945" s="561"/>
      <c r="B945" s="561"/>
      <c r="D945" s="554" t="str">
        <f t="shared" si="14"/>
        <v/>
      </c>
      <c r="H945" s="725"/>
    </row>
    <row r="946" spans="1:8" ht="18.75" customHeight="1" x14ac:dyDescent="0.2">
      <c r="A946" s="561"/>
      <c r="B946" s="561"/>
      <c r="D946" s="554" t="str">
        <f t="shared" si="14"/>
        <v/>
      </c>
      <c r="H946" s="725"/>
    </row>
    <row r="947" spans="1:8" ht="18.75" customHeight="1" x14ac:dyDescent="0.2">
      <c r="A947" s="561"/>
      <c r="B947" s="561"/>
      <c r="D947" s="554" t="str">
        <f t="shared" si="14"/>
        <v/>
      </c>
      <c r="H947" s="725"/>
    </row>
    <row r="948" spans="1:8" ht="18.75" customHeight="1" x14ac:dyDescent="0.2">
      <c r="A948" s="561"/>
      <c r="B948" s="561"/>
      <c r="D948" s="554" t="str">
        <f t="shared" si="14"/>
        <v/>
      </c>
      <c r="H948" s="725"/>
    </row>
    <row r="949" spans="1:8" ht="18.75" customHeight="1" x14ac:dyDescent="0.2">
      <c r="A949" s="561"/>
      <c r="B949" s="561"/>
      <c r="D949" s="554" t="str">
        <f t="shared" si="14"/>
        <v/>
      </c>
      <c r="H949" s="725"/>
    </row>
    <row r="950" spans="1:8" ht="18.75" customHeight="1" x14ac:dyDescent="0.2">
      <c r="A950" s="561"/>
      <c r="B950" s="561"/>
      <c r="D950" s="554" t="str">
        <f t="shared" si="14"/>
        <v/>
      </c>
      <c r="H950" s="725"/>
    </row>
    <row r="951" spans="1:8" ht="18.75" customHeight="1" x14ac:dyDescent="0.2">
      <c r="A951" s="561"/>
      <c r="B951" s="561"/>
      <c r="D951" s="554" t="str">
        <f t="shared" si="14"/>
        <v/>
      </c>
      <c r="H951" s="725"/>
    </row>
    <row r="952" spans="1:8" ht="18.75" customHeight="1" x14ac:dyDescent="0.2">
      <c r="A952" s="561"/>
      <c r="B952" s="561"/>
      <c r="D952" s="554" t="str">
        <f t="shared" si="14"/>
        <v/>
      </c>
      <c r="H952" s="725"/>
    </row>
    <row r="953" spans="1:8" ht="18.75" customHeight="1" x14ac:dyDescent="0.2">
      <c r="A953" s="561"/>
      <c r="B953" s="561"/>
      <c r="D953" s="554" t="str">
        <f t="shared" si="14"/>
        <v/>
      </c>
      <c r="H953" s="725"/>
    </row>
    <row r="954" spans="1:8" ht="18.75" customHeight="1" x14ac:dyDescent="0.2">
      <c r="A954" s="561"/>
      <c r="B954" s="561"/>
      <c r="D954" s="554" t="str">
        <f t="shared" si="14"/>
        <v/>
      </c>
      <c r="H954" s="725"/>
    </row>
    <row r="955" spans="1:8" ht="18.75" customHeight="1" x14ac:dyDescent="0.2">
      <c r="A955" s="561"/>
      <c r="B955" s="561"/>
      <c r="D955" s="554" t="str">
        <f t="shared" si="14"/>
        <v/>
      </c>
      <c r="H955" s="725"/>
    </row>
    <row r="956" spans="1:8" ht="18.75" customHeight="1" x14ac:dyDescent="0.2">
      <c r="A956" s="561"/>
      <c r="B956" s="561"/>
      <c r="D956" s="554" t="str">
        <f t="shared" si="14"/>
        <v/>
      </c>
      <c r="H956" s="725"/>
    </row>
    <row r="957" spans="1:8" ht="18.75" customHeight="1" x14ac:dyDescent="0.2">
      <c r="A957" s="561"/>
      <c r="B957" s="561"/>
      <c r="D957" s="554" t="str">
        <f t="shared" si="14"/>
        <v/>
      </c>
      <c r="H957" s="725"/>
    </row>
    <row r="958" spans="1:8" ht="18.75" customHeight="1" x14ac:dyDescent="0.2">
      <c r="A958" s="561"/>
      <c r="B958" s="561"/>
      <c r="D958" s="554" t="str">
        <f t="shared" si="14"/>
        <v/>
      </c>
      <c r="H958" s="725"/>
    </row>
    <row r="959" spans="1:8" ht="18.75" customHeight="1" x14ac:dyDescent="0.2">
      <c r="A959" s="561"/>
      <c r="B959" s="561"/>
      <c r="D959" s="554" t="str">
        <f t="shared" si="14"/>
        <v/>
      </c>
      <c r="H959" s="725"/>
    </row>
    <row r="960" spans="1:8" ht="18.75" customHeight="1" x14ac:dyDescent="0.2">
      <c r="A960" s="561"/>
      <c r="B960" s="561"/>
      <c r="D960" s="554" t="str">
        <f t="shared" si="14"/>
        <v/>
      </c>
      <c r="H960" s="725"/>
    </row>
    <row r="961" spans="1:8" ht="18.75" customHeight="1" x14ac:dyDescent="0.2">
      <c r="A961" s="561"/>
      <c r="B961" s="561"/>
      <c r="D961" s="554" t="str">
        <f t="shared" si="14"/>
        <v/>
      </c>
      <c r="H961" s="725"/>
    </row>
    <row r="962" spans="1:8" ht="18.75" customHeight="1" x14ac:dyDescent="0.2">
      <c r="A962" s="561"/>
      <c r="B962" s="561"/>
      <c r="D962" s="554" t="str">
        <f t="shared" si="14"/>
        <v/>
      </c>
      <c r="H962" s="725"/>
    </row>
    <row r="963" spans="1:8" ht="18.75" customHeight="1" x14ac:dyDescent="0.2">
      <c r="A963" s="561"/>
      <c r="B963" s="561"/>
      <c r="D963" s="554" t="str">
        <f t="shared" ref="D963:D1026" si="15">CONCATENATE(F963,E963)</f>
        <v/>
      </c>
      <c r="H963" s="725"/>
    </row>
    <row r="964" spans="1:8" ht="18.75" customHeight="1" thickBot="1" x14ac:dyDescent="0.25">
      <c r="A964" s="561"/>
      <c r="B964" s="561"/>
      <c r="D964" s="554" t="str">
        <f t="shared" si="15"/>
        <v/>
      </c>
      <c r="H964" s="726"/>
    </row>
    <row r="965" spans="1:8" ht="18.75" customHeight="1" thickTop="1" x14ac:dyDescent="0.2">
      <c r="A965" s="561"/>
      <c r="B965" s="561"/>
      <c r="D965" s="554" t="str">
        <f t="shared" si="15"/>
        <v/>
      </c>
      <c r="H965" s="724"/>
    </row>
    <row r="966" spans="1:8" ht="18.75" customHeight="1" x14ac:dyDescent="0.2">
      <c r="A966" s="561"/>
      <c r="B966" s="561"/>
      <c r="D966" s="554" t="str">
        <f t="shared" si="15"/>
        <v/>
      </c>
      <c r="H966" s="725"/>
    </row>
    <row r="967" spans="1:8" ht="18.75" customHeight="1" x14ac:dyDescent="0.2">
      <c r="A967" s="561"/>
      <c r="B967" s="561"/>
      <c r="D967" s="554" t="str">
        <f t="shared" si="15"/>
        <v/>
      </c>
      <c r="H967" s="725"/>
    </row>
    <row r="968" spans="1:8" ht="18.75" customHeight="1" x14ac:dyDescent="0.2">
      <c r="A968" s="561"/>
      <c r="B968" s="561"/>
      <c r="D968" s="554" t="str">
        <f t="shared" si="15"/>
        <v/>
      </c>
      <c r="H968" s="725"/>
    </row>
    <row r="969" spans="1:8" ht="18.75" customHeight="1" x14ac:dyDescent="0.2">
      <c r="A969" s="561"/>
      <c r="B969" s="561"/>
      <c r="D969" s="554" t="str">
        <f t="shared" si="15"/>
        <v/>
      </c>
      <c r="H969" s="725"/>
    </row>
    <row r="970" spans="1:8" ht="18.75" customHeight="1" x14ac:dyDescent="0.2">
      <c r="A970" s="561"/>
      <c r="B970" s="561"/>
      <c r="D970" s="554" t="str">
        <f t="shared" si="15"/>
        <v/>
      </c>
      <c r="H970" s="725"/>
    </row>
    <row r="971" spans="1:8" ht="18.75" customHeight="1" x14ac:dyDescent="0.2">
      <c r="A971" s="561"/>
      <c r="B971" s="561"/>
      <c r="D971" s="554" t="str">
        <f t="shared" si="15"/>
        <v/>
      </c>
      <c r="H971" s="725"/>
    </row>
    <row r="972" spans="1:8" ht="18.75" customHeight="1" x14ac:dyDescent="0.2">
      <c r="A972" s="561"/>
      <c r="B972" s="561"/>
      <c r="D972" s="554" t="str">
        <f t="shared" si="15"/>
        <v/>
      </c>
      <c r="H972" s="725"/>
    </row>
    <row r="973" spans="1:8" ht="18.75" customHeight="1" x14ac:dyDescent="0.2">
      <c r="A973" s="561"/>
      <c r="B973" s="561"/>
      <c r="D973" s="554" t="str">
        <f t="shared" si="15"/>
        <v/>
      </c>
      <c r="H973" s="725"/>
    </row>
    <row r="974" spans="1:8" ht="18.75" customHeight="1" x14ac:dyDescent="0.2">
      <c r="A974" s="561"/>
      <c r="B974" s="561"/>
      <c r="D974" s="554" t="str">
        <f t="shared" si="15"/>
        <v/>
      </c>
      <c r="H974" s="725"/>
    </row>
    <row r="975" spans="1:8" ht="18.75" customHeight="1" x14ac:dyDescent="0.2">
      <c r="A975" s="561"/>
      <c r="B975" s="561"/>
      <c r="D975" s="554" t="str">
        <f t="shared" si="15"/>
        <v/>
      </c>
      <c r="H975" s="725"/>
    </row>
    <row r="976" spans="1:8" ht="18.75" customHeight="1" x14ac:dyDescent="0.2">
      <c r="A976" s="561"/>
      <c r="B976" s="561"/>
      <c r="D976" s="554" t="str">
        <f t="shared" si="15"/>
        <v/>
      </c>
      <c r="H976" s="725"/>
    </row>
    <row r="977" spans="1:8" ht="18.75" customHeight="1" x14ac:dyDescent="0.2">
      <c r="A977" s="561"/>
      <c r="B977" s="561"/>
      <c r="D977" s="554" t="str">
        <f t="shared" si="15"/>
        <v/>
      </c>
      <c r="H977" s="725"/>
    </row>
    <row r="978" spans="1:8" ht="18.75" customHeight="1" x14ac:dyDescent="0.2">
      <c r="A978" s="561"/>
      <c r="B978" s="561"/>
      <c r="D978" s="554" t="str">
        <f t="shared" si="15"/>
        <v/>
      </c>
      <c r="H978" s="725"/>
    </row>
    <row r="979" spans="1:8" ht="18.75" customHeight="1" x14ac:dyDescent="0.2">
      <c r="A979" s="561"/>
      <c r="B979" s="561"/>
      <c r="D979" s="554" t="str">
        <f t="shared" si="15"/>
        <v/>
      </c>
      <c r="H979" s="725"/>
    </row>
    <row r="980" spans="1:8" ht="18.75" customHeight="1" x14ac:dyDescent="0.2">
      <c r="A980" s="561"/>
      <c r="B980" s="561"/>
      <c r="D980" s="554" t="str">
        <f t="shared" si="15"/>
        <v/>
      </c>
      <c r="H980" s="725"/>
    </row>
    <row r="981" spans="1:8" ht="18.75" customHeight="1" x14ac:dyDescent="0.2">
      <c r="A981" s="561"/>
      <c r="B981" s="561"/>
      <c r="D981" s="554" t="str">
        <f t="shared" si="15"/>
        <v/>
      </c>
      <c r="H981" s="725"/>
    </row>
    <row r="982" spans="1:8" ht="18.75" customHeight="1" x14ac:dyDescent="0.2">
      <c r="A982" s="561"/>
      <c r="B982" s="561"/>
      <c r="D982" s="554" t="str">
        <f t="shared" si="15"/>
        <v/>
      </c>
      <c r="H982" s="725"/>
    </row>
    <row r="983" spans="1:8" ht="18.75" customHeight="1" x14ac:dyDescent="0.2">
      <c r="A983" s="561"/>
      <c r="B983" s="561"/>
      <c r="D983" s="554" t="str">
        <f t="shared" si="15"/>
        <v/>
      </c>
      <c r="H983" s="725"/>
    </row>
    <row r="984" spans="1:8" ht="18.75" customHeight="1" x14ac:dyDescent="0.2">
      <c r="A984" s="561"/>
      <c r="B984" s="561"/>
      <c r="D984" s="554" t="str">
        <f t="shared" si="15"/>
        <v/>
      </c>
      <c r="H984" s="725"/>
    </row>
    <row r="985" spans="1:8" ht="18.75" customHeight="1" x14ac:dyDescent="0.2">
      <c r="A985" s="561"/>
      <c r="B985" s="561"/>
      <c r="D985" s="554" t="str">
        <f t="shared" si="15"/>
        <v/>
      </c>
      <c r="H985" s="725"/>
    </row>
    <row r="986" spans="1:8" ht="18.75" customHeight="1" x14ac:dyDescent="0.2">
      <c r="A986" s="561"/>
      <c r="B986" s="561"/>
      <c r="D986" s="554" t="str">
        <f t="shared" si="15"/>
        <v/>
      </c>
      <c r="H986" s="725"/>
    </row>
    <row r="987" spans="1:8" ht="18.75" customHeight="1" x14ac:dyDescent="0.2">
      <c r="A987" s="561"/>
      <c r="B987" s="561"/>
      <c r="D987" s="554" t="str">
        <f t="shared" si="15"/>
        <v/>
      </c>
      <c r="H987" s="725"/>
    </row>
    <row r="988" spans="1:8" ht="18.75" customHeight="1" x14ac:dyDescent="0.2">
      <c r="A988" s="561"/>
      <c r="B988" s="561"/>
      <c r="D988" s="554" t="str">
        <f t="shared" si="15"/>
        <v/>
      </c>
      <c r="H988" s="725"/>
    </row>
    <row r="989" spans="1:8" ht="18.75" customHeight="1" x14ac:dyDescent="0.2">
      <c r="A989" s="561"/>
      <c r="B989" s="561"/>
      <c r="D989" s="554" t="str">
        <f t="shared" si="15"/>
        <v/>
      </c>
      <c r="H989" s="725"/>
    </row>
    <row r="990" spans="1:8" ht="18.75" customHeight="1" x14ac:dyDescent="0.2">
      <c r="A990" s="561"/>
      <c r="B990" s="561"/>
      <c r="D990" s="554" t="str">
        <f t="shared" si="15"/>
        <v/>
      </c>
      <c r="H990" s="725"/>
    </row>
    <row r="991" spans="1:8" ht="18.75" customHeight="1" x14ac:dyDescent="0.2">
      <c r="A991" s="561"/>
      <c r="B991" s="561"/>
      <c r="D991" s="554" t="str">
        <f t="shared" si="15"/>
        <v/>
      </c>
      <c r="H991" s="725"/>
    </row>
    <row r="992" spans="1:8" ht="18.75" customHeight="1" x14ac:dyDescent="0.2">
      <c r="A992" s="561"/>
      <c r="B992" s="561"/>
      <c r="D992" s="554" t="str">
        <f t="shared" si="15"/>
        <v/>
      </c>
      <c r="H992" s="725"/>
    </row>
    <row r="993" spans="1:8" ht="18.75" customHeight="1" x14ac:dyDescent="0.2">
      <c r="A993" s="561"/>
      <c r="B993" s="561"/>
      <c r="D993" s="554" t="str">
        <f t="shared" si="15"/>
        <v/>
      </c>
      <c r="H993" s="725"/>
    </row>
    <row r="994" spans="1:8" ht="18.75" customHeight="1" x14ac:dyDescent="0.2">
      <c r="A994" s="561"/>
      <c r="B994" s="561"/>
      <c r="D994" s="554" t="str">
        <f t="shared" si="15"/>
        <v/>
      </c>
      <c r="H994" s="725"/>
    </row>
    <row r="995" spans="1:8" ht="18.75" customHeight="1" x14ac:dyDescent="0.2">
      <c r="A995" s="561"/>
      <c r="B995" s="561"/>
      <c r="D995" s="554" t="str">
        <f t="shared" si="15"/>
        <v/>
      </c>
      <c r="H995" s="725"/>
    </row>
    <row r="996" spans="1:8" ht="18.75" customHeight="1" x14ac:dyDescent="0.2">
      <c r="A996" s="561"/>
      <c r="B996" s="561"/>
      <c r="D996" s="554" t="str">
        <f t="shared" si="15"/>
        <v/>
      </c>
      <c r="H996" s="725"/>
    </row>
    <row r="997" spans="1:8" ht="18.75" customHeight="1" x14ac:dyDescent="0.2">
      <c r="A997" s="561"/>
      <c r="B997" s="561"/>
      <c r="D997" s="554" t="str">
        <f t="shared" si="15"/>
        <v/>
      </c>
      <c r="H997" s="725"/>
    </row>
    <row r="998" spans="1:8" ht="18.75" customHeight="1" x14ac:dyDescent="0.2">
      <c r="A998" s="561"/>
      <c r="B998" s="561"/>
      <c r="D998" s="554" t="str">
        <f t="shared" si="15"/>
        <v/>
      </c>
      <c r="H998" s="725"/>
    </row>
    <row r="999" spans="1:8" ht="18.75" customHeight="1" thickBot="1" x14ac:dyDescent="0.25">
      <c r="A999" s="561"/>
      <c r="B999" s="561"/>
      <c r="D999" s="554" t="str">
        <f t="shared" si="15"/>
        <v/>
      </c>
      <c r="H999" s="725"/>
    </row>
    <row r="1000" spans="1:8" ht="18.75" customHeight="1" thickTop="1" x14ac:dyDescent="0.2">
      <c r="A1000" s="561"/>
      <c r="B1000" s="561"/>
      <c r="D1000" s="554" t="str">
        <f t="shared" si="15"/>
        <v/>
      </c>
      <c r="H1000" s="724"/>
    </row>
    <row r="1001" spans="1:8" ht="18.75" customHeight="1" x14ac:dyDescent="0.2">
      <c r="A1001" s="561"/>
      <c r="B1001" s="561"/>
      <c r="D1001" s="554" t="str">
        <f t="shared" si="15"/>
        <v/>
      </c>
      <c r="H1001" s="725"/>
    </row>
    <row r="1002" spans="1:8" ht="18.75" customHeight="1" x14ac:dyDescent="0.2">
      <c r="A1002" s="561"/>
      <c r="B1002" s="561"/>
      <c r="D1002" s="554" t="str">
        <f t="shared" si="15"/>
        <v/>
      </c>
      <c r="H1002" s="725"/>
    </row>
    <row r="1003" spans="1:8" ht="18.75" customHeight="1" x14ac:dyDescent="0.2">
      <c r="A1003" s="561"/>
      <c r="B1003" s="561"/>
      <c r="D1003" s="554" t="str">
        <f t="shared" si="15"/>
        <v/>
      </c>
      <c r="H1003" s="725"/>
    </row>
    <row r="1004" spans="1:8" ht="18.75" customHeight="1" x14ac:dyDescent="0.2">
      <c r="A1004" s="561"/>
      <c r="B1004" s="561"/>
      <c r="D1004" s="554" t="str">
        <f t="shared" si="15"/>
        <v/>
      </c>
      <c r="H1004" s="725"/>
    </row>
    <row r="1005" spans="1:8" ht="18.75" customHeight="1" x14ac:dyDescent="0.2">
      <c r="A1005" s="561"/>
      <c r="B1005" s="561"/>
      <c r="D1005" s="554" t="str">
        <f t="shared" si="15"/>
        <v/>
      </c>
      <c r="H1005" s="725"/>
    </row>
    <row r="1006" spans="1:8" ht="18.75" customHeight="1" x14ac:dyDescent="0.2">
      <c r="A1006" s="561"/>
      <c r="B1006" s="561"/>
      <c r="D1006" s="554" t="str">
        <f t="shared" si="15"/>
        <v/>
      </c>
      <c r="H1006" s="725"/>
    </row>
    <row r="1007" spans="1:8" ht="18.75" customHeight="1" x14ac:dyDescent="0.2">
      <c r="A1007" s="561"/>
      <c r="B1007" s="561"/>
      <c r="D1007" s="554" t="str">
        <f t="shared" si="15"/>
        <v/>
      </c>
      <c r="H1007" s="725"/>
    </row>
    <row r="1008" spans="1:8" ht="18.75" customHeight="1" x14ac:dyDescent="0.2">
      <c r="A1008" s="561"/>
      <c r="B1008" s="561"/>
      <c r="D1008" s="554" t="str">
        <f t="shared" si="15"/>
        <v/>
      </c>
      <c r="H1008" s="725"/>
    </row>
    <row r="1009" spans="1:8" ht="18.75" customHeight="1" x14ac:dyDescent="0.2">
      <c r="A1009" s="561"/>
      <c r="B1009" s="561"/>
      <c r="D1009" s="554" t="str">
        <f t="shared" si="15"/>
        <v/>
      </c>
      <c r="H1009" s="725"/>
    </row>
    <row r="1010" spans="1:8" ht="18.75" customHeight="1" x14ac:dyDescent="0.2">
      <c r="A1010" s="561"/>
      <c r="B1010" s="561"/>
      <c r="D1010" s="554" t="str">
        <f t="shared" si="15"/>
        <v/>
      </c>
      <c r="H1010" s="725"/>
    </row>
    <row r="1011" spans="1:8" ht="18.75" customHeight="1" x14ac:dyDescent="0.2">
      <c r="A1011" s="561"/>
      <c r="B1011" s="561"/>
      <c r="D1011" s="554" t="str">
        <f t="shared" si="15"/>
        <v/>
      </c>
      <c r="H1011" s="725"/>
    </row>
    <row r="1012" spans="1:8" ht="18.75" customHeight="1" x14ac:dyDescent="0.2">
      <c r="A1012" s="561"/>
      <c r="B1012" s="561"/>
      <c r="D1012" s="554" t="str">
        <f t="shared" si="15"/>
        <v/>
      </c>
      <c r="H1012" s="725"/>
    </row>
    <row r="1013" spans="1:8" ht="18.75" customHeight="1" x14ac:dyDescent="0.2">
      <c r="A1013" s="561"/>
      <c r="B1013" s="561"/>
      <c r="D1013" s="554" t="str">
        <f t="shared" si="15"/>
        <v/>
      </c>
      <c r="H1013" s="725"/>
    </row>
    <row r="1014" spans="1:8" ht="18.75" customHeight="1" x14ac:dyDescent="0.2">
      <c r="A1014" s="561"/>
      <c r="B1014" s="561"/>
      <c r="D1014" s="554" t="str">
        <f t="shared" si="15"/>
        <v/>
      </c>
      <c r="H1014" s="725"/>
    </row>
    <row r="1015" spans="1:8" ht="18.75" customHeight="1" x14ac:dyDescent="0.2">
      <c r="A1015" s="561"/>
      <c r="B1015" s="561"/>
      <c r="D1015" s="554" t="str">
        <f t="shared" si="15"/>
        <v/>
      </c>
      <c r="H1015" s="725"/>
    </row>
    <row r="1016" spans="1:8" ht="18.75" customHeight="1" x14ac:dyDescent="0.2">
      <c r="A1016" s="561"/>
      <c r="B1016" s="561"/>
      <c r="D1016" s="554" t="str">
        <f t="shared" si="15"/>
        <v/>
      </c>
      <c r="H1016" s="725"/>
    </row>
    <row r="1017" spans="1:8" ht="18.75" customHeight="1" x14ac:dyDescent="0.2">
      <c r="A1017" s="561"/>
      <c r="B1017" s="561"/>
      <c r="D1017" s="554" t="str">
        <f t="shared" si="15"/>
        <v/>
      </c>
      <c r="H1017" s="725"/>
    </row>
    <row r="1018" spans="1:8" ht="18.75" customHeight="1" x14ac:dyDescent="0.2">
      <c r="A1018" s="561"/>
      <c r="B1018" s="561"/>
      <c r="D1018" s="554" t="str">
        <f t="shared" si="15"/>
        <v/>
      </c>
      <c r="H1018" s="725"/>
    </row>
    <row r="1019" spans="1:8" ht="18.75" customHeight="1" x14ac:dyDescent="0.2">
      <c r="A1019" s="561"/>
      <c r="B1019" s="561"/>
      <c r="D1019" s="554" t="str">
        <f t="shared" si="15"/>
        <v/>
      </c>
      <c r="H1019" s="725"/>
    </row>
    <row r="1020" spans="1:8" ht="18.75" customHeight="1" x14ac:dyDescent="0.2">
      <c r="A1020" s="561"/>
      <c r="B1020" s="561"/>
      <c r="D1020" s="554" t="str">
        <f t="shared" si="15"/>
        <v/>
      </c>
      <c r="H1020" s="725"/>
    </row>
    <row r="1021" spans="1:8" ht="18.75" customHeight="1" x14ac:dyDescent="0.2">
      <c r="A1021" s="561"/>
      <c r="B1021" s="561"/>
      <c r="D1021" s="554" t="str">
        <f t="shared" si="15"/>
        <v/>
      </c>
      <c r="H1021" s="725"/>
    </row>
    <row r="1022" spans="1:8" ht="18.75" customHeight="1" x14ac:dyDescent="0.2">
      <c r="A1022" s="561"/>
      <c r="B1022" s="561"/>
      <c r="D1022" s="554" t="str">
        <f t="shared" si="15"/>
        <v/>
      </c>
      <c r="H1022" s="725"/>
    </row>
    <row r="1023" spans="1:8" ht="18.75" customHeight="1" x14ac:dyDescent="0.2">
      <c r="A1023" s="561"/>
      <c r="B1023" s="561"/>
      <c r="D1023" s="554" t="str">
        <f t="shared" si="15"/>
        <v/>
      </c>
      <c r="H1023" s="725"/>
    </row>
    <row r="1024" spans="1:8" ht="18.75" customHeight="1" x14ac:dyDescent="0.2">
      <c r="A1024" s="561"/>
      <c r="B1024" s="561"/>
      <c r="D1024" s="554" t="str">
        <f t="shared" si="15"/>
        <v/>
      </c>
      <c r="H1024" s="725"/>
    </row>
    <row r="1025" spans="1:8" ht="18.75" customHeight="1" x14ac:dyDescent="0.2">
      <c r="A1025" s="561"/>
      <c r="B1025" s="561"/>
      <c r="D1025" s="554" t="str">
        <f t="shared" si="15"/>
        <v/>
      </c>
      <c r="H1025" s="725"/>
    </row>
    <row r="1026" spans="1:8" ht="18.75" customHeight="1" x14ac:dyDescent="0.2">
      <c r="A1026" s="561"/>
      <c r="B1026" s="561"/>
      <c r="D1026" s="554" t="str">
        <f t="shared" si="15"/>
        <v/>
      </c>
      <c r="H1026" s="725"/>
    </row>
    <row r="1027" spans="1:8" ht="18.75" customHeight="1" x14ac:dyDescent="0.2">
      <c r="A1027" s="561"/>
      <c r="B1027" s="561"/>
      <c r="D1027" s="554" t="str">
        <f t="shared" ref="D1027:D1090" si="16">CONCATENATE(F1027,E1027)</f>
        <v/>
      </c>
      <c r="H1027" s="725"/>
    </row>
    <row r="1028" spans="1:8" ht="18.75" customHeight="1" x14ac:dyDescent="0.2">
      <c r="A1028" s="561"/>
      <c r="B1028" s="561"/>
      <c r="D1028" s="554" t="str">
        <f t="shared" si="16"/>
        <v/>
      </c>
      <c r="H1028" s="725"/>
    </row>
    <row r="1029" spans="1:8" ht="18.75" customHeight="1" x14ac:dyDescent="0.2">
      <c r="A1029" s="561"/>
      <c r="B1029" s="561"/>
      <c r="D1029" s="554" t="str">
        <f t="shared" si="16"/>
        <v/>
      </c>
      <c r="H1029" s="725"/>
    </row>
    <row r="1030" spans="1:8" ht="18.75" customHeight="1" x14ac:dyDescent="0.2">
      <c r="A1030" s="561"/>
      <c r="B1030" s="561"/>
      <c r="D1030" s="554" t="str">
        <f t="shared" si="16"/>
        <v/>
      </c>
      <c r="H1030" s="725"/>
    </row>
    <row r="1031" spans="1:8" ht="18.75" customHeight="1" x14ac:dyDescent="0.2">
      <c r="A1031" s="561"/>
      <c r="B1031" s="561"/>
      <c r="D1031" s="554" t="str">
        <f t="shared" si="16"/>
        <v/>
      </c>
      <c r="H1031" s="725"/>
    </row>
    <row r="1032" spans="1:8" ht="18.75" customHeight="1" x14ac:dyDescent="0.2">
      <c r="A1032" s="561"/>
      <c r="B1032" s="561"/>
      <c r="D1032" s="554" t="str">
        <f t="shared" si="16"/>
        <v/>
      </c>
      <c r="H1032" s="725"/>
    </row>
    <row r="1033" spans="1:8" ht="18.75" customHeight="1" x14ac:dyDescent="0.2">
      <c r="A1033" s="561"/>
      <c r="B1033" s="561"/>
      <c r="D1033" s="554" t="str">
        <f t="shared" si="16"/>
        <v/>
      </c>
      <c r="H1033" s="725"/>
    </row>
    <row r="1034" spans="1:8" ht="18.75" customHeight="1" x14ac:dyDescent="0.2">
      <c r="A1034" s="561"/>
      <c r="B1034" s="561"/>
      <c r="D1034" s="554" t="str">
        <f t="shared" si="16"/>
        <v/>
      </c>
      <c r="H1034" s="725"/>
    </row>
    <row r="1035" spans="1:8" ht="18.75" customHeight="1" thickBot="1" x14ac:dyDescent="0.25">
      <c r="A1035" s="561"/>
      <c r="B1035" s="561"/>
      <c r="D1035" s="554" t="str">
        <f t="shared" si="16"/>
        <v/>
      </c>
      <c r="H1035" s="726"/>
    </row>
    <row r="1036" spans="1:8" ht="18.75" customHeight="1" thickTop="1" x14ac:dyDescent="0.2">
      <c r="A1036" s="561"/>
      <c r="B1036" s="561"/>
      <c r="D1036" s="554" t="str">
        <f t="shared" si="16"/>
        <v/>
      </c>
      <c r="H1036" s="727"/>
    </row>
    <row r="1037" spans="1:8" ht="18.75" customHeight="1" x14ac:dyDescent="0.2">
      <c r="A1037" s="561"/>
      <c r="B1037" s="561"/>
      <c r="D1037" s="554" t="str">
        <f t="shared" si="16"/>
        <v/>
      </c>
      <c r="H1037" s="728"/>
    </row>
    <row r="1038" spans="1:8" ht="18.75" customHeight="1" x14ac:dyDescent="0.2">
      <c r="A1038" s="561"/>
      <c r="B1038" s="561"/>
      <c r="D1038" s="554" t="str">
        <f t="shared" si="16"/>
        <v/>
      </c>
      <c r="H1038" s="728"/>
    </row>
    <row r="1039" spans="1:8" ht="18.75" customHeight="1" x14ac:dyDescent="0.2">
      <c r="A1039" s="561"/>
      <c r="B1039" s="561"/>
      <c r="D1039" s="554" t="str">
        <f t="shared" si="16"/>
        <v/>
      </c>
      <c r="H1039" s="728"/>
    </row>
    <row r="1040" spans="1:8" ht="18.75" customHeight="1" x14ac:dyDescent="0.2">
      <c r="A1040" s="561"/>
      <c r="B1040" s="561"/>
      <c r="D1040" s="554" t="str">
        <f t="shared" si="16"/>
        <v/>
      </c>
      <c r="H1040" s="728"/>
    </row>
    <row r="1041" spans="1:8" ht="18.75" customHeight="1" x14ac:dyDescent="0.2">
      <c r="A1041" s="561"/>
      <c r="B1041" s="561"/>
      <c r="D1041" s="554" t="str">
        <f t="shared" si="16"/>
        <v/>
      </c>
      <c r="H1041" s="728"/>
    </row>
    <row r="1042" spans="1:8" ht="18.75" customHeight="1" x14ac:dyDescent="0.2">
      <c r="A1042" s="561"/>
      <c r="B1042" s="561"/>
      <c r="D1042" s="554" t="str">
        <f t="shared" si="16"/>
        <v/>
      </c>
      <c r="H1042" s="728"/>
    </row>
    <row r="1043" spans="1:8" ht="18.75" customHeight="1" x14ac:dyDescent="0.2">
      <c r="A1043" s="561"/>
      <c r="B1043" s="561"/>
      <c r="D1043" s="554" t="str">
        <f t="shared" si="16"/>
        <v/>
      </c>
      <c r="H1043" s="728"/>
    </row>
    <row r="1044" spans="1:8" ht="18.75" customHeight="1" x14ac:dyDescent="0.2">
      <c r="A1044" s="561"/>
      <c r="B1044" s="561"/>
      <c r="D1044" s="554" t="str">
        <f t="shared" si="16"/>
        <v/>
      </c>
      <c r="H1044" s="728"/>
    </row>
    <row r="1045" spans="1:8" ht="18.75" customHeight="1" x14ac:dyDescent="0.2">
      <c r="A1045" s="561"/>
      <c r="B1045" s="561"/>
      <c r="D1045" s="554" t="str">
        <f t="shared" si="16"/>
        <v/>
      </c>
      <c r="H1045" s="728"/>
    </row>
    <row r="1046" spans="1:8" ht="18.75" customHeight="1" x14ac:dyDescent="0.2">
      <c r="A1046" s="561"/>
      <c r="B1046" s="561"/>
      <c r="D1046" s="554" t="str">
        <f t="shared" si="16"/>
        <v/>
      </c>
      <c r="H1046" s="728"/>
    </row>
    <row r="1047" spans="1:8" ht="18.75" customHeight="1" x14ac:dyDescent="0.2">
      <c r="A1047" s="561"/>
      <c r="B1047" s="561"/>
      <c r="D1047" s="554" t="str">
        <f t="shared" si="16"/>
        <v/>
      </c>
      <c r="H1047" s="728"/>
    </row>
    <row r="1048" spans="1:8" ht="18.75" customHeight="1" x14ac:dyDescent="0.2">
      <c r="A1048" s="561"/>
      <c r="B1048" s="561"/>
      <c r="D1048" s="554" t="str">
        <f t="shared" si="16"/>
        <v/>
      </c>
      <c r="H1048" s="728"/>
    </row>
    <row r="1049" spans="1:8" ht="18.75" customHeight="1" x14ac:dyDescent="0.2">
      <c r="A1049" s="561"/>
      <c r="B1049" s="561"/>
      <c r="D1049" s="554" t="str">
        <f t="shared" si="16"/>
        <v/>
      </c>
      <c r="H1049" s="728"/>
    </row>
    <row r="1050" spans="1:8" ht="18.75" customHeight="1" x14ac:dyDescent="0.2">
      <c r="A1050" s="561"/>
      <c r="B1050" s="561"/>
      <c r="D1050" s="554" t="str">
        <f t="shared" si="16"/>
        <v/>
      </c>
      <c r="H1050" s="728"/>
    </row>
    <row r="1051" spans="1:8" ht="18.75" customHeight="1" x14ac:dyDescent="0.2">
      <c r="A1051" s="561"/>
      <c r="B1051" s="561"/>
      <c r="D1051" s="554" t="str">
        <f t="shared" si="16"/>
        <v/>
      </c>
      <c r="H1051" s="728"/>
    </row>
    <row r="1052" spans="1:8" ht="18.75" customHeight="1" x14ac:dyDescent="0.2">
      <c r="A1052" s="561"/>
      <c r="B1052" s="561"/>
      <c r="D1052" s="554" t="str">
        <f t="shared" si="16"/>
        <v/>
      </c>
      <c r="H1052" s="728"/>
    </row>
    <row r="1053" spans="1:8" ht="18.75" customHeight="1" x14ac:dyDescent="0.2">
      <c r="A1053" s="561"/>
      <c r="B1053" s="561"/>
      <c r="D1053" s="554" t="str">
        <f t="shared" si="16"/>
        <v/>
      </c>
      <c r="H1053" s="728"/>
    </row>
    <row r="1054" spans="1:8" ht="18.75" customHeight="1" x14ac:dyDescent="0.2">
      <c r="A1054" s="561"/>
      <c r="B1054" s="561"/>
      <c r="D1054" s="554" t="str">
        <f t="shared" si="16"/>
        <v/>
      </c>
      <c r="H1054" s="728"/>
    </row>
    <row r="1055" spans="1:8" ht="18.75" customHeight="1" x14ac:dyDescent="0.2">
      <c r="A1055" s="561"/>
      <c r="B1055" s="561"/>
      <c r="D1055" s="554" t="str">
        <f t="shared" si="16"/>
        <v/>
      </c>
      <c r="H1055" s="728"/>
    </row>
    <row r="1056" spans="1:8" ht="18.75" customHeight="1" x14ac:dyDescent="0.2">
      <c r="A1056" s="561"/>
      <c r="B1056" s="561"/>
      <c r="D1056" s="554" t="str">
        <f t="shared" si="16"/>
        <v/>
      </c>
      <c r="H1056" s="728"/>
    </row>
    <row r="1057" spans="1:8" ht="18.75" customHeight="1" x14ac:dyDescent="0.2">
      <c r="A1057" s="561"/>
      <c r="B1057" s="561"/>
      <c r="D1057" s="554" t="str">
        <f t="shared" si="16"/>
        <v/>
      </c>
      <c r="H1057" s="728"/>
    </row>
    <row r="1058" spans="1:8" ht="18.75" customHeight="1" x14ac:dyDescent="0.2">
      <c r="A1058" s="561"/>
      <c r="B1058" s="561"/>
      <c r="D1058" s="554" t="str">
        <f t="shared" si="16"/>
        <v/>
      </c>
      <c r="H1058" s="728"/>
    </row>
    <row r="1059" spans="1:8" ht="18.75" customHeight="1" x14ac:dyDescent="0.2">
      <c r="A1059" s="561"/>
      <c r="B1059" s="561"/>
      <c r="D1059" s="554" t="str">
        <f t="shared" si="16"/>
        <v/>
      </c>
      <c r="H1059" s="728"/>
    </row>
    <row r="1060" spans="1:8" ht="18.75" customHeight="1" x14ac:dyDescent="0.2">
      <c r="A1060" s="561"/>
      <c r="B1060" s="561"/>
      <c r="D1060" s="554" t="str">
        <f t="shared" si="16"/>
        <v/>
      </c>
      <c r="H1060" s="728"/>
    </row>
    <row r="1061" spans="1:8" ht="18.75" customHeight="1" x14ac:dyDescent="0.2">
      <c r="A1061" s="561"/>
      <c r="B1061" s="561"/>
      <c r="D1061" s="554" t="str">
        <f t="shared" si="16"/>
        <v/>
      </c>
      <c r="H1061" s="728"/>
    </row>
    <row r="1062" spans="1:8" ht="18.75" customHeight="1" x14ac:dyDescent="0.2">
      <c r="A1062" s="561"/>
      <c r="B1062" s="561"/>
      <c r="D1062" s="554" t="str">
        <f t="shared" si="16"/>
        <v/>
      </c>
      <c r="H1062" s="728"/>
    </row>
    <row r="1063" spans="1:8" ht="18.75" customHeight="1" x14ac:dyDescent="0.2">
      <c r="A1063" s="561"/>
      <c r="B1063" s="561"/>
      <c r="D1063" s="554" t="str">
        <f t="shared" si="16"/>
        <v/>
      </c>
      <c r="H1063" s="728"/>
    </row>
    <row r="1064" spans="1:8" ht="18.75" customHeight="1" x14ac:dyDescent="0.2">
      <c r="A1064" s="561"/>
      <c r="B1064" s="561"/>
      <c r="D1064" s="554" t="str">
        <f t="shared" si="16"/>
        <v/>
      </c>
      <c r="H1064" s="728"/>
    </row>
    <row r="1065" spans="1:8" ht="18.75" customHeight="1" x14ac:dyDescent="0.2">
      <c r="A1065" s="561"/>
      <c r="B1065" s="561"/>
      <c r="D1065" s="554" t="str">
        <f t="shared" si="16"/>
        <v/>
      </c>
      <c r="H1065" s="728"/>
    </row>
    <row r="1066" spans="1:8" ht="18.75" customHeight="1" x14ac:dyDescent="0.2">
      <c r="A1066" s="561"/>
      <c r="B1066" s="561"/>
      <c r="D1066" s="554" t="str">
        <f t="shared" si="16"/>
        <v/>
      </c>
      <c r="H1066" s="728"/>
    </row>
    <row r="1067" spans="1:8" ht="18.75" customHeight="1" x14ac:dyDescent="0.2">
      <c r="A1067" s="561"/>
      <c r="B1067" s="561"/>
      <c r="D1067" s="554" t="str">
        <f t="shared" si="16"/>
        <v/>
      </c>
      <c r="H1067" s="728"/>
    </row>
    <row r="1068" spans="1:8" ht="18.75" customHeight="1" x14ac:dyDescent="0.2">
      <c r="A1068" s="561"/>
      <c r="B1068" s="561"/>
      <c r="D1068" s="554" t="str">
        <f t="shared" si="16"/>
        <v/>
      </c>
      <c r="H1068" s="728"/>
    </row>
    <row r="1069" spans="1:8" ht="18.75" customHeight="1" x14ac:dyDescent="0.25">
      <c r="A1069" s="561"/>
      <c r="B1069" s="561"/>
      <c r="D1069" s="554" t="str">
        <f t="shared" si="16"/>
        <v/>
      </c>
    </row>
    <row r="1070" spans="1:8" ht="18.75" customHeight="1" x14ac:dyDescent="0.25">
      <c r="A1070" s="561"/>
      <c r="B1070" s="561"/>
      <c r="D1070" s="554" t="str">
        <f t="shared" si="16"/>
        <v/>
      </c>
    </row>
    <row r="1071" spans="1:8" ht="18.75" customHeight="1" x14ac:dyDescent="0.25">
      <c r="A1071" s="561"/>
      <c r="B1071" s="561"/>
      <c r="D1071" s="554" t="str">
        <f t="shared" si="16"/>
        <v/>
      </c>
    </row>
    <row r="1072" spans="1:8" ht="18.75" customHeight="1" x14ac:dyDescent="0.25">
      <c r="A1072" s="561"/>
      <c r="B1072" s="561"/>
      <c r="D1072" s="554" t="str">
        <f t="shared" si="16"/>
        <v/>
      </c>
    </row>
    <row r="1073" spans="1:4" ht="18.75" customHeight="1" x14ac:dyDescent="0.25">
      <c r="A1073" s="561"/>
      <c r="B1073" s="561"/>
      <c r="D1073" s="554" t="str">
        <f t="shared" si="16"/>
        <v/>
      </c>
    </row>
    <row r="1074" spans="1:4" ht="18.75" customHeight="1" x14ac:dyDescent="0.25">
      <c r="A1074" s="561"/>
      <c r="B1074" s="561"/>
      <c r="D1074" s="554" t="str">
        <f t="shared" si="16"/>
        <v/>
      </c>
    </row>
    <row r="1075" spans="1:4" ht="18.75" customHeight="1" x14ac:dyDescent="0.25">
      <c r="A1075" s="561"/>
      <c r="B1075" s="561"/>
      <c r="D1075" s="554" t="str">
        <f t="shared" si="16"/>
        <v/>
      </c>
    </row>
    <row r="1076" spans="1:4" ht="18.75" customHeight="1" x14ac:dyDescent="0.25">
      <c r="A1076" s="561"/>
      <c r="B1076" s="561"/>
      <c r="D1076" s="554" t="str">
        <f t="shared" si="16"/>
        <v/>
      </c>
    </row>
    <row r="1077" spans="1:4" ht="18.75" customHeight="1" x14ac:dyDescent="0.25">
      <c r="A1077" s="561"/>
      <c r="B1077" s="561"/>
      <c r="D1077" s="554" t="str">
        <f t="shared" si="16"/>
        <v/>
      </c>
    </row>
    <row r="1078" spans="1:4" ht="18.75" customHeight="1" x14ac:dyDescent="0.25">
      <c r="A1078" s="561"/>
      <c r="B1078" s="561"/>
      <c r="D1078" s="554" t="str">
        <f t="shared" si="16"/>
        <v/>
      </c>
    </row>
    <row r="1079" spans="1:4" ht="18.75" customHeight="1" x14ac:dyDescent="0.25">
      <c r="A1079" s="561"/>
      <c r="B1079" s="561"/>
      <c r="D1079" s="554" t="str">
        <f t="shared" si="16"/>
        <v/>
      </c>
    </row>
    <row r="1080" spans="1:4" ht="18.75" customHeight="1" x14ac:dyDescent="0.25">
      <c r="A1080" s="561"/>
      <c r="B1080" s="561"/>
      <c r="D1080" s="554" t="str">
        <f t="shared" si="16"/>
        <v/>
      </c>
    </row>
    <row r="1081" spans="1:4" ht="18.75" customHeight="1" x14ac:dyDescent="0.25">
      <c r="A1081" s="561"/>
      <c r="B1081" s="561"/>
      <c r="D1081" s="554" t="str">
        <f t="shared" si="16"/>
        <v/>
      </c>
    </row>
    <row r="1082" spans="1:4" ht="18.75" customHeight="1" x14ac:dyDescent="0.25">
      <c r="A1082" s="561"/>
      <c r="B1082" s="561"/>
      <c r="D1082" s="554" t="str">
        <f t="shared" si="16"/>
        <v/>
      </c>
    </row>
    <row r="1083" spans="1:4" ht="18.75" customHeight="1" x14ac:dyDescent="0.25">
      <c r="A1083" s="561"/>
      <c r="B1083" s="561"/>
      <c r="D1083" s="554" t="str">
        <f t="shared" si="16"/>
        <v/>
      </c>
    </row>
    <row r="1084" spans="1:4" ht="18.75" customHeight="1" x14ac:dyDescent="0.25">
      <c r="A1084" s="561"/>
      <c r="B1084" s="561"/>
      <c r="D1084" s="554" t="str">
        <f t="shared" si="16"/>
        <v/>
      </c>
    </row>
    <row r="1085" spans="1:4" ht="18.75" customHeight="1" x14ac:dyDescent="0.25">
      <c r="A1085" s="561"/>
      <c r="B1085" s="561"/>
      <c r="D1085" s="554" t="str">
        <f t="shared" si="16"/>
        <v/>
      </c>
    </row>
    <row r="1086" spans="1:4" ht="18.75" customHeight="1" x14ac:dyDescent="0.25">
      <c r="A1086" s="561"/>
      <c r="B1086" s="561"/>
      <c r="D1086" s="554" t="str">
        <f t="shared" si="16"/>
        <v/>
      </c>
    </row>
    <row r="1087" spans="1:4" ht="18.75" customHeight="1" x14ac:dyDescent="0.25">
      <c r="A1087" s="561"/>
      <c r="B1087" s="561"/>
      <c r="D1087" s="554" t="str">
        <f t="shared" si="16"/>
        <v/>
      </c>
    </row>
    <row r="1088" spans="1:4" ht="18.75" customHeight="1" x14ac:dyDescent="0.25">
      <c r="A1088" s="561"/>
      <c r="B1088" s="561"/>
      <c r="D1088" s="554" t="str">
        <f t="shared" si="16"/>
        <v/>
      </c>
    </row>
    <row r="1089" spans="1:4" ht="18.75" customHeight="1" x14ac:dyDescent="0.25">
      <c r="A1089" s="561"/>
      <c r="B1089" s="561"/>
      <c r="D1089" s="554" t="str">
        <f t="shared" si="16"/>
        <v/>
      </c>
    </row>
    <row r="1090" spans="1:4" ht="18.75" customHeight="1" x14ac:dyDescent="0.25">
      <c r="A1090" s="561"/>
      <c r="B1090" s="561"/>
      <c r="D1090" s="554" t="str">
        <f t="shared" si="16"/>
        <v/>
      </c>
    </row>
    <row r="1091" spans="1:4" ht="18.75" customHeight="1" x14ac:dyDescent="0.25">
      <c r="A1091" s="561"/>
      <c r="B1091" s="561"/>
      <c r="D1091" s="554" t="str">
        <f t="shared" ref="D1091:D1154" si="17">CONCATENATE(F1091,E1091)</f>
        <v/>
      </c>
    </row>
    <row r="1092" spans="1:4" ht="18.75" customHeight="1" x14ac:dyDescent="0.25">
      <c r="A1092" s="561"/>
      <c r="B1092" s="561"/>
      <c r="D1092" s="554" t="str">
        <f t="shared" si="17"/>
        <v/>
      </c>
    </row>
    <row r="1093" spans="1:4" ht="18.75" customHeight="1" x14ac:dyDescent="0.25">
      <c r="A1093" s="561"/>
      <c r="B1093" s="561"/>
      <c r="D1093" s="554" t="str">
        <f t="shared" si="17"/>
        <v/>
      </c>
    </row>
    <row r="1094" spans="1:4" ht="18.75" customHeight="1" x14ac:dyDescent="0.25">
      <c r="A1094" s="561"/>
      <c r="B1094" s="561"/>
      <c r="D1094" s="554" t="str">
        <f t="shared" si="17"/>
        <v/>
      </c>
    </row>
    <row r="1095" spans="1:4" ht="18.75" customHeight="1" x14ac:dyDescent="0.25">
      <c r="A1095" s="561"/>
      <c r="B1095" s="561"/>
      <c r="D1095" s="554" t="str">
        <f t="shared" si="17"/>
        <v/>
      </c>
    </row>
    <row r="1096" spans="1:4" ht="18.75" customHeight="1" x14ac:dyDescent="0.25">
      <c r="A1096" s="561"/>
      <c r="B1096" s="561"/>
      <c r="D1096" s="554" t="str">
        <f t="shared" si="17"/>
        <v/>
      </c>
    </row>
    <row r="1097" spans="1:4" ht="18.75" customHeight="1" x14ac:dyDescent="0.25">
      <c r="A1097" s="561"/>
      <c r="B1097" s="561"/>
      <c r="D1097" s="554" t="str">
        <f t="shared" si="17"/>
        <v/>
      </c>
    </row>
    <row r="1098" spans="1:4" ht="18.75" customHeight="1" x14ac:dyDescent="0.25">
      <c r="A1098" s="561"/>
      <c r="B1098" s="561"/>
      <c r="D1098" s="554" t="str">
        <f t="shared" si="17"/>
        <v/>
      </c>
    </row>
    <row r="1099" spans="1:4" ht="18.75" customHeight="1" x14ac:dyDescent="0.25">
      <c r="A1099" s="561"/>
      <c r="B1099" s="561"/>
      <c r="D1099" s="554" t="str">
        <f t="shared" si="17"/>
        <v/>
      </c>
    </row>
    <row r="1100" spans="1:4" ht="18.75" customHeight="1" x14ac:dyDescent="0.25">
      <c r="A1100" s="561"/>
      <c r="B1100" s="561"/>
      <c r="D1100" s="554" t="str">
        <f t="shared" si="17"/>
        <v/>
      </c>
    </row>
    <row r="1101" spans="1:4" ht="18.75" customHeight="1" x14ac:dyDescent="0.25">
      <c r="A1101" s="561"/>
      <c r="B1101" s="561"/>
      <c r="D1101" s="554" t="str">
        <f t="shared" si="17"/>
        <v/>
      </c>
    </row>
    <row r="1102" spans="1:4" ht="18.75" customHeight="1" x14ac:dyDescent="0.25">
      <c r="A1102" s="561"/>
      <c r="B1102" s="561"/>
      <c r="D1102" s="554" t="str">
        <f t="shared" si="17"/>
        <v/>
      </c>
    </row>
    <row r="1103" spans="1:4" ht="18.75" customHeight="1" x14ac:dyDescent="0.25">
      <c r="A1103" s="561"/>
      <c r="B1103" s="561"/>
      <c r="D1103" s="554" t="str">
        <f t="shared" si="17"/>
        <v/>
      </c>
    </row>
    <row r="1104" spans="1:4" ht="18.75" customHeight="1" thickBot="1" x14ac:dyDescent="0.3">
      <c r="A1104" s="561"/>
      <c r="B1104" s="561"/>
      <c r="D1104" s="554" t="str">
        <f t="shared" si="17"/>
        <v/>
      </c>
    </row>
    <row r="1105" spans="1:8" ht="18.75" customHeight="1" thickTop="1" x14ac:dyDescent="0.2">
      <c r="A1105" s="561"/>
      <c r="B1105" s="561"/>
      <c r="D1105" s="554" t="str">
        <f t="shared" si="17"/>
        <v/>
      </c>
      <c r="H1105" s="727"/>
    </row>
    <row r="1106" spans="1:8" ht="18.75" customHeight="1" x14ac:dyDescent="0.2">
      <c r="A1106" s="561"/>
      <c r="B1106" s="561"/>
      <c r="D1106" s="554" t="str">
        <f t="shared" si="17"/>
        <v/>
      </c>
      <c r="H1106" s="728"/>
    </row>
    <row r="1107" spans="1:8" ht="18.75" customHeight="1" x14ac:dyDescent="0.2">
      <c r="A1107" s="561"/>
      <c r="B1107" s="561"/>
      <c r="D1107" s="554" t="str">
        <f t="shared" si="17"/>
        <v/>
      </c>
      <c r="H1107" s="728"/>
    </row>
    <row r="1108" spans="1:8" ht="18.75" customHeight="1" x14ac:dyDescent="0.2">
      <c r="A1108" s="561"/>
      <c r="B1108" s="561"/>
      <c r="D1108" s="554" t="str">
        <f t="shared" si="17"/>
        <v/>
      </c>
      <c r="H1108" s="728"/>
    </row>
    <row r="1109" spans="1:8" ht="18.75" customHeight="1" x14ac:dyDescent="0.2">
      <c r="A1109" s="561"/>
      <c r="B1109" s="561"/>
      <c r="D1109" s="554" t="str">
        <f t="shared" si="17"/>
        <v/>
      </c>
      <c r="H1109" s="728"/>
    </row>
    <row r="1110" spans="1:8" ht="18.75" customHeight="1" x14ac:dyDescent="0.2">
      <c r="A1110" s="561"/>
      <c r="B1110" s="561"/>
      <c r="D1110" s="554" t="str">
        <f t="shared" si="17"/>
        <v/>
      </c>
      <c r="H1110" s="728"/>
    </row>
    <row r="1111" spans="1:8" ht="18.75" customHeight="1" x14ac:dyDescent="0.2">
      <c r="A1111" s="561"/>
      <c r="B1111" s="561"/>
      <c r="D1111" s="554" t="str">
        <f t="shared" si="17"/>
        <v/>
      </c>
      <c r="H1111" s="728"/>
    </row>
    <row r="1112" spans="1:8" ht="18.75" customHeight="1" x14ac:dyDescent="0.2">
      <c r="A1112" s="561"/>
      <c r="B1112" s="561"/>
      <c r="D1112" s="554" t="str">
        <f t="shared" si="17"/>
        <v/>
      </c>
      <c r="H1112" s="728"/>
    </row>
    <row r="1113" spans="1:8" ht="18.75" customHeight="1" x14ac:dyDescent="0.2">
      <c r="A1113" s="561"/>
      <c r="B1113" s="561"/>
      <c r="D1113" s="554" t="str">
        <f t="shared" si="17"/>
        <v/>
      </c>
      <c r="H1113" s="728"/>
    </row>
    <row r="1114" spans="1:8" ht="18.75" customHeight="1" x14ac:dyDescent="0.2">
      <c r="A1114" s="561"/>
      <c r="B1114" s="561"/>
      <c r="D1114" s="554" t="str">
        <f t="shared" si="17"/>
        <v/>
      </c>
      <c r="H1114" s="728"/>
    </row>
    <row r="1115" spans="1:8" ht="18.75" customHeight="1" x14ac:dyDescent="0.2">
      <c r="A1115" s="561"/>
      <c r="B1115" s="561"/>
      <c r="D1115" s="554" t="str">
        <f t="shared" si="17"/>
        <v/>
      </c>
      <c r="H1115" s="728"/>
    </row>
    <row r="1116" spans="1:8" ht="18.75" customHeight="1" x14ac:dyDescent="0.2">
      <c r="A1116" s="561"/>
      <c r="B1116" s="561"/>
      <c r="D1116" s="554" t="str">
        <f t="shared" si="17"/>
        <v/>
      </c>
      <c r="H1116" s="728"/>
    </row>
    <row r="1117" spans="1:8" ht="18.75" customHeight="1" x14ac:dyDescent="0.2">
      <c r="A1117" s="561"/>
      <c r="B1117" s="561"/>
      <c r="D1117" s="554" t="str">
        <f t="shared" si="17"/>
        <v/>
      </c>
      <c r="H1117" s="728"/>
    </row>
    <row r="1118" spans="1:8" ht="18.75" customHeight="1" x14ac:dyDescent="0.2">
      <c r="A1118" s="561"/>
      <c r="B1118" s="561"/>
      <c r="D1118" s="554" t="str">
        <f t="shared" si="17"/>
        <v/>
      </c>
      <c r="H1118" s="728"/>
    </row>
    <row r="1119" spans="1:8" ht="18.75" customHeight="1" x14ac:dyDescent="0.2">
      <c r="A1119" s="561"/>
      <c r="B1119" s="561"/>
      <c r="D1119" s="554" t="str">
        <f t="shared" si="17"/>
        <v/>
      </c>
      <c r="H1119" s="728"/>
    </row>
    <row r="1120" spans="1:8" ht="18.75" customHeight="1" x14ac:dyDescent="0.2">
      <c r="A1120" s="561"/>
      <c r="B1120" s="561"/>
      <c r="D1120" s="554" t="str">
        <f t="shared" si="17"/>
        <v/>
      </c>
      <c r="H1120" s="728"/>
    </row>
    <row r="1121" spans="1:8" ht="18.75" customHeight="1" x14ac:dyDescent="0.2">
      <c r="A1121" s="561"/>
      <c r="B1121" s="561"/>
      <c r="D1121" s="554" t="str">
        <f t="shared" si="17"/>
        <v/>
      </c>
      <c r="H1121" s="728"/>
    </row>
    <row r="1122" spans="1:8" ht="18.75" customHeight="1" x14ac:dyDescent="0.2">
      <c r="A1122" s="561"/>
      <c r="B1122" s="561"/>
      <c r="D1122" s="554" t="str">
        <f t="shared" si="17"/>
        <v/>
      </c>
      <c r="H1122" s="728"/>
    </row>
    <row r="1123" spans="1:8" ht="18.75" customHeight="1" x14ac:dyDescent="0.2">
      <c r="A1123" s="561"/>
      <c r="B1123" s="561"/>
      <c r="D1123" s="554" t="str">
        <f t="shared" si="17"/>
        <v/>
      </c>
      <c r="H1123" s="728"/>
    </row>
    <row r="1124" spans="1:8" ht="18.75" customHeight="1" x14ac:dyDescent="0.2">
      <c r="A1124" s="561"/>
      <c r="B1124" s="561"/>
      <c r="D1124" s="554" t="str">
        <f t="shared" si="17"/>
        <v/>
      </c>
      <c r="H1124" s="728"/>
    </row>
    <row r="1125" spans="1:8" ht="18.75" customHeight="1" x14ac:dyDescent="0.2">
      <c r="A1125" s="561"/>
      <c r="B1125" s="561"/>
      <c r="D1125" s="554" t="str">
        <f t="shared" si="17"/>
        <v/>
      </c>
      <c r="H1125" s="728"/>
    </row>
    <row r="1126" spans="1:8" ht="18.75" customHeight="1" x14ac:dyDescent="0.2">
      <c r="A1126" s="561"/>
      <c r="B1126" s="561"/>
      <c r="D1126" s="554" t="str">
        <f t="shared" si="17"/>
        <v/>
      </c>
      <c r="H1126" s="728"/>
    </row>
    <row r="1127" spans="1:8" ht="18.75" customHeight="1" x14ac:dyDescent="0.2">
      <c r="A1127" s="561"/>
      <c r="B1127" s="561"/>
      <c r="D1127" s="554" t="str">
        <f t="shared" si="17"/>
        <v/>
      </c>
      <c r="H1127" s="728"/>
    </row>
    <row r="1128" spans="1:8" ht="18.75" customHeight="1" x14ac:dyDescent="0.2">
      <c r="A1128" s="561"/>
      <c r="B1128" s="561"/>
      <c r="D1128" s="554" t="str">
        <f t="shared" si="17"/>
        <v/>
      </c>
      <c r="H1128" s="728"/>
    </row>
    <row r="1129" spans="1:8" ht="18.75" customHeight="1" x14ac:dyDescent="0.2">
      <c r="A1129" s="561"/>
      <c r="B1129" s="561"/>
      <c r="D1129" s="554" t="str">
        <f t="shared" si="17"/>
        <v/>
      </c>
      <c r="H1129" s="728"/>
    </row>
    <row r="1130" spans="1:8" ht="18.75" customHeight="1" x14ac:dyDescent="0.2">
      <c r="A1130" s="561"/>
      <c r="B1130" s="561"/>
      <c r="D1130" s="554" t="str">
        <f t="shared" si="17"/>
        <v/>
      </c>
      <c r="H1130" s="728"/>
    </row>
    <row r="1131" spans="1:8" ht="18.75" customHeight="1" x14ac:dyDescent="0.2">
      <c r="A1131" s="561"/>
      <c r="B1131" s="561"/>
      <c r="D1131" s="554" t="str">
        <f t="shared" si="17"/>
        <v/>
      </c>
      <c r="H1131" s="728"/>
    </row>
    <row r="1132" spans="1:8" ht="18.75" customHeight="1" x14ac:dyDescent="0.2">
      <c r="A1132" s="561"/>
      <c r="B1132" s="561"/>
      <c r="D1132" s="554" t="str">
        <f t="shared" si="17"/>
        <v/>
      </c>
      <c r="H1132" s="728"/>
    </row>
    <row r="1133" spans="1:8" ht="18.75" customHeight="1" x14ac:dyDescent="0.2">
      <c r="A1133" s="561"/>
      <c r="B1133" s="561"/>
      <c r="D1133" s="554" t="str">
        <f t="shared" si="17"/>
        <v/>
      </c>
      <c r="H1133" s="728"/>
    </row>
    <row r="1134" spans="1:8" ht="18.75" customHeight="1" x14ac:dyDescent="0.2">
      <c r="A1134" s="561"/>
      <c r="B1134" s="561"/>
      <c r="D1134" s="554" t="str">
        <f t="shared" si="17"/>
        <v/>
      </c>
      <c r="H1134" s="728"/>
    </row>
    <row r="1135" spans="1:8" ht="18.75" customHeight="1" x14ac:dyDescent="0.2">
      <c r="A1135" s="561"/>
      <c r="B1135" s="561"/>
      <c r="D1135" s="554" t="str">
        <f t="shared" si="17"/>
        <v/>
      </c>
      <c r="H1135" s="728"/>
    </row>
    <row r="1136" spans="1:8" ht="18.75" customHeight="1" x14ac:dyDescent="0.2">
      <c r="A1136" s="561"/>
      <c r="B1136" s="561"/>
      <c r="D1136" s="554" t="str">
        <f t="shared" si="17"/>
        <v/>
      </c>
      <c r="H1136" s="728"/>
    </row>
    <row r="1137" spans="1:8" ht="18.75" customHeight="1" x14ac:dyDescent="0.2">
      <c r="A1137" s="561"/>
      <c r="B1137" s="561"/>
      <c r="D1137" s="554" t="str">
        <f t="shared" si="17"/>
        <v/>
      </c>
      <c r="H1137" s="728"/>
    </row>
    <row r="1138" spans="1:8" ht="18.75" customHeight="1" x14ac:dyDescent="0.2">
      <c r="A1138" s="561"/>
      <c r="B1138" s="561"/>
      <c r="D1138" s="554" t="str">
        <f t="shared" si="17"/>
        <v/>
      </c>
      <c r="H1138" s="728"/>
    </row>
    <row r="1139" spans="1:8" ht="18.75" customHeight="1" x14ac:dyDescent="0.2">
      <c r="A1139" s="561"/>
      <c r="B1139" s="561"/>
      <c r="D1139" s="554" t="str">
        <f t="shared" si="17"/>
        <v/>
      </c>
      <c r="H1139" s="728"/>
    </row>
    <row r="1140" spans="1:8" ht="18.75" customHeight="1" thickBot="1" x14ac:dyDescent="0.25">
      <c r="A1140" s="561"/>
      <c r="B1140" s="561"/>
      <c r="D1140" s="554" t="str">
        <f t="shared" si="17"/>
        <v/>
      </c>
      <c r="H1140" s="729"/>
    </row>
    <row r="1141" spans="1:8" ht="18.75" customHeight="1" thickTop="1" x14ac:dyDescent="0.2">
      <c r="A1141" s="561"/>
      <c r="B1141" s="561"/>
      <c r="D1141" s="554" t="str">
        <f t="shared" si="17"/>
        <v/>
      </c>
      <c r="H1141" s="727"/>
    </row>
    <row r="1142" spans="1:8" ht="18.75" customHeight="1" x14ac:dyDescent="0.2">
      <c r="A1142" s="561"/>
      <c r="B1142" s="561"/>
      <c r="D1142" s="554" t="str">
        <f t="shared" si="17"/>
        <v/>
      </c>
      <c r="H1142" s="728"/>
    </row>
    <row r="1143" spans="1:8" ht="18.75" customHeight="1" x14ac:dyDescent="0.2">
      <c r="A1143" s="561"/>
      <c r="B1143" s="561"/>
      <c r="D1143" s="554" t="str">
        <f t="shared" si="17"/>
        <v/>
      </c>
      <c r="H1143" s="728"/>
    </row>
    <row r="1144" spans="1:8" ht="18.75" customHeight="1" x14ac:dyDescent="0.2">
      <c r="A1144" s="561"/>
      <c r="B1144" s="561"/>
      <c r="D1144" s="554" t="str">
        <f t="shared" si="17"/>
        <v/>
      </c>
      <c r="H1144" s="728"/>
    </row>
    <row r="1145" spans="1:8" ht="18.75" customHeight="1" x14ac:dyDescent="0.2">
      <c r="A1145" s="561"/>
      <c r="B1145" s="561"/>
      <c r="D1145" s="554" t="str">
        <f t="shared" si="17"/>
        <v/>
      </c>
      <c r="H1145" s="728"/>
    </row>
    <row r="1146" spans="1:8" ht="18.75" customHeight="1" x14ac:dyDescent="0.2">
      <c r="A1146" s="561"/>
      <c r="B1146" s="561"/>
      <c r="D1146" s="554" t="str">
        <f t="shared" si="17"/>
        <v/>
      </c>
      <c r="H1146" s="728"/>
    </row>
    <row r="1147" spans="1:8" ht="18.75" customHeight="1" x14ac:dyDescent="0.2">
      <c r="A1147" s="561"/>
      <c r="B1147" s="561"/>
      <c r="D1147" s="554" t="str">
        <f t="shared" si="17"/>
        <v/>
      </c>
      <c r="H1147" s="728"/>
    </row>
    <row r="1148" spans="1:8" ht="18.75" customHeight="1" x14ac:dyDescent="0.2">
      <c r="A1148" s="561"/>
      <c r="B1148" s="561"/>
      <c r="D1148" s="554" t="str">
        <f t="shared" si="17"/>
        <v/>
      </c>
      <c r="H1148" s="728"/>
    </row>
    <row r="1149" spans="1:8" ht="18.75" customHeight="1" x14ac:dyDescent="0.2">
      <c r="A1149" s="561"/>
      <c r="B1149" s="561"/>
      <c r="D1149" s="554" t="str">
        <f t="shared" si="17"/>
        <v/>
      </c>
      <c r="H1149" s="728"/>
    </row>
    <row r="1150" spans="1:8" ht="18.75" customHeight="1" x14ac:dyDescent="0.2">
      <c r="A1150" s="561"/>
      <c r="B1150" s="561"/>
      <c r="D1150" s="554" t="str">
        <f t="shared" si="17"/>
        <v/>
      </c>
      <c r="H1150" s="728"/>
    </row>
    <row r="1151" spans="1:8" ht="18.75" customHeight="1" x14ac:dyDescent="0.2">
      <c r="A1151" s="561"/>
      <c r="B1151" s="561"/>
      <c r="D1151" s="554" t="str">
        <f t="shared" si="17"/>
        <v/>
      </c>
      <c r="H1151" s="728"/>
    </row>
    <row r="1152" spans="1:8" ht="18.75" customHeight="1" x14ac:dyDescent="0.2">
      <c r="A1152" s="561"/>
      <c r="B1152" s="561"/>
      <c r="D1152" s="554" t="str">
        <f t="shared" si="17"/>
        <v/>
      </c>
      <c r="H1152" s="728"/>
    </row>
    <row r="1153" spans="1:8" ht="18.75" customHeight="1" x14ac:dyDescent="0.2">
      <c r="A1153" s="561"/>
      <c r="B1153" s="561"/>
      <c r="D1153" s="554" t="str">
        <f t="shared" si="17"/>
        <v/>
      </c>
      <c r="H1153" s="728"/>
    </row>
    <row r="1154" spans="1:8" ht="18.75" customHeight="1" x14ac:dyDescent="0.2">
      <c r="A1154" s="561"/>
      <c r="B1154" s="561"/>
      <c r="D1154" s="554" t="str">
        <f t="shared" si="17"/>
        <v/>
      </c>
      <c r="H1154" s="728"/>
    </row>
    <row r="1155" spans="1:8" ht="18.75" customHeight="1" x14ac:dyDescent="0.2">
      <c r="A1155" s="561"/>
      <c r="B1155" s="561"/>
      <c r="D1155" s="554" t="str">
        <f t="shared" ref="D1155:D1218" si="18">CONCATENATE(F1155,E1155)</f>
        <v/>
      </c>
      <c r="H1155" s="728"/>
    </row>
    <row r="1156" spans="1:8" ht="18.75" customHeight="1" x14ac:dyDescent="0.2">
      <c r="A1156" s="561"/>
      <c r="B1156" s="561"/>
      <c r="D1156" s="554" t="str">
        <f t="shared" si="18"/>
        <v/>
      </c>
      <c r="H1156" s="728"/>
    </row>
    <row r="1157" spans="1:8" ht="18.75" customHeight="1" x14ac:dyDescent="0.2">
      <c r="A1157" s="561"/>
      <c r="B1157" s="561"/>
      <c r="D1157" s="554" t="str">
        <f t="shared" si="18"/>
        <v/>
      </c>
      <c r="H1157" s="728"/>
    </row>
    <row r="1158" spans="1:8" ht="18.75" customHeight="1" x14ac:dyDescent="0.2">
      <c r="A1158" s="561"/>
      <c r="B1158" s="561"/>
      <c r="D1158" s="554" t="str">
        <f t="shared" si="18"/>
        <v/>
      </c>
      <c r="H1158" s="728"/>
    </row>
    <row r="1159" spans="1:8" ht="18.75" customHeight="1" x14ac:dyDescent="0.2">
      <c r="A1159" s="561"/>
      <c r="B1159" s="561"/>
      <c r="D1159" s="554" t="str">
        <f t="shared" si="18"/>
        <v/>
      </c>
      <c r="H1159" s="728"/>
    </row>
    <row r="1160" spans="1:8" ht="18.75" customHeight="1" x14ac:dyDescent="0.2">
      <c r="A1160" s="561"/>
      <c r="B1160" s="561"/>
      <c r="D1160" s="554" t="str">
        <f t="shared" si="18"/>
        <v/>
      </c>
      <c r="H1160" s="728"/>
    </row>
    <row r="1161" spans="1:8" ht="18.75" customHeight="1" x14ac:dyDescent="0.2">
      <c r="A1161" s="561"/>
      <c r="B1161" s="561"/>
      <c r="D1161" s="554" t="str">
        <f t="shared" si="18"/>
        <v/>
      </c>
      <c r="H1161" s="728"/>
    </row>
    <row r="1162" spans="1:8" ht="18.75" customHeight="1" x14ac:dyDescent="0.2">
      <c r="A1162" s="561"/>
      <c r="B1162" s="561"/>
      <c r="D1162" s="554" t="str">
        <f t="shared" si="18"/>
        <v/>
      </c>
      <c r="H1162" s="728"/>
    </row>
    <row r="1163" spans="1:8" ht="18.75" customHeight="1" x14ac:dyDescent="0.2">
      <c r="A1163" s="561"/>
      <c r="B1163" s="561"/>
      <c r="D1163" s="554" t="str">
        <f t="shared" si="18"/>
        <v/>
      </c>
      <c r="H1163" s="728"/>
    </row>
    <row r="1164" spans="1:8" ht="18.75" customHeight="1" x14ac:dyDescent="0.2">
      <c r="A1164" s="561"/>
      <c r="B1164" s="561"/>
      <c r="D1164" s="554" t="str">
        <f t="shared" si="18"/>
        <v/>
      </c>
      <c r="H1164" s="728"/>
    </row>
    <row r="1165" spans="1:8" ht="18.75" customHeight="1" x14ac:dyDescent="0.2">
      <c r="A1165" s="561"/>
      <c r="B1165" s="561"/>
      <c r="D1165" s="554" t="str">
        <f t="shared" si="18"/>
        <v/>
      </c>
      <c r="H1165" s="728"/>
    </row>
    <row r="1166" spans="1:8" ht="18.75" customHeight="1" x14ac:dyDescent="0.2">
      <c r="A1166" s="561"/>
      <c r="B1166" s="561"/>
      <c r="D1166" s="554" t="str">
        <f t="shared" si="18"/>
        <v/>
      </c>
      <c r="H1166" s="728"/>
    </row>
    <row r="1167" spans="1:8" ht="18.75" customHeight="1" x14ac:dyDescent="0.2">
      <c r="A1167" s="561"/>
      <c r="B1167" s="561"/>
      <c r="D1167" s="554" t="str">
        <f t="shared" si="18"/>
        <v/>
      </c>
      <c r="H1167" s="728"/>
    </row>
    <row r="1168" spans="1:8" ht="18.75" customHeight="1" x14ac:dyDescent="0.2">
      <c r="A1168" s="561"/>
      <c r="B1168" s="561"/>
      <c r="D1168" s="554" t="str">
        <f t="shared" si="18"/>
        <v/>
      </c>
      <c r="H1168" s="728"/>
    </row>
    <row r="1169" spans="1:8" ht="18.75" customHeight="1" x14ac:dyDescent="0.2">
      <c r="A1169" s="561"/>
      <c r="B1169" s="561"/>
      <c r="D1169" s="554" t="str">
        <f t="shared" si="18"/>
        <v/>
      </c>
      <c r="H1169" s="728"/>
    </row>
    <row r="1170" spans="1:8" ht="18.75" customHeight="1" x14ac:dyDescent="0.2">
      <c r="A1170" s="561"/>
      <c r="B1170" s="561"/>
      <c r="D1170" s="554" t="str">
        <f t="shared" si="18"/>
        <v/>
      </c>
      <c r="H1170" s="728"/>
    </row>
    <row r="1171" spans="1:8" ht="18.75" customHeight="1" x14ac:dyDescent="0.2">
      <c r="A1171" s="561"/>
      <c r="B1171" s="561"/>
      <c r="D1171" s="554" t="str">
        <f t="shared" si="18"/>
        <v/>
      </c>
      <c r="H1171" s="728"/>
    </row>
    <row r="1172" spans="1:8" ht="18.75" customHeight="1" thickBot="1" x14ac:dyDescent="0.25">
      <c r="A1172" s="561"/>
      <c r="B1172" s="561"/>
      <c r="D1172" s="554" t="str">
        <f t="shared" si="18"/>
        <v/>
      </c>
      <c r="H1172" s="728"/>
    </row>
    <row r="1173" spans="1:8" ht="18.75" customHeight="1" thickTop="1" x14ac:dyDescent="0.2">
      <c r="A1173" s="561"/>
      <c r="B1173" s="561"/>
      <c r="D1173" s="554" t="str">
        <f t="shared" si="18"/>
        <v/>
      </c>
      <c r="H1173" s="727"/>
    </row>
    <row r="1174" spans="1:8" ht="18.75" customHeight="1" x14ac:dyDescent="0.2">
      <c r="A1174" s="561"/>
      <c r="B1174" s="561"/>
      <c r="D1174" s="554" t="str">
        <f t="shared" si="18"/>
        <v/>
      </c>
      <c r="H1174" s="728"/>
    </row>
    <row r="1175" spans="1:8" ht="18.75" customHeight="1" x14ac:dyDescent="0.2">
      <c r="A1175" s="561"/>
      <c r="B1175" s="561"/>
      <c r="D1175" s="554" t="str">
        <f t="shared" si="18"/>
        <v/>
      </c>
      <c r="H1175" s="728"/>
    </row>
    <row r="1176" spans="1:8" ht="18.75" customHeight="1" x14ac:dyDescent="0.2">
      <c r="A1176" s="561"/>
      <c r="B1176" s="561"/>
      <c r="D1176" s="554" t="str">
        <f t="shared" si="18"/>
        <v/>
      </c>
      <c r="H1176" s="728"/>
    </row>
    <row r="1177" spans="1:8" ht="18.75" customHeight="1" x14ac:dyDescent="0.2">
      <c r="A1177" s="561"/>
      <c r="B1177" s="561"/>
      <c r="D1177" s="554" t="str">
        <f t="shared" si="18"/>
        <v/>
      </c>
      <c r="H1177" s="728"/>
    </row>
    <row r="1178" spans="1:8" ht="18.75" customHeight="1" x14ac:dyDescent="0.2">
      <c r="A1178" s="561"/>
      <c r="B1178" s="561"/>
      <c r="D1178" s="554" t="str">
        <f t="shared" si="18"/>
        <v/>
      </c>
      <c r="H1178" s="728"/>
    </row>
    <row r="1179" spans="1:8" ht="18.75" customHeight="1" x14ac:dyDescent="0.2">
      <c r="A1179" s="561"/>
      <c r="B1179" s="561"/>
      <c r="D1179" s="554" t="str">
        <f t="shared" si="18"/>
        <v/>
      </c>
      <c r="H1179" s="728"/>
    </row>
    <row r="1180" spans="1:8" ht="18.75" customHeight="1" x14ac:dyDescent="0.2">
      <c r="A1180" s="561"/>
      <c r="B1180" s="561"/>
      <c r="D1180" s="554" t="str">
        <f t="shared" si="18"/>
        <v/>
      </c>
      <c r="H1180" s="728"/>
    </row>
    <row r="1181" spans="1:8" ht="18.75" customHeight="1" x14ac:dyDescent="0.2">
      <c r="A1181" s="561"/>
      <c r="B1181" s="561"/>
      <c r="D1181" s="554" t="str">
        <f t="shared" si="18"/>
        <v/>
      </c>
      <c r="H1181" s="728"/>
    </row>
    <row r="1182" spans="1:8" ht="18.75" customHeight="1" x14ac:dyDescent="0.2">
      <c r="A1182" s="561"/>
      <c r="B1182" s="561"/>
      <c r="D1182" s="554" t="str">
        <f t="shared" si="18"/>
        <v/>
      </c>
      <c r="H1182" s="728"/>
    </row>
    <row r="1183" spans="1:8" ht="18.75" customHeight="1" x14ac:dyDescent="0.2">
      <c r="A1183" s="561"/>
      <c r="B1183" s="561"/>
      <c r="D1183" s="554" t="str">
        <f t="shared" si="18"/>
        <v/>
      </c>
      <c r="H1183" s="728"/>
    </row>
    <row r="1184" spans="1:8" ht="18.75" customHeight="1" x14ac:dyDescent="0.2">
      <c r="A1184" s="561"/>
      <c r="B1184" s="561"/>
      <c r="D1184" s="554" t="str">
        <f t="shared" si="18"/>
        <v/>
      </c>
      <c r="H1184" s="728"/>
    </row>
    <row r="1185" spans="1:8" ht="18.75" customHeight="1" x14ac:dyDescent="0.2">
      <c r="A1185" s="561"/>
      <c r="B1185" s="561"/>
      <c r="D1185" s="554" t="str">
        <f t="shared" si="18"/>
        <v/>
      </c>
      <c r="H1185" s="728"/>
    </row>
    <row r="1186" spans="1:8" ht="18.75" customHeight="1" x14ac:dyDescent="0.2">
      <c r="A1186" s="561"/>
      <c r="B1186" s="561"/>
      <c r="D1186" s="554" t="str">
        <f t="shared" si="18"/>
        <v/>
      </c>
      <c r="H1186" s="728"/>
    </row>
    <row r="1187" spans="1:8" ht="18.75" customHeight="1" x14ac:dyDescent="0.2">
      <c r="A1187" s="561"/>
      <c r="B1187" s="561"/>
      <c r="D1187" s="554" t="str">
        <f t="shared" si="18"/>
        <v/>
      </c>
      <c r="H1187" s="728"/>
    </row>
    <row r="1188" spans="1:8" ht="18.75" customHeight="1" x14ac:dyDescent="0.2">
      <c r="A1188" s="561"/>
      <c r="B1188" s="561"/>
      <c r="D1188" s="554" t="str">
        <f t="shared" si="18"/>
        <v/>
      </c>
      <c r="H1188" s="728"/>
    </row>
    <row r="1189" spans="1:8" ht="18.75" customHeight="1" x14ac:dyDescent="0.2">
      <c r="A1189" s="561"/>
      <c r="B1189" s="561"/>
      <c r="D1189" s="554" t="str">
        <f t="shared" si="18"/>
        <v/>
      </c>
      <c r="H1189" s="728"/>
    </row>
    <row r="1190" spans="1:8" ht="18.75" customHeight="1" x14ac:dyDescent="0.2">
      <c r="A1190" s="561"/>
      <c r="B1190" s="561"/>
      <c r="D1190" s="554" t="str">
        <f t="shared" si="18"/>
        <v/>
      </c>
      <c r="H1190" s="728"/>
    </row>
    <row r="1191" spans="1:8" ht="18.75" customHeight="1" x14ac:dyDescent="0.2">
      <c r="A1191" s="561"/>
      <c r="B1191" s="561"/>
      <c r="D1191" s="554" t="str">
        <f t="shared" si="18"/>
        <v/>
      </c>
      <c r="H1191" s="728"/>
    </row>
    <row r="1192" spans="1:8" ht="18.75" customHeight="1" x14ac:dyDescent="0.2">
      <c r="A1192" s="561"/>
      <c r="B1192" s="561"/>
      <c r="D1192" s="554" t="str">
        <f t="shared" si="18"/>
        <v/>
      </c>
      <c r="H1192" s="728"/>
    </row>
    <row r="1193" spans="1:8" ht="18.75" customHeight="1" x14ac:dyDescent="0.2">
      <c r="A1193" s="561"/>
      <c r="B1193" s="561"/>
      <c r="D1193" s="554" t="str">
        <f t="shared" si="18"/>
        <v/>
      </c>
      <c r="H1193" s="728"/>
    </row>
    <row r="1194" spans="1:8" ht="18.75" customHeight="1" x14ac:dyDescent="0.2">
      <c r="A1194" s="561"/>
      <c r="B1194" s="561"/>
      <c r="D1194" s="554" t="str">
        <f t="shared" si="18"/>
        <v/>
      </c>
      <c r="H1194" s="728"/>
    </row>
    <row r="1195" spans="1:8" ht="18.75" customHeight="1" x14ac:dyDescent="0.2">
      <c r="A1195" s="561"/>
      <c r="B1195" s="561"/>
      <c r="D1195" s="554" t="str">
        <f t="shared" si="18"/>
        <v/>
      </c>
      <c r="H1195" s="728"/>
    </row>
    <row r="1196" spans="1:8" ht="18.75" customHeight="1" x14ac:dyDescent="0.2">
      <c r="A1196" s="561"/>
      <c r="B1196" s="561"/>
      <c r="D1196" s="554" t="str">
        <f t="shared" si="18"/>
        <v/>
      </c>
      <c r="H1196" s="728"/>
    </row>
    <row r="1197" spans="1:8" ht="18.75" customHeight="1" x14ac:dyDescent="0.2">
      <c r="A1197" s="561"/>
      <c r="B1197" s="561"/>
      <c r="D1197" s="554" t="str">
        <f t="shared" si="18"/>
        <v/>
      </c>
      <c r="H1197" s="728"/>
    </row>
    <row r="1198" spans="1:8" ht="18.75" customHeight="1" x14ac:dyDescent="0.2">
      <c r="A1198" s="561"/>
      <c r="B1198" s="561"/>
      <c r="D1198" s="554" t="str">
        <f t="shared" si="18"/>
        <v/>
      </c>
      <c r="H1198" s="728"/>
    </row>
    <row r="1199" spans="1:8" ht="18.75" customHeight="1" x14ac:dyDescent="0.2">
      <c r="A1199" s="561"/>
      <c r="B1199" s="561"/>
      <c r="D1199" s="554" t="str">
        <f t="shared" si="18"/>
        <v/>
      </c>
      <c r="H1199" s="728"/>
    </row>
    <row r="1200" spans="1:8" ht="18.75" customHeight="1" x14ac:dyDescent="0.2">
      <c r="A1200" s="561"/>
      <c r="B1200" s="561"/>
      <c r="D1200" s="554" t="str">
        <f t="shared" si="18"/>
        <v/>
      </c>
      <c r="H1200" s="728"/>
    </row>
    <row r="1201" spans="1:8" ht="18.75" customHeight="1" x14ac:dyDescent="0.2">
      <c r="A1201" s="561"/>
      <c r="B1201" s="561"/>
      <c r="D1201" s="554" t="str">
        <f t="shared" si="18"/>
        <v/>
      </c>
      <c r="H1201" s="728"/>
    </row>
    <row r="1202" spans="1:8" ht="18.75" customHeight="1" x14ac:dyDescent="0.2">
      <c r="A1202" s="561"/>
      <c r="B1202" s="561"/>
      <c r="D1202" s="554" t="str">
        <f t="shared" si="18"/>
        <v/>
      </c>
      <c r="H1202" s="728"/>
    </row>
    <row r="1203" spans="1:8" ht="18.75" customHeight="1" x14ac:dyDescent="0.2">
      <c r="A1203" s="561"/>
      <c r="B1203" s="561"/>
      <c r="D1203" s="554" t="str">
        <f t="shared" si="18"/>
        <v/>
      </c>
      <c r="H1203" s="728"/>
    </row>
    <row r="1204" spans="1:8" ht="18.75" customHeight="1" x14ac:dyDescent="0.2">
      <c r="A1204" s="561"/>
      <c r="B1204" s="561"/>
      <c r="D1204" s="554" t="str">
        <f t="shared" si="18"/>
        <v/>
      </c>
      <c r="H1204" s="728"/>
    </row>
    <row r="1205" spans="1:8" ht="18.75" customHeight="1" x14ac:dyDescent="0.2">
      <c r="A1205" s="561"/>
      <c r="B1205" s="561"/>
      <c r="D1205" s="554" t="str">
        <f t="shared" si="18"/>
        <v/>
      </c>
      <c r="H1205" s="728"/>
    </row>
    <row r="1206" spans="1:8" ht="18.75" customHeight="1" x14ac:dyDescent="0.25">
      <c r="A1206" s="561"/>
      <c r="B1206" s="561"/>
      <c r="D1206" s="554" t="str">
        <f t="shared" si="18"/>
        <v/>
      </c>
    </row>
    <row r="1207" spans="1:8" ht="18.75" customHeight="1" x14ac:dyDescent="0.25">
      <c r="A1207" s="561"/>
      <c r="B1207" s="561"/>
      <c r="D1207" s="554" t="str">
        <f t="shared" si="18"/>
        <v/>
      </c>
    </row>
    <row r="1208" spans="1:8" ht="18.75" customHeight="1" x14ac:dyDescent="0.25">
      <c r="A1208" s="561"/>
      <c r="B1208" s="561"/>
      <c r="D1208" s="554" t="str">
        <f t="shared" si="18"/>
        <v/>
      </c>
    </row>
    <row r="1209" spans="1:8" ht="18.75" customHeight="1" x14ac:dyDescent="0.25">
      <c r="A1209" s="561"/>
      <c r="B1209" s="561"/>
      <c r="D1209" s="554" t="str">
        <f t="shared" si="18"/>
        <v/>
      </c>
    </row>
    <row r="1210" spans="1:8" ht="18.75" customHeight="1" x14ac:dyDescent="0.25">
      <c r="A1210" s="561"/>
      <c r="B1210" s="561"/>
      <c r="D1210" s="554" t="str">
        <f t="shared" si="18"/>
        <v/>
      </c>
    </row>
    <row r="1211" spans="1:8" ht="18.75" customHeight="1" x14ac:dyDescent="0.25">
      <c r="A1211" s="561"/>
      <c r="B1211" s="561"/>
      <c r="D1211" s="554" t="str">
        <f t="shared" si="18"/>
        <v/>
      </c>
    </row>
    <row r="1212" spans="1:8" ht="18.75" customHeight="1" x14ac:dyDescent="0.25">
      <c r="A1212" s="561"/>
      <c r="B1212" s="561"/>
      <c r="D1212" s="554" t="str">
        <f t="shared" si="18"/>
        <v/>
      </c>
    </row>
    <row r="1213" spans="1:8" ht="18.75" customHeight="1" x14ac:dyDescent="0.25">
      <c r="A1213" s="561"/>
      <c r="B1213" s="561"/>
      <c r="D1213" s="554" t="str">
        <f t="shared" si="18"/>
        <v/>
      </c>
    </row>
    <row r="1214" spans="1:8" ht="18.75" customHeight="1" x14ac:dyDescent="0.25">
      <c r="A1214" s="561"/>
      <c r="B1214" s="561"/>
      <c r="D1214" s="554" t="str">
        <f t="shared" si="18"/>
        <v/>
      </c>
    </row>
    <row r="1215" spans="1:8" ht="18.75" customHeight="1" x14ac:dyDescent="0.25">
      <c r="A1215" s="561"/>
      <c r="B1215" s="561"/>
      <c r="D1215" s="554" t="str">
        <f t="shared" si="18"/>
        <v/>
      </c>
    </row>
    <row r="1216" spans="1:8" ht="18.75" customHeight="1" x14ac:dyDescent="0.25">
      <c r="A1216" s="561"/>
      <c r="B1216" s="561"/>
      <c r="D1216" s="554" t="str">
        <f t="shared" si="18"/>
        <v/>
      </c>
    </row>
    <row r="1217" spans="1:4" ht="18.75" customHeight="1" x14ac:dyDescent="0.25">
      <c r="A1217" s="561"/>
      <c r="B1217" s="561"/>
      <c r="D1217" s="554" t="str">
        <f t="shared" si="18"/>
        <v/>
      </c>
    </row>
    <row r="1218" spans="1:4" ht="18.75" customHeight="1" x14ac:dyDescent="0.25">
      <c r="A1218" s="561"/>
      <c r="B1218" s="561"/>
      <c r="D1218" s="554" t="str">
        <f t="shared" si="18"/>
        <v/>
      </c>
    </row>
    <row r="1219" spans="1:4" ht="18.75" customHeight="1" x14ac:dyDescent="0.25">
      <c r="A1219" s="561"/>
      <c r="B1219" s="561"/>
      <c r="D1219" s="554" t="str">
        <f t="shared" ref="D1219:D1282" si="19">CONCATENATE(F1219,E1219)</f>
        <v/>
      </c>
    </row>
    <row r="1220" spans="1:4" ht="18.75" customHeight="1" x14ac:dyDescent="0.25">
      <c r="A1220" s="561"/>
      <c r="B1220" s="561"/>
      <c r="D1220" s="554" t="str">
        <f t="shared" si="19"/>
        <v/>
      </c>
    </row>
    <row r="1221" spans="1:4" ht="18.75" customHeight="1" x14ac:dyDescent="0.25">
      <c r="A1221" s="561"/>
      <c r="B1221" s="561"/>
      <c r="D1221" s="554" t="str">
        <f t="shared" si="19"/>
        <v/>
      </c>
    </row>
    <row r="1222" spans="1:4" ht="18.75" customHeight="1" x14ac:dyDescent="0.25">
      <c r="A1222" s="561"/>
      <c r="B1222" s="561"/>
      <c r="D1222" s="554" t="str">
        <f t="shared" si="19"/>
        <v/>
      </c>
    </row>
    <row r="1223" spans="1:4" ht="18.75" customHeight="1" x14ac:dyDescent="0.25">
      <c r="A1223" s="561"/>
      <c r="B1223" s="561"/>
      <c r="D1223" s="554" t="str">
        <f t="shared" si="19"/>
        <v/>
      </c>
    </row>
    <row r="1224" spans="1:4" ht="18.75" customHeight="1" x14ac:dyDescent="0.25">
      <c r="A1224" s="561"/>
      <c r="B1224" s="561"/>
      <c r="D1224" s="554" t="str">
        <f t="shared" si="19"/>
        <v/>
      </c>
    </row>
    <row r="1225" spans="1:4" ht="18.75" customHeight="1" x14ac:dyDescent="0.25">
      <c r="A1225" s="561"/>
      <c r="B1225" s="561"/>
      <c r="D1225" s="554" t="str">
        <f t="shared" si="19"/>
        <v/>
      </c>
    </row>
    <row r="1226" spans="1:4" ht="18.75" customHeight="1" x14ac:dyDescent="0.25">
      <c r="A1226" s="561"/>
      <c r="B1226" s="561"/>
      <c r="D1226" s="554" t="str">
        <f t="shared" si="19"/>
        <v/>
      </c>
    </row>
    <row r="1227" spans="1:4" ht="18.75" customHeight="1" x14ac:dyDescent="0.25">
      <c r="A1227" s="561"/>
      <c r="B1227" s="561"/>
      <c r="D1227" s="554" t="str">
        <f t="shared" si="19"/>
        <v/>
      </c>
    </row>
    <row r="1228" spans="1:4" ht="18.75" customHeight="1" x14ac:dyDescent="0.25">
      <c r="A1228" s="561"/>
      <c r="B1228" s="561"/>
      <c r="D1228" s="554" t="str">
        <f t="shared" si="19"/>
        <v/>
      </c>
    </row>
    <row r="1229" spans="1:4" ht="18.75" customHeight="1" x14ac:dyDescent="0.25">
      <c r="A1229" s="561"/>
      <c r="B1229" s="561"/>
      <c r="D1229" s="554" t="str">
        <f t="shared" si="19"/>
        <v/>
      </c>
    </row>
    <row r="1230" spans="1:4" ht="18.75" customHeight="1" x14ac:dyDescent="0.25">
      <c r="A1230" s="561"/>
      <c r="B1230" s="561"/>
      <c r="D1230" s="554" t="str">
        <f t="shared" si="19"/>
        <v/>
      </c>
    </row>
    <row r="1231" spans="1:4" ht="18.75" customHeight="1" x14ac:dyDescent="0.25">
      <c r="A1231" s="561"/>
      <c r="B1231" s="561"/>
      <c r="D1231" s="554" t="str">
        <f t="shared" si="19"/>
        <v/>
      </c>
    </row>
    <row r="1232" spans="1:4" ht="18.75" customHeight="1" x14ac:dyDescent="0.25">
      <c r="A1232" s="561"/>
      <c r="B1232" s="561"/>
      <c r="D1232" s="554" t="str">
        <f t="shared" si="19"/>
        <v/>
      </c>
    </row>
    <row r="1233" spans="1:8" ht="18.75" customHeight="1" x14ac:dyDescent="0.25">
      <c r="A1233" s="561"/>
      <c r="B1233" s="561"/>
      <c r="D1233" s="554" t="str">
        <f t="shared" si="19"/>
        <v/>
      </c>
    </row>
    <row r="1234" spans="1:8" ht="18.75" customHeight="1" x14ac:dyDescent="0.25">
      <c r="A1234" s="561"/>
      <c r="B1234" s="561"/>
      <c r="D1234" s="554" t="str">
        <f t="shared" si="19"/>
        <v/>
      </c>
    </row>
    <row r="1235" spans="1:8" ht="18.75" customHeight="1" x14ac:dyDescent="0.25">
      <c r="A1235" s="561"/>
      <c r="B1235" s="561"/>
      <c r="D1235" s="554" t="str">
        <f t="shared" si="19"/>
        <v/>
      </c>
    </row>
    <row r="1236" spans="1:8" ht="18.75" customHeight="1" x14ac:dyDescent="0.25">
      <c r="A1236" s="561"/>
      <c r="B1236" s="561"/>
      <c r="D1236" s="554" t="str">
        <f t="shared" si="19"/>
        <v/>
      </c>
    </row>
    <row r="1237" spans="1:8" ht="18.75" customHeight="1" x14ac:dyDescent="0.25">
      <c r="A1237" s="561"/>
      <c r="B1237" s="561"/>
      <c r="D1237" s="554" t="str">
        <f t="shared" si="19"/>
        <v/>
      </c>
    </row>
    <row r="1238" spans="1:8" ht="18.75" customHeight="1" x14ac:dyDescent="0.25">
      <c r="A1238" s="561"/>
      <c r="B1238" s="561"/>
      <c r="D1238" s="554" t="str">
        <f t="shared" si="19"/>
        <v/>
      </c>
    </row>
    <row r="1239" spans="1:8" ht="18.75" customHeight="1" x14ac:dyDescent="0.25">
      <c r="A1239" s="561"/>
      <c r="B1239" s="561"/>
      <c r="D1239" s="554" t="str">
        <f t="shared" si="19"/>
        <v/>
      </c>
    </row>
    <row r="1240" spans="1:8" ht="18.75" customHeight="1" thickBot="1" x14ac:dyDescent="0.3">
      <c r="A1240" s="561"/>
      <c r="B1240" s="561"/>
      <c r="D1240" s="554" t="str">
        <f t="shared" si="19"/>
        <v/>
      </c>
    </row>
    <row r="1241" spans="1:8" ht="18.75" customHeight="1" thickTop="1" x14ac:dyDescent="0.2">
      <c r="A1241" s="561"/>
      <c r="B1241" s="561"/>
      <c r="D1241" s="554" t="str">
        <f t="shared" si="19"/>
        <v/>
      </c>
      <c r="H1241" s="727"/>
    </row>
    <row r="1242" spans="1:8" ht="18.75" customHeight="1" x14ac:dyDescent="0.2">
      <c r="A1242" s="561"/>
      <c r="B1242" s="561"/>
      <c r="D1242" s="554" t="str">
        <f t="shared" si="19"/>
        <v/>
      </c>
      <c r="H1242" s="728"/>
    </row>
    <row r="1243" spans="1:8" ht="18.75" customHeight="1" x14ac:dyDescent="0.2">
      <c r="A1243" s="561"/>
      <c r="B1243" s="561"/>
      <c r="D1243" s="554" t="str">
        <f t="shared" si="19"/>
        <v/>
      </c>
      <c r="H1243" s="728"/>
    </row>
    <row r="1244" spans="1:8" ht="18.75" customHeight="1" x14ac:dyDescent="0.2">
      <c r="A1244" s="561"/>
      <c r="B1244" s="561"/>
      <c r="D1244" s="554" t="str">
        <f t="shared" si="19"/>
        <v/>
      </c>
      <c r="H1244" s="728"/>
    </row>
    <row r="1245" spans="1:8" ht="18.75" customHeight="1" x14ac:dyDescent="0.2">
      <c r="A1245" s="561"/>
      <c r="B1245" s="561"/>
      <c r="D1245" s="554" t="str">
        <f t="shared" si="19"/>
        <v/>
      </c>
      <c r="H1245" s="728"/>
    </row>
    <row r="1246" spans="1:8" ht="18.75" customHeight="1" x14ac:dyDescent="0.2">
      <c r="A1246" s="561"/>
      <c r="B1246" s="561"/>
      <c r="D1246" s="554" t="str">
        <f t="shared" si="19"/>
        <v/>
      </c>
      <c r="H1246" s="728"/>
    </row>
    <row r="1247" spans="1:8" ht="18.75" customHeight="1" x14ac:dyDescent="0.2">
      <c r="A1247" s="561"/>
      <c r="B1247" s="561"/>
      <c r="D1247" s="554" t="str">
        <f t="shared" si="19"/>
        <v/>
      </c>
      <c r="H1247" s="728"/>
    </row>
    <row r="1248" spans="1:8" ht="18.75" customHeight="1" x14ac:dyDescent="0.2">
      <c r="A1248" s="561"/>
      <c r="B1248" s="561"/>
      <c r="D1248" s="554" t="str">
        <f t="shared" si="19"/>
        <v/>
      </c>
      <c r="H1248" s="728"/>
    </row>
    <row r="1249" spans="1:8" ht="18.75" customHeight="1" x14ac:dyDescent="0.2">
      <c r="A1249" s="561"/>
      <c r="B1249" s="561"/>
      <c r="D1249" s="554" t="str">
        <f t="shared" si="19"/>
        <v/>
      </c>
      <c r="H1249" s="728"/>
    </row>
    <row r="1250" spans="1:8" ht="18.75" customHeight="1" x14ac:dyDescent="0.2">
      <c r="A1250" s="561"/>
      <c r="B1250" s="561"/>
      <c r="D1250" s="554" t="str">
        <f t="shared" si="19"/>
        <v/>
      </c>
      <c r="H1250" s="728"/>
    </row>
    <row r="1251" spans="1:8" ht="18.75" customHeight="1" x14ac:dyDescent="0.2">
      <c r="A1251" s="561"/>
      <c r="B1251" s="561"/>
      <c r="D1251" s="554" t="str">
        <f t="shared" si="19"/>
        <v/>
      </c>
      <c r="H1251" s="728"/>
    </row>
    <row r="1252" spans="1:8" ht="18.75" customHeight="1" x14ac:dyDescent="0.2">
      <c r="A1252" s="561"/>
      <c r="B1252" s="561"/>
      <c r="D1252" s="554" t="str">
        <f t="shared" si="19"/>
        <v/>
      </c>
      <c r="H1252" s="728"/>
    </row>
    <row r="1253" spans="1:8" ht="18.75" customHeight="1" x14ac:dyDescent="0.2">
      <c r="A1253" s="561"/>
      <c r="B1253" s="561"/>
      <c r="D1253" s="554" t="str">
        <f t="shared" si="19"/>
        <v/>
      </c>
      <c r="H1253" s="728"/>
    </row>
    <row r="1254" spans="1:8" ht="18.75" customHeight="1" x14ac:dyDescent="0.2">
      <c r="A1254" s="561"/>
      <c r="B1254" s="561"/>
      <c r="D1254" s="554" t="str">
        <f t="shared" si="19"/>
        <v/>
      </c>
      <c r="H1254" s="728"/>
    </row>
    <row r="1255" spans="1:8" ht="18.75" customHeight="1" x14ac:dyDescent="0.2">
      <c r="A1255" s="561"/>
      <c r="B1255" s="561"/>
      <c r="D1255" s="554" t="str">
        <f t="shared" si="19"/>
        <v/>
      </c>
      <c r="H1255" s="728"/>
    </row>
    <row r="1256" spans="1:8" ht="18.75" customHeight="1" x14ac:dyDescent="0.2">
      <c r="A1256" s="561"/>
      <c r="B1256" s="561"/>
      <c r="D1256" s="554" t="str">
        <f t="shared" si="19"/>
        <v/>
      </c>
      <c r="H1256" s="728"/>
    </row>
    <row r="1257" spans="1:8" ht="18.75" customHeight="1" x14ac:dyDescent="0.2">
      <c r="A1257" s="561"/>
      <c r="B1257" s="561"/>
      <c r="D1257" s="554" t="str">
        <f t="shared" si="19"/>
        <v/>
      </c>
      <c r="H1257" s="728"/>
    </row>
    <row r="1258" spans="1:8" ht="18.75" customHeight="1" x14ac:dyDescent="0.2">
      <c r="A1258" s="561"/>
      <c r="B1258" s="561"/>
      <c r="D1258" s="554" t="str">
        <f t="shared" si="19"/>
        <v/>
      </c>
      <c r="H1258" s="728"/>
    </row>
    <row r="1259" spans="1:8" ht="18.75" customHeight="1" x14ac:dyDescent="0.2">
      <c r="A1259" s="561"/>
      <c r="B1259" s="561"/>
      <c r="D1259" s="554" t="str">
        <f t="shared" si="19"/>
        <v/>
      </c>
      <c r="H1259" s="728"/>
    </row>
    <row r="1260" spans="1:8" ht="18.75" customHeight="1" x14ac:dyDescent="0.2">
      <c r="A1260" s="561"/>
      <c r="B1260" s="561"/>
      <c r="D1260" s="554" t="str">
        <f t="shared" si="19"/>
        <v/>
      </c>
      <c r="H1260" s="728"/>
    </row>
    <row r="1261" spans="1:8" ht="18.75" customHeight="1" x14ac:dyDescent="0.2">
      <c r="A1261" s="561"/>
      <c r="B1261" s="561"/>
      <c r="D1261" s="554" t="str">
        <f t="shared" si="19"/>
        <v/>
      </c>
      <c r="H1261" s="728"/>
    </row>
    <row r="1262" spans="1:8" ht="18.75" customHeight="1" x14ac:dyDescent="0.2">
      <c r="A1262" s="561"/>
      <c r="B1262" s="561"/>
      <c r="D1262" s="554" t="str">
        <f t="shared" si="19"/>
        <v/>
      </c>
      <c r="H1262" s="728"/>
    </row>
    <row r="1263" spans="1:8" ht="18.75" customHeight="1" x14ac:dyDescent="0.2">
      <c r="A1263" s="561"/>
      <c r="B1263" s="561"/>
      <c r="D1263" s="554" t="str">
        <f t="shared" si="19"/>
        <v/>
      </c>
      <c r="H1263" s="728"/>
    </row>
    <row r="1264" spans="1:8" ht="18.75" customHeight="1" x14ac:dyDescent="0.2">
      <c r="A1264" s="561"/>
      <c r="B1264" s="561"/>
      <c r="D1264" s="554" t="str">
        <f t="shared" si="19"/>
        <v/>
      </c>
      <c r="H1264" s="728"/>
    </row>
    <row r="1265" spans="1:8" ht="18.75" customHeight="1" x14ac:dyDescent="0.2">
      <c r="A1265" s="561"/>
      <c r="B1265" s="561"/>
      <c r="D1265" s="554" t="str">
        <f t="shared" si="19"/>
        <v/>
      </c>
      <c r="H1265" s="728"/>
    </row>
    <row r="1266" spans="1:8" ht="18.75" customHeight="1" x14ac:dyDescent="0.2">
      <c r="A1266" s="561"/>
      <c r="B1266" s="561"/>
      <c r="D1266" s="554" t="str">
        <f t="shared" si="19"/>
        <v/>
      </c>
      <c r="H1266" s="728"/>
    </row>
    <row r="1267" spans="1:8" ht="18.75" customHeight="1" x14ac:dyDescent="0.2">
      <c r="A1267" s="561"/>
      <c r="B1267" s="561"/>
      <c r="D1267" s="554" t="str">
        <f t="shared" si="19"/>
        <v/>
      </c>
      <c r="H1267" s="728"/>
    </row>
    <row r="1268" spans="1:8" ht="18.75" customHeight="1" x14ac:dyDescent="0.2">
      <c r="A1268" s="561"/>
      <c r="B1268" s="561"/>
      <c r="D1268" s="554" t="str">
        <f t="shared" si="19"/>
        <v/>
      </c>
      <c r="H1268" s="728"/>
    </row>
    <row r="1269" spans="1:8" ht="18.75" customHeight="1" thickBot="1" x14ac:dyDescent="0.25">
      <c r="A1269" s="561"/>
      <c r="B1269" s="561"/>
      <c r="D1269" s="554" t="str">
        <f t="shared" si="19"/>
        <v/>
      </c>
      <c r="H1269" s="728"/>
    </row>
    <row r="1270" spans="1:8" ht="18.75" customHeight="1" thickTop="1" x14ac:dyDescent="0.2">
      <c r="A1270" s="561"/>
      <c r="B1270" s="561"/>
      <c r="D1270" s="554" t="str">
        <f t="shared" si="19"/>
        <v/>
      </c>
      <c r="H1270" s="727"/>
    </row>
    <row r="1271" spans="1:8" ht="18.75" customHeight="1" x14ac:dyDescent="0.2">
      <c r="A1271" s="561"/>
      <c r="B1271" s="561"/>
      <c r="D1271" s="554" t="str">
        <f t="shared" si="19"/>
        <v/>
      </c>
      <c r="H1271" s="728"/>
    </row>
    <row r="1272" spans="1:8" ht="18.75" customHeight="1" x14ac:dyDescent="0.2">
      <c r="A1272" s="561"/>
      <c r="B1272" s="561"/>
      <c r="D1272" s="554" t="str">
        <f t="shared" si="19"/>
        <v/>
      </c>
      <c r="H1272" s="728"/>
    </row>
    <row r="1273" spans="1:8" ht="18.75" customHeight="1" x14ac:dyDescent="0.2">
      <c r="A1273" s="561"/>
      <c r="B1273" s="561"/>
      <c r="D1273" s="554" t="str">
        <f t="shared" si="19"/>
        <v/>
      </c>
      <c r="H1273" s="728"/>
    </row>
    <row r="1274" spans="1:8" ht="18.75" customHeight="1" x14ac:dyDescent="0.2">
      <c r="A1274" s="561"/>
      <c r="B1274" s="561"/>
      <c r="D1274" s="554" t="str">
        <f t="shared" si="19"/>
        <v/>
      </c>
      <c r="H1274" s="728"/>
    </row>
    <row r="1275" spans="1:8" ht="18.75" customHeight="1" x14ac:dyDescent="0.2">
      <c r="A1275" s="561"/>
      <c r="B1275" s="561"/>
      <c r="D1275" s="554" t="str">
        <f t="shared" si="19"/>
        <v/>
      </c>
      <c r="H1275" s="728"/>
    </row>
    <row r="1276" spans="1:8" ht="18.75" customHeight="1" x14ac:dyDescent="0.2">
      <c r="A1276" s="561"/>
      <c r="B1276" s="561"/>
      <c r="D1276" s="554" t="str">
        <f t="shared" si="19"/>
        <v/>
      </c>
      <c r="H1276" s="728"/>
    </row>
    <row r="1277" spans="1:8" ht="18.75" customHeight="1" x14ac:dyDescent="0.2">
      <c r="A1277" s="561"/>
      <c r="B1277" s="561"/>
      <c r="D1277" s="554" t="str">
        <f t="shared" si="19"/>
        <v/>
      </c>
      <c r="H1277" s="728"/>
    </row>
    <row r="1278" spans="1:8" ht="18.75" customHeight="1" x14ac:dyDescent="0.2">
      <c r="A1278" s="561"/>
      <c r="B1278" s="561"/>
      <c r="D1278" s="554" t="str">
        <f t="shared" si="19"/>
        <v/>
      </c>
      <c r="H1278" s="728"/>
    </row>
    <row r="1279" spans="1:8" ht="18.75" customHeight="1" x14ac:dyDescent="0.2">
      <c r="A1279" s="561"/>
      <c r="B1279" s="561"/>
      <c r="D1279" s="554" t="str">
        <f t="shared" si="19"/>
        <v/>
      </c>
      <c r="H1279" s="728"/>
    </row>
    <row r="1280" spans="1:8" ht="18.75" customHeight="1" x14ac:dyDescent="0.2">
      <c r="A1280" s="561"/>
      <c r="B1280" s="561"/>
      <c r="D1280" s="554" t="str">
        <f t="shared" si="19"/>
        <v/>
      </c>
      <c r="H1280" s="728"/>
    </row>
    <row r="1281" spans="1:8" ht="18.75" customHeight="1" x14ac:dyDescent="0.2">
      <c r="A1281" s="561"/>
      <c r="B1281" s="561"/>
      <c r="D1281" s="554" t="str">
        <f t="shared" si="19"/>
        <v/>
      </c>
      <c r="H1281" s="728"/>
    </row>
    <row r="1282" spans="1:8" ht="18.75" customHeight="1" x14ac:dyDescent="0.2">
      <c r="A1282" s="561"/>
      <c r="B1282" s="561"/>
      <c r="D1282" s="554" t="str">
        <f t="shared" si="19"/>
        <v/>
      </c>
      <c r="H1282" s="728"/>
    </row>
    <row r="1283" spans="1:8" ht="18.75" customHeight="1" x14ac:dyDescent="0.2">
      <c r="A1283" s="561"/>
      <c r="B1283" s="561"/>
      <c r="D1283" s="554" t="str">
        <f t="shared" ref="D1283:D1346" si="20">CONCATENATE(F1283,E1283)</f>
        <v/>
      </c>
      <c r="H1283" s="728"/>
    </row>
    <row r="1284" spans="1:8" ht="18.75" customHeight="1" x14ac:dyDescent="0.2">
      <c r="A1284" s="561"/>
      <c r="B1284" s="561"/>
      <c r="D1284" s="554" t="str">
        <f t="shared" si="20"/>
        <v/>
      </c>
      <c r="H1284" s="728"/>
    </row>
    <row r="1285" spans="1:8" ht="18.75" customHeight="1" x14ac:dyDescent="0.2">
      <c r="A1285" s="561"/>
      <c r="B1285" s="561"/>
      <c r="D1285" s="554" t="str">
        <f t="shared" si="20"/>
        <v/>
      </c>
      <c r="H1285" s="728"/>
    </row>
    <row r="1286" spans="1:8" ht="18.75" customHeight="1" x14ac:dyDescent="0.2">
      <c r="A1286" s="561"/>
      <c r="B1286" s="561"/>
      <c r="D1286" s="554" t="str">
        <f t="shared" si="20"/>
        <v/>
      </c>
      <c r="H1286" s="728"/>
    </row>
    <row r="1287" spans="1:8" ht="18.75" customHeight="1" x14ac:dyDescent="0.2">
      <c r="A1287" s="561"/>
      <c r="B1287" s="561"/>
      <c r="D1287" s="554" t="str">
        <f t="shared" si="20"/>
        <v/>
      </c>
      <c r="H1287" s="728"/>
    </row>
    <row r="1288" spans="1:8" ht="18.75" customHeight="1" x14ac:dyDescent="0.2">
      <c r="A1288" s="561"/>
      <c r="B1288" s="561"/>
      <c r="D1288" s="554" t="str">
        <f t="shared" si="20"/>
        <v/>
      </c>
      <c r="H1288" s="728"/>
    </row>
    <row r="1289" spans="1:8" ht="18.75" customHeight="1" x14ac:dyDescent="0.2">
      <c r="A1289" s="561"/>
      <c r="B1289" s="561"/>
      <c r="D1289" s="554" t="str">
        <f t="shared" si="20"/>
        <v/>
      </c>
      <c r="H1289" s="728"/>
    </row>
    <row r="1290" spans="1:8" ht="18.75" customHeight="1" x14ac:dyDescent="0.2">
      <c r="A1290" s="561"/>
      <c r="B1290" s="561"/>
      <c r="D1290" s="554" t="str">
        <f t="shared" si="20"/>
        <v/>
      </c>
      <c r="H1290" s="728"/>
    </row>
    <row r="1291" spans="1:8" ht="18.75" customHeight="1" x14ac:dyDescent="0.2">
      <c r="A1291" s="561"/>
      <c r="B1291" s="561"/>
      <c r="D1291" s="554" t="str">
        <f t="shared" si="20"/>
        <v/>
      </c>
      <c r="H1291" s="728"/>
    </row>
    <row r="1292" spans="1:8" ht="18.75" customHeight="1" x14ac:dyDescent="0.2">
      <c r="A1292" s="561"/>
      <c r="B1292" s="561"/>
      <c r="D1292" s="554" t="str">
        <f t="shared" si="20"/>
        <v/>
      </c>
      <c r="H1292" s="728"/>
    </row>
    <row r="1293" spans="1:8" ht="18.75" customHeight="1" x14ac:dyDescent="0.2">
      <c r="A1293" s="561"/>
      <c r="B1293" s="561"/>
      <c r="D1293" s="554" t="str">
        <f t="shared" si="20"/>
        <v/>
      </c>
      <c r="H1293" s="728"/>
    </row>
    <row r="1294" spans="1:8" ht="18.75" customHeight="1" x14ac:dyDescent="0.2">
      <c r="A1294" s="561"/>
      <c r="B1294" s="561"/>
      <c r="D1294" s="554" t="str">
        <f t="shared" si="20"/>
        <v/>
      </c>
      <c r="H1294" s="728"/>
    </row>
    <row r="1295" spans="1:8" ht="18.75" customHeight="1" x14ac:dyDescent="0.2">
      <c r="A1295" s="561"/>
      <c r="B1295" s="561"/>
      <c r="D1295" s="554" t="str">
        <f t="shared" si="20"/>
        <v/>
      </c>
      <c r="H1295" s="728"/>
    </row>
    <row r="1296" spans="1:8" ht="18.75" customHeight="1" x14ac:dyDescent="0.2">
      <c r="A1296" s="561"/>
      <c r="B1296" s="561"/>
      <c r="D1296" s="554" t="str">
        <f t="shared" si="20"/>
        <v/>
      </c>
      <c r="H1296" s="728"/>
    </row>
    <row r="1297" spans="1:8" ht="18.75" customHeight="1" thickBot="1" x14ac:dyDescent="0.25">
      <c r="A1297" s="561"/>
      <c r="B1297" s="561"/>
      <c r="D1297" s="554" t="str">
        <f t="shared" si="20"/>
        <v/>
      </c>
      <c r="H1297" s="728"/>
    </row>
    <row r="1298" spans="1:8" ht="18.75" customHeight="1" thickTop="1" x14ac:dyDescent="0.2">
      <c r="A1298" s="561"/>
      <c r="B1298" s="561"/>
      <c r="D1298" s="554" t="str">
        <f t="shared" si="20"/>
        <v/>
      </c>
      <c r="H1298" s="727"/>
    </row>
    <row r="1299" spans="1:8" ht="18.75" customHeight="1" x14ac:dyDescent="0.2">
      <c r="A1299" s="561"/>
      <c r="B1299" s="561"/>
      <c r="D1299" s="554" t="str">
        <f t="shared" si="20"/>
        <v/>
      </c>
      <c r="H1299" s="728"/>
    </row>
    <row r="1300" spans="1:8" ht="18.75" customHeight="1" x14ac:dyDescent="0.2">
      <c r="A1300" s="561"/>
      <c r="B1300" s="561"/>
      <c r="D1300" s="554" t="str">
        <f t="shared" si="20"/>
        <v/>
      </c>
      <c r="H1300" s="728"/>
    </row>
    <row r="1301" spans="1:8" ht="18.75" customHeight="1" x14ac:dyDescent="0.2">
      <c r="A1301" s="561"/>
      <c r="B1301" s="561"/>
      <c r="D1301" s="554" t="str">
        <f t="shared" si="20"/>
        <v/>
      </c>
      <c r="H1301" s="728"/>
    </row>
    <row r="1302" spans="1:8" ht="18.75" customHeight="1" x14ac:dyDescent="0.2">
      <c r="A1302" s="561"/>
      <c r="B1302" s="561"/>
      <c r="D1302" s="554" t="str">
        <f t="shared" si="20"/>
        <v/>
      </c>
      <c r="H1302" s="728"/>
    </row>
    <row r="1303" spans="1:8" ht="18.75" customHeight="1" x14ac:dyDescent="0.2">
      <c r="A1303" s="561"/>
      <c r="B1303" s="561"/>
      <c r="D1303" s="554" t="str">
        <f t="shared" si="20"/>
        <v/>
      </c>
      <c r="H1303" s="728"/>
    </row>
    <row r="1304" spans="1:8" ht="18.75" customHeight="1" x14ac:dyDescent="0.2">
      <c r="A1304" s="561"/>
      <c r="B1304" s="561"/>
      <c r="D1304" s="554" t="str">
        <f t="shared" si="20"/>
        <v/>
      </c>
      <c r="H1304" s="728"/>
    </row>
    <row r="1305" spans="1:8" ht="18.75" customHeight="1" x14ac:dyDescent="0.2">
      <c r="A1305" s="561"/>
      <c r="B1305" s="561"/>
      <c r="D1305" s="554" t="str">
        <f t="shared" si="20"/>
        <v/>
      </c>
      <c r="H1305" s="728"/>
    </row>
    <row r="1306" spans="1:8" ht="18.75" customHeight="1" x14ac:dyDescent="0.2">
      <c r="A1306" s="561"/>
      <c r="B1306" s="561"/>
      <c r="D1306" s="554" t="str">
        <f t="shared" si="20"/>
        <v/>
      </c>
      <c r="H1306" s="728"/>
    </row>
    <row r="1307" spans="1:8" ht="18.75" customHeight="1" x14ac:dyDescent="0.2">
      <c r="A1307" s="561"/>
      <c r="B1307" s="561"/>
      <c r="D1307" s="554" t="str">
        <f t="shared" si="20"/>
        <v/>
      </c>
      <c r="H1307" s="728"/>
    </row>
    <row r="1308" spans="1:8" ht="18.75" customHeight="1" x14ac:dyDescent="0.2">
      <c r="A1308" s="561"/>
      <c r="B1308" s="561"/>
      <c r="D1308" s="554" t="str">
        <f t="shared" si="20"/>
        <v/>
      </c>
      <c r="H1308" s="728"/>
    </row>
    <row r="1309" spans="1:8" ht="18.75" customHeight="1" x14ac:dyDescent="0.2">
      <c r="A1309" s="561"/>
      <c r="B1309" s="561"/>
      <c r="D1309" s="554" t="str">
        <f t="shared" si="20"/>
        <v/>
      </c>
      <c r="H1309" s="728"/>
    </row>
    <row r="1310" spans="1:8" ht="18.75" customHeight="1" x14ac:dyDescent="0.2">
      <c r="A1310" s="561"/>
      <c r="B1310" s="561"/>
      <c r="D1310" s="554" t="str">
        <f t="shared" si="20"/>
        <v/>
      </c>
      <c r="H1310" s="728"/>
    </row>
    <row r="1311" spans="1:8" ht="18.75" customHeight="1" x14ac:dyDescent="0.2">
      <c r="A1311" s="561"/>
      <c r="B1311" s="561"/>
      <c r="D1311" s="554" t="str">
        <f t="shared" si="20"/>
        <v/>
      </c>
      <c r="H1311" s="728"/>
    </row>
    <row r="1312" spans="1:8" ht="18.75" customHeight="1" x14ac:dyDescent="0.2">
      <c r="A1312" s="561"/>
      <c r="B1312" s="561"/>
      <c r="D1312" s="554" t="str">
        <f t="shared" si="20"/>
        <v/>
      </c>
      <c r="H1312" s="728"/>
    </row>
    <row r="1313" spans="1:8" ht="18.75" customHeight="1" x14ac:dyDescent="0.2">
      <c r="A1313" s="561"/>
      <c r="B1313" s="561"/>
      <c r="D1313" s="554" t="str">
        <f t="shared" si="20"/>
        <v/>
      </c>
      <c r="H1313" s="728"/>
    </row>
    <row r="1314" spans="1:8" ht="18.75" customHeight="1" x14ac:dyDescent="0.2">
      <c r="A1314" s="561"/>
      <c r="B1314" s="561"/>
      <c r="D1314" s="554" t="str">
        <f t="shared" si="20"/>
        <v/>
      </c>
      <c r="H1314" s="728"/>
    </row>
    <row r="1315" spans="1:8" ht="18.75" customHeight="1" x14ac:dyDescent="0.2">
      <c r="A1315" s="561"/>
      <c r="B1315" s="561"/>
      <c r="D1315" s="554" t="str">
        <f t="shared" si="20"/>
        <v/>
      </c>
      <c r="H1315" s="728"/>
    </row>
    <row r="1316" spans="1:8" ht="18.75" customHeight="1" x14ac:dyDescent="0.2">
      <c r="A1316" s="561"/>
      <c r="B1316" s="561"/>
      <c r="D1316" s="554" t="str">
        <f t="shared" si="20"/>
        <v/>
      </c>
      <c r="H1316" s="728"/>
    </row>
    <row r="1317" spans="1:8" ht="18.75" customHeight="1" x14ac:dyDescent="0.2">
      <c r="A1317" s="561"/>
      <c r="B1317" s="561"/>
      <c r="D1317" s="554" t="str">
        <f t="shared" si="20"/>
        <v/>
      </c>
      <c r="H1317" s="728"/>
    </row>
    <row r="1318" spans="1:8" ht="18.75" customHeight="1" x14ac:dyDescent="0.2">
      <c r="A1318" s="561"/>
      <c r="B1318" s="561"/>
      <c r="D1318" s="554" t="str">
        <f t="shared" si="20"/>
        <v/>
      </c>
      <c r="H1318" s="728"/>
    </row>
    <row r="1319" spans="1:8" ht="18.75" customHeight="1" x14ac:dyDescent="0.2">
      <c r="A1319" s="561"/>
      <c r="B1319" s="561"/>
      <c r="D1319" s="554" t="str">
        <f t="shared" si="20"/>
        <v/>
      </c>
      <c r="H1319" s="728"/>
    </row>
    <row r="1320" spans="1:8" ht="18.75" customHeight="1" x14ac:dyDescent="0.2">
      <c r="A1320" s="561"/>
      <c r="B1320" s="561"/>
      <c r="D1320" s="554" t="str">
        <f t="shared" si="20"/>
        <v/>
      </c>
      <c r="H1320" s="728"/>
    </row>
    <row r="1321" spans="1:8" ht="18.75" customHeight="1" x14ac:dyDescent="0.2">
      <c r="A1321" s="561"/>
      <c r="B1321" s="561"/>
      <c r="D1321" s="554" t="str">
        <f t="shared" si="20"/>
        <v/>
      </c>
      <c r="H1321" s="728"/>
    </row>
    <row r="1322" spans="1:8" ht="18.75" customHeight="1" x14ac:dyDescent="0.2">
      <c r="A1322" s="561"/>
      <c r="B1322" s="561"/>
      <c r="D1322" s="554" t="str">
        <f t="shared" si="20"/>
        <v/>
      </c>
      <c r="H1322" s="728"/>
    </row>
    <row r="1323" spans="1:8" ht="18.75" customHeight="1" x14ac:dyDescent="0.2">
      <c r="A1323" s="561"/>
      <c r="B1323" s="561"/>
      <c r="D1323" s="554" t="str">
        <f t="shared" si="20"/>
        <v/>
      </c>
      <c r="H1323" s="728"/>
    </row>
    <row r="1324" spans="1:8" ht="18.75" customHeight="1" x14ac:dyDescent="0.2">
      <c r="A1324" s="561"/>
      <c r="B1324" s="561"/>
      <c r="D1324" s="554" t="str">
        <f t="shared" si="20"/>
        <v/>
      </c>
      <c r="H1324" s="728"/>
    </row>
    <row r="1325" spans="1:8" ht="18.75" customHeight="1" x14ac:dyDescent="0.2">
      <c r="A1325" s="561"/>
      <c r="B1325" s="561"/>
      <c r="D1325" s="554" t="str">
        <f t="shared" si="20"/>
        <v/>
      </c>
      <c r="H1325" s="728"/>
    </row>
    <row r="1326" spans="1:8" ht="18.75" customHeight="1" x14ac:dyDescent="0.2">
      <c r="A1326" s="561"/>
      <c r="B1326" s="561"/>
      <c r="D1326" s="554" t="str">
        <f t="shared" si="20"/>
        <v/>
      </c>
      <c r="H1326" s="728"/>
    </row>
    <row r="1327" spans="1:8" ht="18.75" customHeight="1" x14ac:dyDescent="0.2">
      <c r="A1327" s="561"/>
      <c r="B1327" s="561"/>
      <c r="D1327" s="554" t="str">
        <f t="shared" si="20"/>
        <v/>
      </c>
      <c r="H1327" s="728"/>
    </row>
    <row r="1328" spans="1:8" ht="18.75" customHeight="1" x14ac:dyDescent="0.2">
      <c r="A1328" s="561"/>
      <c r="B1328" s="561"/>
      <c r="D1328" s="554" t="str">
        <f t="shared" si="20"/>
        <v/>
      </c>
      <c r="H1328" s="728"/>
    </row>
    <row r="1329" spans="1:8" ht="18.75" customHeight="1" x14ac:dyDescent="0.2">
      <c r="A1329" s="561"/>
      <c r="B1329" s="561"/>
      <c r="D1329" s="554" t="str">
        <f t="shared" si="20"/>
        <v/>
      </c>
      <c r="H1329" s="728"/>
    </row>
    <row r="1330" spans="1:8" ht="18.75" customHeight="1" x14ac:dyDescent="0.2">
      <c r="A1330" s="561"/>
      <c r="B1330" s="561"/>
      <c r="D1330" s="554" t="str">
        <f t="shared" si="20"/>
        <v/>
      </c>
      <c r="H1330" s="728"/>
    </row>
    <row r="1331" spans="1:8" ht="18.75" customHeight="1" x14ac:dyDescent="0.2">
      <c r="A1331" s="561"/>
      <c r="B1331" s="561"/>
      <c r="D1331" s="554" t="str">
        <f t="shared" si="20"/>
        <v/>
      </c>
      <c r="H1331" s="728"/>
    </row>
    <row r="1332" spans="1:8" ht="18.75" customHeight="1" thickBot="1" x14ac:dyDescent="0.25">
      <c r="A1332" s="561"/>
      <c r="B1332" s="561"/>
      <c r="D1332" s="554" t="str">
        <f t="shared" si="20"/>
        <v/>
      </c>
      <c r="H1332" s="728"/>
    </row>
    <row r="1333" spans="1:8" ht="18.75" customHeight="1" thickTop="1" x14ac:dyDescent="0.2">
      <c r="A1333" s="561"/>
      <c r="B1333" s="561"/>
      <c r="D1333" s="554" t="str">
        <f t="shared" si="20"/>
        <v/>
      </c>
      <c r="H1333" s="727"/>
    </row>
    <row r="1334" spans="1:8" ht="18.75" customHeight="1" x14ac:dyDescent="0.2">
      <c r="A1334" s="561"/>
      <c r="B1334" s="561"/>
      <c r="D1334" s="554" t="str">
        <f t="shared" si="20"/>
        <v/>
      </c>
      <c r="H1334" s="728"/>
    </row>
    <row r="1335" spans="1:8" ht="18.75" customHeight="1" x14ac:dyDescent="0.2">
      <c r="A1335" s="561"/>
      <c r="B1335" s="561"/>
      <c r="D1335" s="554" t="str">
        <f t="shared" si="20"/>
        <v/>
      </c>
      <c r="H1335" s="728"/>
    </row>
    <row r="1336" spans="1:8" ht="18.75" customHeight="1" x14ac:dyDescent="0.2">
      <c r="A1336" s="561"/>
      <c r="B1336" s="561"/>
      <c r="D1336" s="554" t="str">
        <f t="shared" si="20"/>
        <v/>
      </c>
      <c r="H1336" s="728"/>
    </row>
    <row r="1337" spans="1:8" ht="18.75" customHeight="1" x14ac:dyDescent="0.2">
      <c r="A1337" s="561"/>
      <c r="B1337" s="561"/>
      <c r="D1337" s="554" t="str">
        <f t="shared" si="20"/>
        <v/>
      </c>
      <c r="H1337" s="728"/>
    </row>
    <row r="1338" spans="1:8" ht="18.75" customHeight="1" x14ac:dyDescent="0.2">
      <c r="A1338" s="561"/>
      <c r="B1338" s="561"/>
      <c r="D1338" s="554" t="str">
        <f t="shared" si="20"/>
        <v/>
      </c>
      <c r="H1338" s="728"/>
    </row>
    <row r="1339" spans="1:8" ht="18.75" customHeight="1" x14ac:dyDescent="0.2">
      <c r="A1339" s="561"/>
      <c r="B1339" s="561"/>
      <c r="D1339" s="554" t="str">
        <f t="shared" si="20"/>
        <v/>
      </c>
      <c r="H1339" s="728"/>
    </row>
    <row r="1340" spans="1:8" ht="18.75" customHeight="1" x14ac:dyDescent="0.2">
      <c r="A1340" s="561"/>
      <c r="B1340" s="561"/>
      <c r="D1340" s="554" t="str">
        <f t="shared" si="20"/>
        <v/>
      </c>
      <c r="H1340" s="728"/>
    </row>
    <row r="1341" spans="1:8" ht="18.75" customHeight="1" x14ac:dyDescent="0.2">
      <c r="A1341" s="561"/>
      <c r="B1341" s="561"/>
      <c r="D1341" s="554" t="str">
        <f t="shared" si="20"/>
        <v/>
      </c>
      <c r="H1341" s="728"/>
    </row>
    <row r="1342" spans="1:8" ht="18.75" customHeight="1" x14ac:dyDescent="0.2">
      <c r="A1342" s="561"/>
      <c r="B1342" s="561"/>
      <c r="D1342" s="554" t="str">
        <f t="shared" si="20"/>
        <v/>
      </c>
      <c r="H1342" s="728"/>
    </row>
    <row r="1343" spans="1:8" ht="18.75" customHeight="1" x14ac:dyDescent="0.2">
      <c r="A1343" s="561"/>
      <c r="B1343" s="561"/>
      <c r="D1343" s="554" t="str">
        <f t="shared" si="20"/>
        <v/>
      </c>
      <c r="H1343" s="728"/>
    </row>
    <row r="1344" spans="1:8" ht="18.75" customHeight="1" x14ac:dyDescent="0.2">
      <c r="A1344" s="561"/>
      <c r="B1344" s="561"/>
      <c r="D1344" s="554" t="str">
        <f t="shared" si="20"/>
        <v/>
      </c>
      <c r="H1344" s="728"/>
    </row>
    <row r="1345" spans="1:8" ht="18.75" customHeight="1" x14ac:dyDescent="0.2">
      <c r="A1345" s="561"/>
      <c r="B1345" s="561"/>
      <c r="D1345" s="554" t="str">
        <f t="shared" si="20"/>
        <v/>
      </c>
      <c r="H1345" s="728"/>
    </row>
    <row r="1346" spans="1:8" ht="18.75" customHeight="1" x14ac:dyDescent="0.2">
      <c r="A1346" s="561"/>
      <c r="B1346" s="561"/>
      <c r="D1346" s="554" t="str">
        <f t="shared" si="20"/>
        <v/>
      </c>
      <c r="H1346" s="728"/>
    </row>
    <row r="1347" spans="1:8" ht="18.75" customHeight="1" x14ac:dyDescent="0.2">
      <c r="A1347" s="561"/>
      <c r="B1347" s="561"/>
      <c r="D1347" s="554" t="str">
        <f t="shared" ref="D1347:D1410" si="21">CONCATENATE(F1347,E1347)</f>
        <v/>
      </c>
      <c r="H1347" s="728"/>
    </row>
    <row r="1348" spans="1:8" ht="18.75" customHeight="1" x14ac:dyDescent="0.2">
      <c r="A1348" s="561"/>
      <c r="B1348" s="561"/>
      <c r="D1348" s="554" t="str">
        <f t="shared" si="21"/>
        <v/>
      </c>
      <c r="H1348" s="728"/>
    </row>
    <row r="1349" spans="1:8" ht="18.75" customHeight="1" x14ac:dyDescent="0.2">
      <c r="A1349" s="561"/>
      <c r="B1349" s="561"/>
      <c r="D1349" s="554" t="str">
        <f t="shared" si="21"/>
        <v/>
      </c>
      <c r="H1349" s="728"/>
    </row>
    <row r="1350" spans="1:8" ht="18.75" customHeight="1" x14ac:dyDescent="0.2">
      <c r="A1350" s="561"/>
      <c r="B1350" s="561"/>
      <c r="D1350" s="554" t="str">
        <f t="shared" si="21"/>
        <v/>
      </c>
      <c r="H1350" s="728"/>
    </row>
    <row r="1351" spans="1:8" ht="18.75" customHeight="1" x14ac:dyDescent="0.2">
      <c r="A1351" s="561"/>
      <c r="B1351" s="561"/>
      <c r="D1351" s="554" t="str">
        <f t="shared" si="21"/>
        <v/>
      </c>
      <c r="H1351" s="728"/>
    </row>
    <row r="1352" spans="1:8" ht="18.75" customHeight="1" x14ac:dyDescent="0.2">
      <c r="A1352" s="561"/>
      <c r="B1352" s="561"/>
      <c r="D1352" s="554" t="str">
        <f t="shared" si="21"/>
        <v/>
      </c>
      <c r="H1352" s="728"/>
    </row>
    <row r="1353" spans="1:8" ht="18.75" customHeight="1" x14ac:dyDescent="0.2">
      <c r="A1353" s="561"/>
      <c r="B1353" s="561"/>
      <c r="D1353" s="554" t="str">
        <f t="shared" si="21"/>
        <v/>
      </c>
      <c r="H1353" s="728"/>
    </row>
    <row r="1354" spans="1:8" ht="18.75" customHeight="1" x14ac:dyDescent="0.2">
      <c r="A1354" s="561"/>
      <c r="B1354" s="561"/>
      <c r="D1354" s="554" t="str">
        <f t="shared" si="21"/>
        <v/>
      </c>
      <c r="H1354" s="728"/>
    </row>
    <row r="1355" spans="1:8" ht="18.75" customHeight="1" x14ac:dyDescent="0.2">
      <c r="A1355" s="561"/>
      <c r="B1355" s="561"/>
      <c r="D1355" s="554" t="str">
        <f t="shared" si="21"/>
        <v/>
      </c>
      <c r="H1355" s="728"/>
    </row>
    <row r="1356" spans="1:8" ht="18.75" customHeight="1" x14ac:dyDescent="0.2">
      <c r="A1356" s="561"/>
      <c r="B1356" s="561"/>
      <c r="D1356" s="554" t="str">
        <f t="shared" si="21"/>
        <v/>
      </c>
      <c r="H1356" s="728"/>
    </row>
    <row r="1357" spans="1:8" ht="18.75" customHeight="1" x14ac:dyDescent="0.2">
      <c r="A1357" s="561"/>
      <c r="B1357" s="561"/>
      <c r="D1357" s="554" t="str">
        <f t="shared" si="21"/>
        <v/>
      </c>
      <c r="H1357" s="728"/>
    </row>
    <row r="1358" spans="1:8" ht="18.75" customHeight="1" x14ac:dyDescent="0.2">
      <c r="A1358" s="561"/>
      <c r="B1358" s="561"/>
      <c r="D1358" s="554" t="str">
        <f t="shared" si="21"/>
        <v/>
      </c>
      <c r="H1358" s="728"/>
    </row>
    <row r="1359" spans="1:8" ht="18.75" customHeight="1" x14ac:dyDescent="0.2">
      <c r="A1359" s="561"/>
      <c r="B1359" s="561"/>
      <c r="D1359" s="554" t="str">
        <f t="shared" si="21"/>
        <v/>
      </c>
      <c r="H1359" s="728"/>
    </row>
    <row r="1360" spans="1:8" ht="18.75" customHeight="1" x14ac:dyDescent="0.2">
      <c r="A1360" s="561"/>
      <c r="B1360" s="561"/>
      <c r="D1360" s="554" t="str">
        <f t="shared" si="21"/>
        <v/>
      </c>
      <c r="H1360" s="728"/>
    </row>
    <row r="1361" spans="1:8" ht="18.75" customHeight="1" x14ac:dyDescent="0.2">
      <c r="A1361" s="561"/>
      <c r="B1361" s="561"/>
      <c r="D1361" s="554" t="str">
        <f t="shared" si="21"/>
        <v/>
      </c>
      <c r="H1361" s="728"/>
    </row>
    <row r="1362" spans="1:8" ht="18.75" customHeight="1" x14ac:dyDescent="0.2">
      <c r="A1362" s="561"/>
      <c r="B1362" s="561"/>
      <c r="D1362" s="554" t="str">
        <f t="shared" si="21"/>
        <v/>
      </c>
      <c r="H1362" s="728"/>
    </row>
    <row r="1363" spans="1:8" ht="18.75" customHeight="1" x14ac:dyDescent="0.2">
      <c r="A1363" s="561"/>
      <c r="B1363" s="561"/>
      <c r="D1363" s="554" t="str">
        <f t="shared" si="21"/>
        <v/>
      </c>
      <c r="H1363" s="728"/>
    </row>
    <row r="1364" spans="1:8" ht="18.75" customHeight="1" x14ac:dyDescent="0.2">
      <c r="A1364" s="561"/>
      <c r="B1364" s="561"/>
      <c r="D1364" s="554" t="str">
        <f t="shared" si="21"/>
        <v/>
      </c>
      <c r="H1364" s="728"/>
    </row>
    <row r="1365" spans="1:8" ht="18.75" customHeight="1" thickBot="1" x14ac:dyDescent="0.25">
      <c r="A1365" s="561"/>
      <c r="B1365" s="561"/>
      <c r="D1365" s="554" t="str">
        <f t="shared" si="21"/>
        <v/>
      </c>
      <c r="H1365" s="728"/>
    </row>
    <row r="1366" spans="1:8" ht="18.75" customHeight="1" thickTop="1" x14ac:dyDescent="0.2">
      <c r="A1366" s="561"/>
      <c r="B1366" s="561"/>
      <c r="D1366" s="554" t="str">
        <f t="shared" si="21"/>
        <v/>
      </c>
      <c r="H1366" s="727"/>
    </row>
    <row r="1367" spans="1:8" ht="18.75" customHeight="1" x14ac:dyDescent="0.2">
      <c r="A1367" s="561"/>
      <c r="B1367" s="561"/>
      <c r="D1367" s="554" t="str">
        <f t="shared" si="21"/>
        <v/>
      </c>
      <c r="H1367" s="728"/>
    </row>
    <row r="1368" spans="1:8" ht="18.75" customHeight="1" x14ac:dyDescent="0.2">
      <c r="A1368" s="561"/>
      <c r="B1368" s="561"/>
      <c r="D1368" s="554" t="str">
        <f t="shared" si="21"/>
        <v/>
      </c>
      <c r="H1368" s="728"/>
    </row>
    <row r="1369" spans="1:8" ht="18.75" customHeight="1" x14ac:dyDescent="0.2">
      <c r="A1369" s="561"/>
      <c r="B1369" s="561"/>
      <c r="D1369" s="554" t="str">
        <f t="shared" si="21"/>
        <v/>
      </c>
      <c r="H1369" s="728"/>
    </row>
    <row r="1370" spans="1:8" ht="18.75" customHeight="1" x14ac:dyDescent="0.2">
      <c r="A1370" s="561"/>
      <c r="B1370" s="561"/>
      <c r="D1370" s="554" t="str">
        <f t="shared" si="21"/>
        <v/>
      </c>
      <c r="H1370" s="728"/>
    </row>
    <row r="1371" spans="1:8" ht="18.75" customHeight="1" x14ac:dyDescent="0.2">
      <c r="A1371" s="561"/>
      <c r="B1371" s="561"/>
      <c r="D1371" s="554" t="str">
        <f t="shared" si="21"/>
        <v/>
      </c>
      <c r="H1371" s="728"/>
    </row>
    <row r="1372" spans="1:8" ht="18.75" customHeight="1" x14ac:dyDescent="0.2">
      <c r="A1372" s="561"/>
      <c r="B1372" s="561"/>
      <c r="D1372" s="554" t="str">
        <f t="shared" si="21"/>
        <v/>
      </c>
      <c r="H1372" s="728"/>
    </row>
    <row r="1373" spans="1:8" ht="18.75" customHeight="1" x14ac:dyDescent="0.2">
      <c r="A1373" s="561"/>
      <c r="B1373" s="561"/>
      <c r="D1373" s="554" t="str">
        <f t="shared" si="21"/>
        <v/>
      </c>
      <c r="H1373" s="728"/>
    </row>
    <row r="1374" spans="1:8" ht="18.75" customHeight="1" x14ac:dyDescent="0.2">
      <c r="A1374" s="561"/>
      <c r="B1374" s="561"/>
      <c r="D1374" s="554" t="str">
        <f t="shared" si="21"/>
        <v/>
      </c>
      <c r="H1374" s="728"/>
    </row>
    <row r="1375" spans="1:8" ht="18.75" customHeight="1" x14ac:dyDescent="0.2">
      <c r="A1375" s="561"/>
      <c r="B1375" s="561"/>
      <c r="D1375" s="554" t="str">
        <f t="shared" si="21"/>
        <v/>
      </c>
      <c r="H1375" s="728"/>
    </row>
    <row r="1376" spans="1:8" ht="18.75" customHeight="1" x14ac:dyDescent="0.2">
      <c r="A1376" s="561"/>
      <c r="B1376" s="561"/>
      <c r="D1376" s="554" t="str">
        <f t="shared" si="21"/>
        <v/>
      </c>
      <c r="H1376" s="728"/>
    </row>
    <row r="1377" spans="1:8" ht="18.75" customHeight="1" x14ac:dyDescent="0.2">
      <c r="A1377" s="561"/>
      <c r="B1377" s="561"/>
      <c r="D1377" s="554" t="str">
        <f t="shared" si="21"/>
        <v/>
      </c>
      <c r="H1377" s="728"/>
    </row>
    <row r="1378" spans="1:8" ht="18.75" customHeight="1" x14ac:dyDescent="0.2">
      <c r="A1378" s="561"/>
      <c r="B1378" s="561"/>
      <c r="D1378" s="554" t="str">
        <f t="shared" si="21"/>
        <v/>
      </c>
      <c r="H1378" s="728"/>
    </row>
    <row r="1379" spans="1:8" ht="18.75" customHeight="1" x14ac:dyDescent="0.2">
      <c r="A1379" s="561"/>
      <c r="B1379" s="561"/>
      <c r="D1379" s="554" t="str">
        <f t="shared" si="21"/>
        <v/>
      </c>
      <c r="H1379" s="728"/>
    </row>
    <row r="1380" spans="1:8" ht="18.75" customHeight="1" x14ac:dyDescent="0.2">
      <c r="A1380" s="561"/>
      <c r="B1380" s="561"/>
      <c r="D1380" s="554" t="str">
        <f t="shared" si="21"/>
        <v/>
      </c>
      <c r="H1380" s="728"/>
    </row>
    <row r="1381" spans="1:8" ht="18.75" customHeight="1" x14ac:dyDescent="0.2">
      <c r="A1381" s="561"/>
      <c r="B1381" s="561"/>
      <c r="D1381" s="554" t="str">
        <f t="shared" si="21"/>
        <v/>
      </c>
      <c r="H1381" s="728"/>
    </row>
    <row r="1382" spans="1:8" ht="18.75" customHeight="1" x14ac:dyDescent="0.2">
      <c r="A1382" s="561"/>
      <c r="B1382" s="561"/>
      <c r="D1382" s="554" t="str">
        <f t="shared" si="21"/>
        <v/>
      </c>
      <c r="H1382" s="728"/>
    </row>
    <row r="1383" spans="1:8" ht="18.75" customHeight="1" x14ac:dyDescent="0.2">
      <c r="A1383" s="561"/>
      <c r="B1383" s="561"/>
      <c r="D1383" s="554" t="str">
        <f t="shared" si="21"/>
        <v/>
      </c>
      <c r="H1383" s="728"/>
    </row>
    <row r="1384" spans="1:8" ht="18.75" customHeight="1" x14ac:dyDescent="0.2">
      <c r="A1384" s="561"/>
      <c r="B1384" s="561"/>
      <c r="D1384" s="554" t="str">
        <f t="shared" si="21"/>
        <v/>
      </c>
      <c r="H1384" s="728"/>
    </row>
    <row r="1385" spans="1:8" ht="18.75" customHeight="1" x14ac:dyDescent="0.2">
      <c r="A1385" s="561"/>
      <c r="B1385" s="561"/>
      <c r="D1385" s="554" t="str">
        <f t="shared" si="21"/>
        <v/>
      </c>
      <c r="H1385" s="728"/>
    </row>
    <row r="1386" spans="1:8" ht="18.75" customHeight="1" x14ac:dyDescent="0.2">
      <c r="A1386" s="561"/>
      <c r="B1386" s="561"/>
      <c r="D1386" s="554" t="str">
        <f t="shared" si="21"/>
        <v/>
      </c>
      <c r="H1386" s="728"/>
    </row>
    <row r="1387" spans="1:8" ht="18.75" customHeight="1" x14ac:dyDescent="0.2">
      <c r="A1387" s="561"/>
      <c r="B1387" s="561"/>
      <c r="D1387" s="554" t="str">
        <f t="shared" si="21"/>
        <v/>
      </c>
      <c r="H1387" s="728"/>
    </row>
    <row r="1388" spans="1:8" ht="18.75" customHeight="1" x14ac:dyDescent="0.2">
      <c r="A1388" s="561"/>
      <c r="B1388" s="561"/>
      <c r="D1388" s="554" t="str">
        <f t="shared" si="21"/>
        <v/>
      </c>
      <c r="H1388" s="728"/>
    </row>
    <row r="1389" spans="1:8" ht="18.75" customHeight="1" x14ac:dyDescent="0.2">
      <c r="A1389" s="561"/>
      <c r="B1389" s="561"/>
      <c r="D1389" s="554" t="str">
        <f t="shared" si="21"/>
        <v/>
      </c>
      <c r="H1389" s="728"/>
    </row>
    <row r="1390" spans="1:8" ht="18.75" customHeight="1" x14ac:dyDescent="0.2">
      <c r="A1390" s="561"/>
      <c r="B1390" s="561"/>
      <c r="D1390" s="554" t="str">
        <f t="shared" si="21"/>
        <v/>
      </c>
      <c r="H1390" s="728"/>
    </row>
    <row r="1391" spans="1:8" ht="18.75" customHeight="1" x14ac:dyDescent="0.2">
      <c r="A1391" s="561"/>
      <c r="B1391" s="561"/>
      <c r="D1391" s="554" t="str">
        <f t="shared" si="21"/>
        <v/>
      </c>
      <c r="H1391" s="728"/>
    </row>
    <row r="1392" spans="1:8" ht="18.75" customHeight="1" x14ac:dyDescent="0.2">
      <c r="A1392" s="561"/>
      <c r="B1392" s="561"/>
      <c r="D1392" s="554" t="str">
        <f t="shared" si="21"/>
        <v/>
      </c>
      <c r="H1392" s="728"/>
    </row>
    <row r="1393" spans="1:8" ht="18.75" customHeight="1" x14ac:dyDescent="0.2">
      <c r="A1393" s="561"/>
      <c r="B1393" s="561"/>
      <c r="D1393" s="554" t="str">
        <f t="shared" si="21"/>
        <v/>
      </c>
      <c r="H1393" s="728"/>
    </row>
    <row r="1394" spans="1:8" ht="18.75" customHeight="1" x14ac:dyDescent="0.2">
      <c r="A1394" s="561"/>
      <c r="B1394" s="561"/>
      <c r="D1394" s="554" t="str">
        <f t="shared" si="21"/>
        <v/>
      </c>
      <c r="H1394" s="728"/>
    </row>
    <row r="1395" spans="1:8" ht="18.75" customHeight="1" x14ac:dyDescent="0.2">
      <c r="A1395" s="561"/>
      <c r="B1395" s="561"/>
      <c r="D1395" s="554" t="str">
        <f t="shared" si="21"/>
        <v/>
      </c>
      <c r="H1395" s="728"/>
    </row>
    <row r="1396" spans="1:8" ht="18.75" customHeight="1" x14ac:dyDescent="0.2">
      <c r="A1396" s="561"/>
      <c r="B1396" s="561"/>
      <c r="D1396" s="554" t="str">
        <f t="shared" si="21"/>
        <v/>
      </c>
      <c r="H1396" s="728"/>
    </row>
    <row r="1397" spans="1:8" ht="18.75" customHeight="1" x14ac:dyDescent="0.2">
      <c r="A1397" s="561"/>
      <c r="B1397" s="561"/>
      <c r="D1397" s="554" t="str">
        <f t="shared" si="21"/>
        <v/>
      </c>
      <c r="H1397" s="728"/>
    </row>
    <row r="1398" spans="1:8" ht="18.75" customHeight="1" thickBot="1" x14ac:dyDescent="0.25">
      <c r="A1398" s="561"/>
      <c r="B1398" s="561"/>
      <c r="D1398" s="554" t="str">
        <f t="shared" si="21"/>
        <v/>
      </c>
      <c r="H1398" s="728"/>
    </row>
    <row r="1399" spans="1:8" ht="18.75" customHeight="1" thickTop="1" x14ac:dyDescent="0.2">
      <c r="A1399" s="561"/>
      <c r="B1399" s="561"/>
      <c r="D1399" s="554" t="str">
        <f t="shared" si="21"/>
        <v/>
      </c>
      <c r="H1399" s="727"/>
    </row>
    <row r="1400" spans="1:8" ht="18.75" customHeight="1" x14ac:dyDescent="0.2">
      <c r="A1400" s="561"/>
      <c r="B1400" s="561"/>
      <c r="D1400" s="554" t="str">
        <f t="shared" si="21"/>
        <v/>
      </c>
      <c r="H1400" s="728"/>
    </row>
    <row r="1401" spans="1:8" ht="18.75" customHeight="1" x14ac:dyDescent="0.2">
      <c r="A1401" s="561"/>
      <c r="B1401" s="561"/>
      <c r="D1401" s="554" t="str">
        <f t="shared" si="21"/>
        <v/>
      </c>
      <c r="H1401" s="728"/>
    </row>
    <row r="1402" spans="1:8" ht="18.75" customHeight="1" x14ac:dyDescent="0.2">
      <c r="A1402" s="561"/>
      <c r="B1402" s="561"/>
      <c r="D1402" s="554" t="str">
        <f t="shared" si="21"/>
        <v/>
      </c>
      <c r="H1402" s="728"/>
    </row>
    <row r="1403" spans="1:8" ht="18.75" customHeight="1" x14ac:dyDescent="0.2">
      <c r="A1403" s="561"/>
      <c r="B1403" s="561"/>
      <c r="D1403" s="554" t="str">
        <f t="shared" si="21"/>
        <v/>
      </c>
      <c r="H1403" s="728"/>
    </row>
    <row r="1404" spans="1:8" ht="18.75" customHeight="1" x14ac:dyDescent="0.2">
      <c r="A1404" s="561"/>
      <c r="B1404" s="561"/>
      <c r="D1404" s="554" t="str">
        <f t="shared" si="21"/>
        <v/>
      </c>
      <c r="H1404" s="728"/>
    </row>
    <row r="1405" spans="1:8" ht="18.75" customHeight="1" x14ac:dyDescent="0.2">
      <c r="A1405" s="561"/>
      <c r="B1405" s="561"/>
      <c r="D1405" s="554" t="str">
        <f t="shared" si="21"/>
        <v/>
      </c>
      <c r="H1405" s="728"/>
    </row>
    <row r="1406" spans="1:8" ht="18.75" customHeight="1" x14ac:dyDescent="0.2">
      <c r="A1406" s="561"/>
      <c r="B1406" s="561"/>
      <c r="D1406" s="554" t="str">
        <f t="shared" si="21"/>
        <v/>
      </c>
      <c r="H1406" s="728"/>
    </row>
    <row r="1407" spans="1:8" ht="18.75" customHeight="1" x14ac:dyDescent="0.2">
      <c r="A1407" s="561"/>
      <c r="B1407" s="561"/>
      <c r="D1407" s="554" t="str">
        <f t="shared" si="21"/>
        <v/>
      </c>
      <c r="H1407" s="728"/>
    </row>
    <row r="1408" spans="1:8" ht="18.75" customHeight="1" x14ac:dyDescent="0.2">
      <c r="A1408" s="561"/>
      <c r="B1408" s="561"/>
      <c r="D1408" s="554" t="str">
        <f t="shared" si="21"/>
        <v/>
      </c>
      <c r="H1408" s="728"/>
    </row>
    <row r="1409" spans="1:8" ht="18.75" customHeight="1" x14ac:dyDescent="0.2">
      <c r="A1409" s="561"/>
      <c r="B1409" s="561"/>
      <c r="D1409" s="554" t="str">
        <f t="shared" si="21"/>
        <v/>
      </c>
      <c r="H1409" s="728"/>
    </row>
    <row r="1410" spans="1:8" ht="18.75" customHeight="1" x14ac:dyDescent="0.2">
      <c r="A1410" s="561"/>
      <c r="B1410" s="561"/>
      <c r="D1410" s="554" t="str">
        <f t="shared" si="21"/>
        <v/>
      </c>
      <c r="H1410" s="728"/>
    </row>
    <row r="1411" spans="1:8" ht="18.75" customHeight="1" x14ac:dyDescent="0.2">
      <c r="A1411" s="561"/>
      <c r="B1411" s="561"/>
      <c r="D1411" s="554" t="str">
        <f t="shared" ref="D1411:D1450" si="22">CONCATENATE(F1411,E1411)</f>
        <v/>
      </c>
      <c r="H1411" s="728"/>
    </row>
    <row r="1412" spans="1:8" ht="18.75" customHeight="1" x14ac:dyDescent="0.2">
      <c r="A1412" s="561"/>
      <c r="B1412" s="561"/>
      <c r="D1412" s="554" t="str">
        <f t="shared" si="22"/>
        <v/>
      </c>
      <c r="H1412" s="728"/>
    </row>
    <row r="1413" spans="1:8" ht="18.75" customHeight="1" x14ac:dyDescent="0.2">
      <c r="A1413" s="561"/>
      <c r="B1413" s="561"/>
      <c r="D1413" s="554" t="str">
        <f t="shared" si="22"/>
        <v/>
      </c>
      <c r="H1413" s="728"/>
    </row>
    <row r="1414" spans="1:8" ht="18.75" customHeight="1" x14ac:dyDescent="0.2">
      <c r="A1414" s="561"/>
      <c r="B1414" s="561"/>
      <c r="D1414" s="554" t="str">
        <f t="shared" si="22"/>
        <v/>
      </c>
      <c r="H1414" s="728"/>
    </row>
    <row r="1415" spans="1:8" ht="18.75" customHeight="1" x14ac:dyDescent="0.2">
      <c r="A1415" s="561"/>
      <c r="B1415" s="561"/>
      <c r="D1415" s="554" t="str">
        <f t="shared" si="22"/>
        <v/>
      </c>
      <c r="H1415" s="728"/>
    </row>
    <row r="1416" spans="1:8" ht="18.75" customHeight="1" x14ac:dyDescent="0.2">
      <c r="A1416" s="561"/>
      <c r="B1416" s="561"/>
      <c r="D1416" s="554" t="str">
        <f t="shared" si="22"/>
        <v/>
      </c>
      <c r="H1416" s="728"/>
    </row>
    <row r="1417" spans="1:8" ht="18.75" customHeight="1" x14ac:dyDescent="0.2">
      <c r="A1417" s="561"/>
      <c r="B1417" s="561"/>
      <c r="D1417" s="554" t="str">
        <f t="shared" si="22"/>
        <v/>
      </c>
      <c r="H1417" s="728"/>
    </row>
    <row r="1418" spans="1:8" ht="18.75" customHeight="1" x14ac:dyDescent="0.2">
      <c r="A1418" s="561"/>
      <c r="B1418" s="561"/>
      <c r="D1418" s="554" t="str">
        <f t="shared" si="22"/>
        <v/>
      </c>
      <c r="H1418" s="728"/>
    </row>
    <row r="1419" spans="1:8" ht="18.75" customHeight="1" x14ac:dyDescent="0.2">
      <c r="A1419" s="561"/>
      <c r="B1419" s="561"/>
      <c r="D1419" s="554" t="str">
        <f t="shared" si="22"/>
        <v/>
      </c>
      <c r="H1419" s="728"/>
    </row>
    <row r="1420" spans="1:8" ht="18.75" customHeight="1" x14ac:dyDescent="0.2">
      <c r="A1420" s="561"/>
      <c r="B1420" s="561"/>
      <c r="D1420" s="554" t="str">
        <f t="shared" si="22"/>
        <v/>
      </c>
      <c r="H1420" s="728"/>
    </row>
    <row r="1421" spans="1:8" ht="18.75" customHeight="1" x14ac:dyDescent="0.2">
      <c r="A1421" s="561"/>
      <c r="B1421" s="561"/>
      <c r="D1421" s="554" t="str">
        <f t="shared" si="22"/>
        <v/>
      </c>
      <c r="H1421" s="728"/>
    </row>
    <row r="1422" spans="1:8" ht="18.75" customHeight="1" x14ac:dyDescent="0.2">
      <c r="A1422" s="561"/>
      <c r="B1422" s="561"/>
      <c r="D1422" s="554" t="str">
        <f t="shared" si="22"/>
        <v/>
      </c>
      <c r="H1422" s="728"/>
    </row>
    <row r="1423" spans="1:8" ht="18.75" customHeight="1" x14ac:dyDescent="0.2">
      <c r="A1423" s="561"/>
      <c r="B1423" s="561"/>
      <c r="D1423" s="554" t="str">
        <f t="shared" si="22"/>
        <v/>
      </c>
      <c r="H1423" s="728"/>
    </row>
    <row r="1424" spans="1:8" ht="18.75" customHeight="1" x14ac:dyDescent="0.2">
      <c r="A1424" s="561"/>
      <c r="B1424" s="561"/>
      <c r="D1424" s="554" t="str">
        <f t="shared" si="22"/>
        <v/>
      </c>
      <c r="H1424" s="728"/>
    </row>
    <row r="1425" spans="1:8" ht="18.75" customHeight="1" x14ac:dyDescent="0.2">
      <c r="A1425" s="561"/>
      <c r="B1425" s="561"/>
      <c r="D1425" s="554" t="str">
        <f t="shared" si="22"/>
        <v/>
      </c>
      <c r="H1425" s="728"/>
    </row>
    <row r="1426" spans="1:8" ht="18.75" customHeight="1" x14ac:dyDescent="0.2">
      <c r="A1426" s="561"/>
      <c r="B1426" s="561"/>
      <c r="D1426" s="554" t="str">
        <f t="shared" si="22"/>
        <v/>
      </c>
      <c r="H1426" s="728"/>
    </row>
    <row r="1427" spans="1:8" ht="18.75" customHeight="1" x14ac:dyDescent="0.2">
      <c r="A1427" s="561"/>
      <c r="B1427" s="561"/>
      <c r="D1427" s="554" t="str">
        <f t="shared" si="22"/>
        <v/>
      </c>
      <c r="H1427" s="728"/>
    </row>
    <row r="1428" spans="1:8" ht="18.75" customHeight="1" x14ac:dyDescent="0.2">
      <c r="A1428" s="561"/>
      <c r="B1428" s="561"/>
      <c r="D1428" s="554" t="str">
        <f t="shared" si="22"/>
        <v/>
      </c>
      <c r="H1428" s="728"/>
    </row>
    <row r="1429" spans="1:8" ht="18.75" customHeight="1" x14ac:dyDescent="0.2">
      <c r="A1429" s="561"/>
      <c r="B1429" s="561"/>
      <c r="D1429" s="554" t="str">
        <f t="shared" si="22"/>
        <v/>
      </c>
      <c r="H1429" s="728"/>
    </row>
    <row r="1430" spans="1:8" ht="18.75" customHeight="1" x14ac:dyDescent="0.2">
      <c r="A1430" s="561"/>
      <c r="B1430" s="561"/>
      <c r="D1430" s="554" t="str">
        <f t="shared" si="22"/>
        <v/>
      </c>
      <c r="H1430" s="728"/>
    </row>
    <row r="1431" spans="1:8" ht="18.75" customHeight="1" x14ac:dyDescent="0.2">
      <c r="A1431" s="561"/>
      <c r="B1431" s="561"/>
      <c r="D1431" s="554" t="str">
        <f t="shared" si="22"/>
        <v/>
      </c>
      <c r="H1431" s="728"/>
    </row>
    <row r="1432" spans="1:8" ht="18.75" customHeight="1" x14ac:dyDescent="0.2">
      <c r="A1432" s="561"/>
      <c r="B1432" s="561"/>
      <c r="D1432" s="554" t="str">
        <f t="shared" si="22"/>
        <v/>
      </c>
      <c r="H1432" s="728"/>
    </row>
    <row r="1433" spans="1:8" ht="18.75" customHeight="1" x14ac:dyDescent="0.2">
      <c r="A1433" s="561"/>
      <c r="B1433" s="561"/>
      <c r="D1433" s="554" t="str">
        <f t="shared" si="22"/>
        <v/>
      </c>
      <c r="H1433" s="728"/>
    </row>
    <row r="1434" spans="1:8" ht="18.75" customHeight="1" x14ac:dyDescent="0.25">
      <c r="A1434" s="561"/>
      <c r="B1434" s="561"/>
      <c r="D1434" s="554" t="str">
        <f t="shared" si="22"/>
        <v/>
      </c>
    </row>
    <row r="1435" spans="1:8" ht="18.75" customHeight="1" x14ac:dyDescent="0.25">
      <c r="A1435" s="561"/>
      <c r="B1435" s="561"/>
      <c r="D1435" s="554" t="str">
        <f t="shared" si="22"/>
        <v/>
      </c>
    </row>
    <row r="1436" spans="1:8" ht="18.75" customHeight="1" x14ac:dyDescent="0.25">
      <c r="A1436" s="561"/>
      <c r="B1436" s="561"/>
      <c r="D1436" s="554" t="str">
        <f t="shared" si="22"/>
        <v/>
      </c>
    </row>
    <row r="1437" spans="1:8" ht="18.75" customHeight="1" x14ac:dyDescent="0.25">
      <c r="A1437" s="561"/>
      <c r="B1437" s="561"/>
      <c r="D1437" s="554" t="str">
        <f t="shared" si="22"/>
        <v/>
      </c>
    </row>
    <row r="1438" spans="1:8" ht="18.75" customHeight="1" x14ac:dyDescent="0.25">
      <c r="A1438" s="561"/>
      <c r="B1438" s="561"/>
      <c r="D1438" s="554" t="str">
        <f t="shared" si="22"/>
        <v/>
      </c>
    </row>
    <row r="1439" spans="1:8" ht="18.75" customHeight="1" x14ac:dyDescent="0.25">
      <c r="A1439" s="561"/>
      <c r="B1439" s="561"/>
      <c r="D1439" s="554" t="str">
        <f t="shared" si="22"/>
        <v/>
      </c>
    </row>
    <row r="1440" spans="1:8" ht="18.75" customHeight="1" x14ac:dyDescent="0.25">
      <c r="A1440" s="561"/>
      <c r="B1440" s="561"/>
      <c r="D1440" s="554" t="str">
        <f t="shared" si="22"/>
        <v/>
      </c>
    </row>
    <row r="1441" spans="1:4" ht="18.75" customHeight="1" x14ac:dyDescent="0.25">
      <c r="A1441" s="561"/>
      <c r="B1441" s="561"/>
      <c r="D1441" s="554" t="str">
        <f t="shared" si="22"/>
        <v/>
      </c>
    </row>
    <row r="1442" spans="1:4" ht="18.75" customHeight="1" x14ac:dyDescent="0.25">
      <c r="A1442" s="561"/>
      <c r="B1442" s="561"/>
      <c r="D1442" s="554" t="str">
        <f t="shared" si="22"/>
        <v/>
      </c>
    </row>
    <row r="1443" spans="1:4" ht="18.75" customHeight="1" x14ac:dyDescent="0.25">
      <c r="A1443" s="561"/>
      <c r="B1443" s="561"/>
      <c r="D1443" s="554" t="str">
        <f t="shared" si="22"/>
        <v/>
      </c>
    </row>
    <row r="1444" spans="1:4" ht="18.75" customHeight="1" x14ac:dyDescent="0.25">
      <c r="A1444" s="561"/>
      <c r="B1444" s="561"/>
      <c r="D1444" s="554" t="str">
        <f t="shared" si="22"/>
        <v/>
      </c>
    </row>
    <row r="1445" spans="1:4" ht="18.75" customHeight="1" x14ac:dyDescent="0.25">
      <c r="A1445" s="561"/>
      <c r="B1445" s="561"/>
      <c r="D1445" s="554" t="str">
        <f t="shared" si="22"/>
        <v/>
      </c>
    </row>
    <row r="1446" spans="1:4" ht="18.75" customHeight="1" x14ac:dyDescent="0.25">
      <c r="A1446" s="561"/>
      <c r="B1446" s="561"/>
      <c r="D1446" s="554" t="str">
        <f t="shared" si="22"/>
        <v/>
      </c>
    </row>
    <row r="1447" spans="1:4" ht="18.75" customHeight="1" x14ac:dyDescent="0.25">
      <c r="A1447" s="561"/>
      <c r="B1447" s="561"/>
      <c r="D1447" s="554" t="str">
        <f t="shared" si="22"/>
        <v/>
      </c>
    </row>
    <row r="1448" spans="1:4" ht="18.75" customHeight="1" x14ac:dyDescent="0.25">
      <c r="A1448" s="561"/>
      <c r="B1448" s="561"/>
      <c r="D1448" s="554" t="str">
        <f t="shared" si="22"/>
        <v/>
      </c>
    </row>
    <row r="1449" spans="1:4" ht="18.75" customHeight="1" x14ac:dyDescent="0.25">
      <c r="A1449" s="561"/>
      <c r="B1449" s="561"/>
      <c r="D1449" s="554" t="str">
        <f t="shared" si="22"/>
        <v/>
      </c>
    </row>
    <row r="1450" spans="1:4" ht="18.75" customHeight="1" x14ac:dyDescent="0.25">
      <c r="A1450" s="561"/>
      <c r="B1450" s="561"/>
      <c r="D1450" s="554" t="str">
        <f t="shared" si="22"/>
        <v/>
      </c>
    </row>
    <row r="1451" spans="1:4" ht="18.75" customHeight="1" x14ac:dyDescent="0.25">
      <c r="A1451" s="561"/>
      <c r="B1451" s="561"/>
    </row>
    <row r="1452" spans="1:4" ht="18.75" customHeight="1" x14ac:dyDescent="0.25">
      <c r="A1452" s="561"/>
      <c r="B1452" s="561"/>
    </row>
    <row r="1453" spans="1:4" ht="18.75" customHeight="1" x14ac:dyDescent="0.25">
      <c r="A1453" s="561"/>
      <c r="B1453" s="561"/>
    </row>
    <row r="1454" spans="1:4" ht="18.75" customHeight="1" x14ac:dyDescent="0.25">
      <c r="A1454" s="561"/>
      <c r="B1454" s="561"/>
    </row>
    <row r="1455" spans="1:4" ht="18.75" customHeight="1" x14ac:dyDescent="0.25">
      <c r="A1455" s="561"/>
      <c r="B1455" s="561"/>
    </row>
    <row r="1456" spans="1:4" ht="18.75" customHeight="1" x14ac:dyDescent="0.25">
      <c r="A1456" s="561"/>
      <c r="B1456" s="561"/>
    </row>
    <row r="1457" spans="1:2" ht="18.75" customHeight="1" x14ac:dyDescent="0.25">
      <c r="A1457" s="561"/>
      <c r="B1457" s="561"/>
    </row>
    <row r="1458" spans="1:2" ht="18.75" customHeight="1" x14ac:dyDescent="0.25">
      <c r="A1458" s="561"/>
      <c r="B1458" s="561"/>
    </row>
    <row r="1459" spans="1:2" ht="18.75" customHeight="1" x14ac:dyDescent="0.25">
      <c r="A1459" s="561"/>
      <c r="B1459" s="561"/>
    </row>
    <row r="1460" spans="1:2" ht="18.75" customHeight="1" x14ac:dyDescent="0.25">
      <c r="A1460" s="561"/>
      <c r="B1460" s="561"/>
    </row>
    <row r="1461" spans="1:2" ht="18.75" customHeight="1" x14ac:dyDescent="0.25">
      <c r="A1461" s="561"/>
      <c r="B1461" s="561"/>
    </row>
    <row r="1462" spans="1:2" ht="18.75" customHeight="1" x14ac:dyDescent="0.25">
      <c r="A1462" s="561"/>
      <c r="B1462" s="561"/>
    </row>
    <row r="1463" spans="1:2" ht="18.75" customHeight="1" x14ac:dyDescent="0.25">
      <c r="A1463" s="561"/>
      <c r="B1463" s="561"/>
    </row>
    <row r="1464" spans="1:2" ht="18.75" customHeight="1" x14ac:dyDescent="0.25">
      <c r="A1464" s="561"/>
      <c r="B1464" s="561"/>
    </row>
    <row r="1465" spans="1:2" ht="18.75" customHeight="1" x14ac:dyDescent="0.25">
      <c r="A1465" s="561"/>
      <c r="B1465" s="561"/>
    </row>
    <row r="1466" spans="1:2" ht="18.75" customHeight="1" x14ac:dyDescent="0.25">
      <c r="A1466" s="561"/>
      <c r="B1466" s="561"/>
    </row>
    <row r="1467" spans="1:2" ht="18.75" customHeight="1" x14ac:dyDescent="0.25">
      <c r="A1467" s="561"/>
      <c r="B1467" s="561"/>
    </row>
    <row r="1468" spans="1:2" ht="18.75" customHeight="1" x14ac:dyDescent="0.25">
      <c r="A1468" s="561"/>
      <c r="B1468" s="561"/>
    </row>
    <row r="1469" spans="1:2" ht="18.75" customHeight="1" x14ac:dyDescent="0.25">
      <c r="A1469" s="561"/>
      <c r="B1469" s="561"/>
    </row>
    <row r="1470" spans="1:2" ht="18.75" customHeight="1" x14ac:dyDescent="0.25">
      <c r="A1470" s="561"/>
      <c r="B1470" s="561"/>
    </row>
    <row r="1471" spans="1:2" ht="18.75" customHeight="1" x14ac:dyDescent="0.25">
      <c r="A1471" s="561"/>
      <c r="B1471" s="561"/>
    </row>
    <row r="1472" spans="1:2" ht="18.75" customHeight="1" x14ac:dyDescent="0.25">
      <c r="A1472" s="561"/>
      <c r="B1472" s="561"/>
    </row>
    <row r="1473" spans="1:2" ht="18.75" customHeight="1" x14ac:dyDescent="0.25">
      <c r="A1473" s="561"/>
      <c r="B1473" s="561"/>
    </row>
    <row r="1474" spans="1:2" ht="18.75" customHeight="1" x14ac:dyDescent="0.25">
      <c r="A1474" s="561"/>
      <c r="B1474" s="561"/>
    </row>
    <row r="1475" spans="1:2" ht="18.75" customHeight="1" x14ac:dyDescent="0.25">
      <c r="A1475" s="561"/>
      <c r="B1475" s="561"/>
    </row>
    <row r="1476" spans="1:2" ht="18.75" customHeight="1" x14ac:dyDescent="0.25">
      <c r="A1476" s="561"/>
      <c r="B1476" s="561"/>
    </row>
    <row r="1477" spans="1:2" ht="18.75" customHeight="1" x14ac:dyDescent="0.25">
      <c r="A1477" s="561"/>
      <c r="B1477" s="561"/>
    </row>
    <row r="1478" spans="1:2" ht="18.75" customHeight="1" x14ac:dyDescent="0.25">
      <c r="A1478" s="561"/>
      <c r="B1478" s="561"/>
    </row>
    <row r="1479" spans="1:2" ht="18.75" customHeight="1" x14ac:dyDescent="0.25">
      <c r="A1479" s="561"/>
      <c r="B1479" s="561"/>
    </row>
    <row r="1480" spans="1:2" ht="18.75" customHeight="1" x14ac:dyDescent="0.25">
      <c r="A1480" s="561"/>
      <c r="B1480" s="561"/>
    </row>
    <row r="1481" spans="1:2" ht="18.75" customHeight="1" x14ac:dyDescent="0.25">
      <c r="A1481" s="561"/>
      <c r="B1481" s="561"/>
    </row>
    <row r="1482" spans="1:2" ht="18.75" customHeight="1" x14ac:dyDescent="0.25">
      <c r="A1482" s="561"/>
      <c r="B1482" s="561"/>
    </row>
    <row r="1483" spans="1:2" ht="18.75" customHeight="1" x14ac:dyDescent="0.25">
      <c r="A1483" s="561"/>
      <c r="B1483" s="561"/>
    </row>
    <row r="1484" spans="1:2" ht="18.75" customHeight="1" x14ac:dyDescent="0.25">
      <c r="A1484" s="561"/>
      <c r="B1484" s="561"/>
    </row>
    <row r="1485" spans="1:2" ht="18.75" customHeight="1" x14ac:dyDescent="0.25">
      <c r="A1485" s="561"/>
      <c r="B1485" s="561"/>
    </row>
    <row r="1486" spans="1:2" ht="18.75" customHeight="1" x14ac:dyDescent="0.25">
      <c r="A1486" s="561"/>
      <c r="B1486" s="561"/>
    </row>
    <row r="1487" spans="1:2" ht="18.75" customHeight="1" x14ac:dyDescent="0.25">
      <c r="A1487" s="561"/>
      <c r="B1487" s="561"/>
    </row>
    <row r="1488" spans="1:2" ht="18.75" customHeight="1" x14ac:dyDescent="0.25">
      <c r="A1488" s="561"/>
      <c r="B1488" s="561"/>
    </row>
    <row r="1489" spans="1:2" ht="18.75" customHeight="1" x14ac:dyDescent="0.25">
      <c r="A1489" s="561"/>
      <c r="B1489" s="561"/>
    </row>
    <row r="1490" spans="1:2" ht="18.75" customHeight="1" x14ac:dyDescent="0.25">
      <c r="A1490" s="561"/>
      <c r="B1490" s="561"/>
    </row>
    <row r="1491" spans="1:2" ht="18.75" customHeight="1" x14ac:dyDescent="0.25">
      <c r="A1491" s="561"/>
      <c r="B1491" s="561"/>
    </row>
    <row r="1492" spans="1:2" ht="18.75" customHeight="1" x14ac:dyDescent="0.25">
      <c r="A1492" s="561"/>
      <c r="B1492" s="561"/>
    </row>
    <row r="1493" spans="1:2" ht="18.75" customHeight="1" x14ac:dyDescent="0.25">
      <c r="A1493" s="561"/>
      <c r="B1493" s="561"/>
    </row>
    <row r="1494" spans="1:2" ht="18.75" customHeight="1" x14ac:dyDescent="0.25">
      <c r="A1494" s="561"/>
      <c r="B1494" s="561"/>
    </row>
    <row r="1495" spans="1:2" ht="18.75" customHeight="1" x14ac:dyDescent="0.25">
      <c r="A1495" s="561"/>
      <c r="B1495" s="561"/>
    </row>
    <row r="1496" spans="1:2" ht="18.75" customHeight="1" x14ac:dyDescent="0.25">
      <c r="A1496" s="561"/>
      <c r="B1496" s="561"/>
    </row>
    <row r="1497" spans="1:2" ht="18.75" customHeight="1" x14ac:dyDescent="0.25">
      <c r="A1497" s="561"/>
      <c r="B1497" s="561"/>
    </row>
    <row r="1498" spans="1:2" ht="18.75" customHeight="1" x14ac:dyDescent="0.25">
      <c r="A1498" s="561"/>
      <c r="B1498" s="561"/>
    </row>
    <row r="1499" spans="1:2" ht="18.75" customHeight="1" x14ac:dyDescent="0.25">
      <c r="A1499" s="561"/>
      <c r="B1499" s="561"/>
    </row>
    <row r="1500" spans="1:2" ht="18.75" customHeight="1" x14ac:dyDescent="0.25">
      <c r="A1500" s="561"/>
      <c r="B1500" s="561"/>
    </row>
    <row r="1501" spans="1:2" ht="18.75" customHeight="1" x14ac:dyDescent="0.25">
      <c r="A1501" s="561"/>
      <c r="B1501" s="561"/>
    </row>
    <row r="1502" spans="1:2" ht="18.75" customHeight="1" x14ac:dyDescent="0.25">
      <c r="A1502" s="561"/>
      <c r="B1502" s="561"/>
    </row>
    <row r="1503" spans="1:2" ht="18.75" customHeight="1" x14ac:dyDescent="0.25">
      <c r="A1503" s="561"/>
      <c r="B1503" s="561"/>
    </row>
    <row r="1504" spans="1:2" ht="18.75" customHeight="1" x14ac:dyDescent="0.25">
      <c r="A1504" s="561"/>
      <c r="B1504" s="561"/>
    </row>
    <row r="1505" spans="1:2" ht="18.75" customHeight="1" x14ac:dyDescent="0.25">
      <c r="A1505" s="561"/>
      <c r="B1505" s="561"/>
    </row>
    <row r="1506" spans="1:2" ht="18.75" customHeight="1" x14ac:dyDescent="0.25">
      <c r="A1506" s="561"/>
      <c r="B1506" s="561"/>
    </row>
    <row r="1507" spans="1:2" ht="18.75" customHeight="1" x14ac:dyDescent="0.25">
      <c r="A1507" s="561"/>
      <c r="B1507" s="561"/>
    </row>
    <row r="1508" spans="1:2" ht="18.75" customHeight="1" x14ac:dyDescent="0.25">
      <c r="A1508" s="561"/>
      <c r="B1508" s="561"/>
    </row>
    <row r="1509" spans="1:2" ht="18.75" customHeight="1" x14ac:dyDescent="0.25">
      <c r="A1509" s="561"/>
      <c r="B1509" s="561"/>
    </row>
    <row r="1510" spans="1:2" ht="18.75" customHeight="1" x14ac:dyDescent="0.25">
      <c r="A1510" s="561"/>
      <c r="B1510" s="561"/>
    </row>
    <row r="1511" spans="1:2" ht="18.75" customHeight="1" x14ac:dyDescent="0.25">
      <c r="A1511" s="561"/>
      <c r="B1511" s="561"/>
    </row>
    <row r="1512" spans="1:2" ht="18.75" customHeight="1" x14ac:dyDescent="0.25">
      <c r="A1512" s="561"/>
      <c r="B1512" s="561"/>
    </row>
    <row r="1513" spans="1:2" ht="18.75" customHeight="1" x14ac:dyDescent="0.25">
      <c r="A1513" s="561"/>
      <c r="B1513" s="561"/>
    </row>
    <row r="1514" spans="1:2" ht="18.75" customHeight="1" x14ac:dyDescent="0.25">
      <c r="A1514" s="561"/>
      <c r="B1514" s="561"/>
    </row>
    <row r="1515" spans="1:2" ht="18.75" customHeight="1" x14ac:dyDescent="0.25">
      <c r="A1515" s="561"/>
      <c r="B1515" s="561"/>
    </row>
    <row r="1516" spans="1:2" ht="18.75" customHeight="1" x14ac:dyDescent="0.25">
      <c r="A1516" s="561"/>
      <c r="B1516" s="561"/>
    </row>
    <row r="1517" spans="1:2" ht="18.75" customHeight="1" x14ac:dyDescent="0.25">
      <c r="A1517" s="561"/>
      <c r="B1517" s="561"/>
    </row>
    <row r="1518" spans="1:2" ht="18.75" customHeight="1" x14ac:dyDescent="0.25">
      <c r="A1518" s="561"/>
      <c r="B1518" s="561"/>
    </row>
    <row r="1519" spans="1:2" ht="18.75" customHeight="1" x14ac:dyDescent="0.25">
      <c r="A1519" s="561"/>
      <c r="B1519" s="561"/>
    </row>
    <row r="1520" spans="1:2" ht="18.75" customHeight="1" x14ac:dyDescent="0.25">
      <c r="A1520" s="561"/>
      <c r="B1520" s="561"/>
    </row>
    <row r="1521" spans="1:2" ht="18.75" customHeight="1" x14ac:dyDescent="0.25">
      <c r="A1521" s="561"/>
      <c r="B1521" s="561"/>
    </row>
    <row r="1522" spans="1:2" ht="18.75" customHeight="1" x14ac:dyDescent="0.25">
      <c r="A1522" s="561"/>
      <c r="B1522" s="561"/>
    </row>
    <row r="1523" spans="1:2" ht="18.75" customHeight="1" x14ac:dyDescent="0.25">
      <c r="A1523" s="561"/>
      <c r="B1523" s="561"/>
    </row>
    <row r="1524" spans="1:2" ht="18.75" customHeight="1" x14ac:dyDescent="0.25">
      <c r="A1524" s="561"/>
      <c r="B1524" s="561"/>
    </row>
    <row r="1525" spans="1:2" ht="18.75" customHeight="1" x14ac:dyDescent="0.25">
      <c r="A1525" s="561"/>
      <c r="B1525" s="561"/>
    </row>
    <row r="1526" spans="1:2" ht="18.75" customHeight="1" x14ac:dyDescent="0.25">
      <c r="A1526" s="561"/>
      <c r="B1526" s="561"/>
    </row>
    <row r="1527" spans="1:2" ht="18.75" customHeight="1" x14ac:dyDescent="0.25">
      <c r="A1527" s="561"/>
      <c r="B1527" s="561"/>
    </row>
    <row r="1528" spans="1:2" ht="18.75" customHeight="1" x14ac:dyDescent="0.25">
      <c r="A1528" s="561"/>
      <c r="B1528" s="561"/>
    </row>
    <row r="1529" spans="1:2" ht="18.75" customHeight="1" x14ac:dyDescent="0.25">
      <c r="A1529" s="561"/>
      <c r="B1529" s="561"/>
    </row>
    <row r="1530" spans="1:2" ht="18.75" customHeight="1" x14ac:dyDescent="0.25">
      <c r="A1530" s="561"/>
      <c r="B1530" s="561"/>
    </row>
    <row r="1531" spans="1:2" ht="18.75" customHeight="1" x14ac:dyDescent="0.25">
      <c r="A1531" s="561"/>
      <c r="B1531" s="561"/>
    </row>
    <row r="1532" spans="1:2" ht="18.75" customHeight="1" x14ac:dyDescent="0.25">
      <c r="A1532" s="561"/>
      <c r="B1532" s="561"/>
    </row>
    <row r="1533" spans="1:2" ht="18.75" customHeight="1" x14ac:dyDescent="0.25">
      <c r="A1533" s="561"/>
      <c r="B1533" s="561"/>
    </row>
    <row r="1534" spans="1:2" ht="18.75" customHeight="1" x14ac:dyDescent="0.25">
      <c r="A1534" s="561"/>
      <c r="B1534" s="561"/>
    </row>
    <row r="1535" spans="1:2" ht="18.75" customHeight="1" x14ac:dyDescent="0.25">
      <c r="A1535" s="561"/>
      <c r="B1535" s="561"/>
    </row>
    <row r="1536" spans="1:2" ht="18.75" customHeight="1" x14ac:dyDescent="0.25">
      <c r="A1536" s="561"/>
      <c r="B1536" s="561"/>
    </row>
    <row r="1537" spans="1:2" ht="18.75" customHeight="1" x14ac:dyDescent="0.25">
      <c r="A1537" s="561"/>
      <c r="B1537" s="561"/>
    </row>
    <row r="1538" spans="1:2" ht="18.75" customHeight="1" x14ac:dyDescent="0.25">
      <c r="A1538" s="561"/>
      <c r="B1538" s="561"/>
    </row>
    <row r="1539" spans="1:2" ht="18.75" customHeight="1" x14ac:dyDescent="0.25">
      <c r="A1539" s="561"/>
      <c r="B1539" s="561"/>
    </row>
    <row r="1540" spans="1:2" ht="18.75" customHeight="1" x14ac:dyDescent="0.25">
      <c r="A1540" s="561"/>
      <c r="B1540" s="561"/>
    </row>
    <row r="1541" spans="1:2" ht="18.75" customHeight="1" x14ac:dyDescent="0.25">
      <c r="A1541" s="561"/>
      <c r="B1541" s="561"/>
    </row>
    <row r="1542" spans="1:2" ht="18.75" customHeight="1" x14ac:dyDescent="0.25">
      <c r="A1542" s="561"/>
      <c r="B1542" s="561"/>
    </row>
    <row r="1543" spans="1:2" ht="18.75" customHeight="1" x14ac:dyDescent="0.25">
      <c r="A1543" s="561"/>
      <c r="B1543" s="561"/>
    </row>
    <row r="1544" spans="1:2" ht="18.75" customHeight="1" x14ac:dyDescent="0.25">
      <c r="A1544" s="561"/>
      <c r="B1544" s="561"/>
    </row>
    <row r="1545" spans="1:2" ht="18.75" customHeight="1" x14ac:dyDescent="0.25">
      <c r="A1545" s="561"/>
      <c r="B1545" s="561"/>
    </row>
    <row r="1546" spans="1:2" ht="18.75" customHeight="1" x14ac:dyDescent="0.25">
      <c r="A1546" s="561"/>
      <c r="B1546" s="561"/>
    </row>
    <row r="1547" spans="1:2" ht="18.75" customHeight="1" x14ac:dyDescent="0.25">
      <c r="A1547" s="561"/>
      <c r="B1547" s="561"/>
    </row>
    <row r="1548" spans="1:2" ht="18.75" customHeight="1" x14ac:dyDescent="0.25">
      <c r="A1548" s="561"/>
      <c r="B1548" s="561"/>
    </row>
    <row r="1549" spans="1:2" ht="18.75" customHeight="1" x14ac:dyDescent="0.25">
      <c r="A1549" s="561"/>
      <c r="B1549" s="561"/>
    </row>
    <row r="1550" spans="1:2" ht="18.75" customHeight="1" x14ac:dyDescent="0.25">
      <c r="A1550" s="561"/>
      <c r="B1550" s="561"/>
    </row>
    <row r="1551" spans="1:2" ht="18.75" customHeight="1" x14ac:dyDescent="0.25">
      <c r="A1551" s="561"/>
      <c r="B1551" s="561"/>
    </row>
    <row r="1552" spans="1:2" ht="18.75" customHeight="1" x14ac:dyDescent="0.25">
      <c r="A1552" s="561"/>
      <c r="B1552" s="561"/>
    </row>
    <row r="1553" spans="1:2" ht="18.75" customHeight="1" x14ac:dyDescent="0.25">
      <c r="A1553" s="561"/>
      <c r="B1553" s="561"/>
    </row>
    <row r="1554" spans="1:2" ht="18.75" customHeight="1" x14ac:dyDescent="0.25">
      <c r="A1554" s="561"/>
      <c r="B1554" s="561"/>
    </row>
    <row r="1555" spans="1:2" ht="18.75" customHeight="1" x14ac:dyDescent="0.25">
      <c r="A1555" s="561"/>
      <c r="B1555" s="561"/>
    </row>
    <row r="1556" spans="1:2" ht="18.75" customHeight="1" x14ac:dyDescent="0.25">
      <c r="A1556" s="561"/>
      <c r="B1556" s="561"/>
    </row>
    <row r="1557" spans="1:2" ht="18.75" customHeight="1" x14ac:dyDescent="0.25">
      <c r="A1557" s="561"/>
      <c r="B1557" s="561"/>
    </row>
    <row r="1558" spans="1:2" ht="18.75" customHeight="1" x14ac:dyDescent="0.25">
      <c r="A1558" s="561"/>
      <c r="B1558" s="561"/>
    </row>
    <row r="1559" spans="1:2" ht="18.75" customHeight="1" x14ac:dyDescent="0.25">
      <c r="A1559" s="561"/>
      <c r="B1559" s="561"/>
    </row>
    <row r="1560" spans="1:2" ht="18.75" customHeight="1" x14ac:dyDescent="0.25">
      <c r="A1560" s="561"/>
      <c r="B1560" s="561"/>
    </row>
    <row r="1561" spans="1:2" ht="18.75" customHeight="1" x14ac:dyDescent="0.25">
      <c r="A1561" s="561"/>
      <c r="B1561" s="561"/>
    </row>
    <row r="1562" spans="1:2" ht="18.75" customHeight="1" x14ac:dyDescent="0.25">
      <c r="A1562" s="561"/>
      <c r="B1562" s="561"/>
    </row>
    <row r="1563" spans="1:2" ht="18.75" customHeight="1" x14ac:dyDescent="0.25">
      <c r="A1563" s="561"/>
      <c r="B1563" s="561"/>
    </row>
    <row r="1564" spans="1:2" ht="18.75" customHeight="1" x14ac:dyDescent="0.25">
      <c r="A1564" s="561"/>
      <c r="B1564" s="561"/>
    </row>
    <row r="1565" spans="1:2" ht="18.75" customHeight="1" x14ac:dyDescent="0.25">
      <c r="A1565" s="561"/>
      <c r="B1565" s="561"/>
    </row>
    <row r="1566" spans="1:2" ht="18.75" customHeight="1" x14ac:dyDescent="0.25">
      <c r="A1566" s="561"/>
      <c r="B1566" s="561"/>
    </row>
    <row r="1567" spans="1:2" ht="18.75" customHeight="1" x14ac:dyDescent="0.25">
      <c r="A1567" s="561"/>
      <c r="B1567" s="561"/>
    </row>
    <row r="1568" spans="1:2" ht="18.75" customHeight="1" x14ac:dyDescent="0.25">
      <c r="A1568" s="561"/>
      <c r="B1568" s="561"/>
    </row>
    <row r="1569" spans="1:2" ht="18.75" customHeight="1" x14ac:dyDescent="0.25">
      <c r="A1569" s="561"/>
      <c r="B1569" s="561"/>
    </row>
    <row r="1570" spans="1:2" ht="18.75" customHeight="1" x14ac:dyDescent="0.25">
      <c r="A1570" s="561"/>
      <c r="B1570" s="561"/>
    </row>
    <row r="1571" spans="1:2" ht="18.75" customHeight="1" x14ac:dyDescent="0.25">
      <c r="A1571" s="561"/>
      <c r="B1571" s="561"/>
    </row>
    <row r="1572" spans="1:2" ht="18.75" customHeight="1" x14ac:dyDescent="0.25">
      <c r="A1572" s="561"/>
      <c r="B1572" s="561"/>
    </row>
    <row r="1573" spans="1:2" ht="18.75" customHeight="1" x14ac:dyDescent="0.25">
      <c r="A1573" s="561"/>
      <c r="B1573" s="561"/>
    </row>
    <row r="1574" spans="1:2" ht="18.75" customHeight="1" x14ac:dyDescent="0.25">
      <c r="A1574" s="561"/>
      <c r="B1574" s="561"/>
    </row>
    <row r="1575" spans="1:2" ht="18.75" customHeight="1" x14ac:dyDescent="0.25">
      <c r="A1575" s="561"/>
      <c r="B1575" s="561"/>
    </row>
    <row r="1576" spans="1:2" ht="18.75" customHeight="1" x14ac:dyDescent="0.25">
      <c r="A1576" s="561"/>
      <c r="B1576" s="561"/>
    </row>
    <row r="1577" spans="1:2" ht="18.75" customHeight="1" x14ac:dyDescent="0.25">
      <c r="A1577" s="561"/>
      <c r="B1577" s="561"/>
    </row>
    <row r="1578" spans="1:2" ht="18.75" customHeight="1" x14ac:dyDescent="0.25">
      <c r="A1578" s="561"/>
      <c r="B1578" s="561"/>
    </row>
    <row r="1579" spans="1:2" ht="18.75" customHeight="1" x14ac:dyDescent="0.25">
      <c r="A1579" s="561"/>
      <c r="B1579" s="561"/>
    </row>
    <row r="1580" spans="1:2" ht="18.75" customHeight="1" x14ac:dyDescent="0.25">
      <c r="A1580" s="561"/>
      <c r="B1580" s="561"/>
    </row>
    <row r="1581" spans="1:2" ht="18.75" customHeight="1" x14ac:dyDescent="0.25">
      <c r="A1581" s="561"/>
      <c r="B1581" s="561"/>
    </row>
    <row r="1582" spans="1:2" ht="18.75" customHeight="1" x14ac:dyDescent="0.25">
      <c r="A1582" s="561"/>
      <c r="B1582" s="561"/>
    </row>
    <row r="1583" spans="1:2" ht="18.75" customHeight="1" x14ac:dyDescent="0.25">
      <c r="A1583" s="561"/>
      <c r="B1583" s="561"/>
    </row>
    <row r="1584" spans="1:2" ht="18.75" customHeight="1" x14ac:dyDescent="0.25">
      <c r="A1584" s="561"/>
      <c r="B1584" s="561"/>
    </row>
    <row r="1585" spans="1:2" ht="18.75" customHeight="1" x14ac:dyDescent="0.25">
      <c r="A1585" s="561"/>
      <c r="B1585" s="561"/>
    </row>
    <row r="1586" spans="1:2" ht="18.75" customHeight="1" x14ac:dyDescent="0.25">
      <c r="A1586" s="561"/>
      <c r="B1586" s="561"/>
    </row>
    <row r="1587" spans="1:2" ht="18.75" customHeight="1" x14ac:dyDescent="0.25">
      <c r="A1587" s="561"/>
      <c r="B1587" s="561"/>
    </row>
    <row r="1588" spans="1:2" ht="18.75" customHeight="1" x14ac:dyDescent="0.25">
      <c r="A1588" s="561"/>
      <c r="B1588" s="561"/>
    </row>
    <row r="1589" spans="1:2" ht="18.75" customHeight="1" x14ac:dyDescent="0.25">
      <c r="A1589" s="561"/>
      <c r="B1589" s="561"/>
    </row>
    <row r="1590" spans="1:2" ht="18.75" customHeight="1" x14ac:dyDescent="0.25">
      <c r="A1590" s="561"/>
      <c r="B1590" s="561"/>
    </row>
    <row r="1591" spans="1:2" ht="18.75" customHeight="1" x14ac:dyDescent="0.25">
      <c r="A1591" s="561"/>
      <c r="B1591" s="561"/>
    </row>
    <row r="1592" spans="1:2" ht="18.75" customHeight="1" x14ac:dyDescent="0.25">
      <c r="A1592" s="561"/>
      <c r="B1592" s="561"/>
    </row>
    <row r="1593" spans="1:2" ht="18.75" customHeight="1" x14ac:dyDescent="0.25">
      <c r="A1593" s="561"/>
      <c r="B1593" s="561"/>
    </row>
    <row r="1594" spans="1:2" ht="18.75" customHeight="1" x14ac:dyDescent="0.25">
      <c r="A1594" s="561"/>
      <c r="B1594" s="561"/>
    </row>
    <row r="1595" spans="1:2" ht="18.75" customHeight="1" x14ac:dyDescent="0.25">
      <c r="A1595" s="561"/>
      <c r="B1595" s="561"/>
    </row>
    <row r="1596" spans="1:2" ht="18.75" customHeight="1" x14ac:dyDescent="0.25">
      <c r="A1596" s="561"/>
      <c r="B1596" s="561"/>
    </row>
    <row r="1597" spans="1:2" ht="18.75" customHeight="1" x14ac:dyDescent="0.25">
      <c r="A1597" s="561"/>
      <c r="B1597" s="561"/>
    </row>
    <row r="1598" spans="1:2" ht="18.75" customHeight="1" x14ac:dyDescent="0.25">
      <c r="A1598" s="561"/>
      <c r="B1598" s="561"/>
    </row>
    <row r="1599" spans="1:2" ht="18.75" customHeight="1" x14ac:dyDescent="0.25">
      <c r="A1599" s="561"/>
      <c r="B1599" s="561"/>
    </row>
    <row r="1600" spans="1:2" ht="18.75" customHeight="1" x14ac:dyDescent="0.25">
      <c r="A1600" s="561"/>
      <c r="B1600" s="561"/>
    </row>
    <row r="1601" spans="1:2" ht="18.75" customHeight="1" x14ac:dyDescent="0.25">
      <c r="A1601" s="561"/>
      <c r="B1601" s="561"/>
    </row>
    <row r="1602" spans="1:2" ht="18.75" customHeight="1" x14ac:dyDescent="0.25">
      <c r="A1602" s="561"/>
      <c r="B1602" s="561"/>
    </row>
    <row r="1603" spans="1:2" ht="18.75" customHeight="1" x14ac:dyDescent="0.25">
      <c r="A1603" s="561"/>
      <c r="B1603" s="561"/>
    </row>
    <row r="1604" spans="1:2" ht="18.75" customHeight="1" x14ac:dyDescent="0.25">
      <c r="A1604" s="561"/>
      <c r="B1604" s="561"/>
    </row>
    <row r="1605" spans="1:2" ht="18.75" customHeight="1" x14ac:dyDescent="0.25">
      <c r="A1605" s="561"/>
      <c r="B1605" s="561"/>
    </row>
    <row r="1606" spans="1:2" ht="18.75" customHeight="1" x14ac:dyDescent="0.25">
      <c r="A1606" s="561"/>
      <c r="B1606" s="561"/>
    </row>
    <row r="1607" spans="1:2" ht="18.75" customHeight="1" x14ac:dyDescent="0.25">
      <c r="A1607" s="561"/>
      <c r="B1607" s="561"/>
    </row>
    <row r="1608" spans="1:2" ht="18.75" customHeight="1" x14ac:dyDescent="0.25">
      <c r="A1608" s="561"/>
      <c r="B1608" s="561"/>
    </row>
    <row r="1609" spans="1:2" ht="18.75" customHeight="1" x14ac:dyDescent="0.25">
      <c r="A1609" s="561"/>
      <c r="B1609" s="561"/>
    </row>
    <row r="1610" spans="1:2" ht="18.75" customHeight="1" x14ac:dyDescent="0.25">
      <c r="A1610" s="561"/>
      <c r="B1610" s="561"/>
    </row>
    <row r="1611" spans="1:2" ht="18.75" customHeight="1" x14ac:dyDescent="0.25">
      <c r="A1611" s="561"/>
      <c r="B1611" s="561"/>
    </row>
    <row r="1612" spans="1:2" ht="18.75" customHeight="1" x14ac:dyDescent="0.25">
      <c r="A1612" s="561"/>
      <c r="B1612" s="561"/>
    </row>
    <row r="1613" spans="1:2" ht="18.75" customHeight="1" x14ac:dyDescent="0.25">
      <c r="A1613" s="561"/>
      <c r="B1613" s="561"/>
    </row>
    <row r="1614" spans="1:2" ht="18.75" customHeight="1" x14ac:dyDescent="0.25">
      <c r="A1614" s="561"/>
      <c r="B1614" s="561"/>
    </row>
    <row r="1615" spans="1:2" ht="18.75" customHeight="1" x14ac:dyDescent="0.25">
      <c r="A1615" s="561"/>
      <c r="B1615" s="561"/>
    </row>
    <row r="1616" spans="1:2" ht="18.75" customHeight="1" x14ac:dyDescent="0.25">
      <c r="A1616" s="561"/>
      <c r="B1616" s="561"/>
    </row>
    <row r="1617" spans="1:2" ht="18.75" customHeight="1" x14ac:dyDescent="0.25">
      <c r="A1617" s="561"/>
      <c r="B1617" s="561"/>
    </row>
    <row r="1618" spans="1:2" ht="18.75" customHeight="1" x14ac:dyDescent="0.25">
      <c r="A1618" s="561"/>
      <c r="B1618" s="561"/>
    </row>
    <row r="1619" spans="1:2" ht="18.75" customHeight="1" x14ac:dyDescent="0.25">
      <c r="A1619" s="561"/>
      <c r="B1619" s="561"/>
    </row>
    <row r="1620" spans="1:2" ht="18.75" customHeight="1" x14ac:dyDescent="0.25">
      <c r="A1620" s="561"/>
      <c r="B1620" s="561"/>
    </row>
    <row r="1621" spans="1:2" ht="18.75" customHeight="1" x14ac:dyDescent="0.25">
      <c r="A1621" s="561"/>
      <c r="B1621" s="561"/>
    </row>
    <row r="1622" spans="1:2" ht="18.75" customHeight="1" x14ac:dyDescent="0.25">
      <c r="A1622" s="561"/>
      <c r="B1622" s="561"/>
    </row>
    <row r="1623" spans="1:2" ht="18.75" customHeight="1" x14ac:dyDescent="0.25">
      <c r="A1623" s="561"/>
      <c r="B1623" s="561"/>
    </row>
    <row r="1624" spans="1:2" ht="18.75" customHeight="1" x14ac:dyDescent="0.25">
      <c r="A1624" s="561"/>
      <c r="B1624" s="561"/>
    </row>
    <row r="1625" spans="1:2" ht="18.75" customHeight="1" x14ac:dyDescent="0.25">
      <c r="A1625" s="561"/>
      <c r="B1625" s="561"/>
    </row>
    <row r="1626" spans="1:2" ht="18.75" customHeight="1" x14ac:dyDescent="0.25">
      <c r="A1626" s="561"/>
      <c r="B1626" s="561"/>
    </row>
    <row r="1627" spans="1:2" ht="18.75" customHeight="1" x14ac:dyDescent="0.25">
      <c r="A1627" s="561"/>
      <c r="B1627" s="561"/>
    </row>
    <row r="1628" spans="1:2" ht="18.75" customHeight="1" x14ac:dyDescent="0.25">
      <c r="A1628" s="561"/>
      <c r="B1628" s="561"/>
    </row>
    <row r="1629" spans="1:2" ht="18.75" customHeight="1" x14ac:dyDescent="0.25">
      <c r="A1629" s="561"/>
      <c r="B1629" s="561"/>
    </row>
    <row r="1630" spans="1:2" ht="18.75" customHeight="1" x14ac:dyDescent="0.25">
      <c r="A1630" s="561"/>
      <c r="B1630" s="561"/>
    </row>
    <row r="1631" spans="1:2" ht="18.75" customHeight="1" x14ac:dyDescent="0.25">
      <c r="A1631" s="561"/>
      <c r="B1631" s="561"/>
    </row>
    <row r="1632" spans="1:2" ht="18.75" customHeight="1" x14ac:dyDescent="0.25">
      <c r="A1632" s="561"/>
      <c r="B1632" s="561"/>
    </row>
    <row r="1633" spans="1:2" ht="18.75" customHeight="1" x14ac:dyDescent="0.25">
      <c r="A1633" s="561"/>
      <c r="B1633" s="561"/>
    </row>
    <row r="1634" spans="1:2" ht="18.75" customHeight="1" x14ac:dyDescent="0.25">
      <c r="A1634" s="561"/>
      <c r="B1634" s="561"/>
    </row>
    <row r="1635" spans="1:2" ht="18.75" customHeight="1" x14ac:dyDescent="0.25">
      <c r="A1635" s="561"/>
      <c r="B1635" s="561"/>
    </row>
    <row r="1636" spans="1:2" ht="18.75" customHeight="1" x14ac:dyDescent="0.25">
      <c r="A1636" s="561"/>
      <c r="B1636" s="561"/>
    </row>
    <row r="1637" spans="1:2" ht="18.75" customHeight="1" x14ac:dyDescent="0.25">
      <c r="A1637" s="561"/>
      <c r="B1637" s="561"/>
    </row>
    <row r="1638" spans="1:2" ht="18.75" customHeight="1" x14ac:dyDescent="0.25">
      <c r="A1638" s="561"/>
      <c r="B1638" s="561"/>
    </row>
    <row r="1639" spans="1:2" ht="18.75" customHeight="1" x14ac:dyDescent="0.25">
      <c r="A1639" s="561"/>
      <c r="B1639" s="561"/>
    </row>
    <row r="1640" spans="1:2" ht="18.75" customHeight="1" x14ac:dyDescent="0.25">
      <c r="A1640" s="561"/>
      <c r="B1640" s="561"/>
    </row>
    <row r="1641" spans="1:2" ht="18.75" customHeight="1" x14ac:dyDescent="0.25">
      <c r="A1641" s="561"/>
      <c r="B1641" s="561"/>
    </row>
    <row r="1642" spans="1:2" ht="18.75" customHeight="1" x14ac:dyDescent="0.25">
      <c r="A1642" s="561"/>
      <c r="B1642" s="561"/>
    </row>
    <row r="1643" spans="1:2" ht="18.75" customHeight="1" x14ac:dyDescent="0.25">
      <c r="A1643" s="561"/>
      <c r="B1643" s="561"/>
    </row>
    <row r="1644" spans="1:2" ht="18.75" customHeight="1" x14ac:dyDescent="0.25">
      <c r="A1644" s="561"/>
      <c r="B1644" s="561"/>
    </row>
    <row r="1645" spans="1:2" ht="18.75" customHeight="1" x14ac:dyDescent="0.25">
      <c r="A1645" s="561"/>
      <c r="B1645" s="561"/>
    </row>
    <row r="1646" spans="1:2" ht="18.75" customHeight="1" x14ac:dyDescent="0.25">
      <c r="A1646" s="561"/>
      <c r="B1646" s="561"/>
    </row>
    <row r="1647" spans="1:2" ht="18.75" customHeight="1" x14ac:dyDescent="0.25">
      <c r="A1647" s="561"/>
      <c r="B1647" s="561"/>
    </row>
    <row r="1648" spans="1:2" ht="18.75" customHeight="1" x14ac:dyDescent="0.25">
      <c r="A1648" s="561"/>
      <c r="B1648" s="561"/>
    </row>
    <row r="1649" spans="1:2" ht="18.75" customHeight="1" x14ac:dyDescent="0.25">
      <c r="A1649" s="561"/>
      <c r="B1649" s="561"/>
    </row>
    <row r="1650" spans="1:2" ht="18.75" customHeight="1" x14ac:dyDescent="0.25">
      <c r="A1650" s="561"/>
      <c r="B1650" s="561"/>
    </row>
    <row r="1651" spans="1:2" ht="18.75" customHeight="1" x14ac:dyDescent="0.25">
      <c r="A1651" s="561"/>
      <c r="B1651" s="561"/>
    </row>
    <row r="1652" spans="1:2" ht="18.75" customHeight="1" x14ac:dyDescent="0.25">
      <c r="A1652" s="561"/>
      <c r="B1652" s="561"/>
    </row>
    <row r="1653" spans="1:2" ht="18.75" customHeight="1" x14ac:dyDescent="0.25">
      <c r="A1653" s="561"/>
      <c r="B1653" s="561"/>
    </row>
    <row r="1654" spans="1:2" ht="18.75" customHeight="1" x14ac:dyDescent="0.25">
      <c r="A1654" s="561"/>
      <c r="B1654" s="561"/>
    </row>
    <row r="1655" spans="1:2" ht="18.75" customHeight="1" x14ac:dyDescent="0.25">
      <c r="A1655" s="561"/>
      <c r="B1655" s="561"/>
    </row>
    <row r="1656" spans="1:2" ht="18.75" customHeight="1" x14ac:dyDescent="0.25">
      <c r="A1656" s="561"/>
      <c r="B1656" s="561"/>
    </row>
    <row r="1657" spans="1:2" ht="18.75" customHeight="1" x14ac:dyDescent="0.25">
      <c r="A1657" s="561"/>
      <c r="B1657" s="561"/>
    </row>
    <row r="1658" spans="1:2" ht="18.75" customHeight="1" x14ac:dyDescent="0.25">
      <c r="A1658" s="561"/>
      <c r="B1658" s="561"/>
    </row>
    <row r="1659" spans="1:2" ht="18.75" customHeight="1" x14ac:dyDescent="0.25">
      <c r="A1659" s="561"/>
      <c r="B1659" s="561"/>
    </row>
    <row r="1660" spans="1:2" ht="18.75" customHeight="1" x14ac:dyDescent="0.25">
      <c r="A1660" s="561"/>
      <c r="B1660" s="561"/>
    </row>
    <row r="1661" spans="1:2" ht="18.75" customHeight="1" x14ac:dyDescent="0.25">
      <c r="A1661" s="561"/>
      <c r="B1661" s="561"/>
    </row>
    <row r="1662" spans="1:2" ht="18.75" customHeight="1" x14ac:dyDescent="0.25">
      <c r="A1662" s="561"/>
      <c r="B1662" s="561"/>
    </row>
    <row r="1663" spans="1:2" ht="18.75" customHeight="1" x14ac:dyDescent="0.25">
      <c r="A1663" s="561"/>
      <c r="B1663" s="561"/>
    </row>
    <row r="1664" spans="1:2" ht="18.75" customHeight="1" x14ac:dyDescent="0.25">
      <c r="A1664" s="561"/>
      <c r="B1664" s="561"/>
    </row>
    <row r="1665" spans="1:2" ht="18.75" customHeight="1" x14ac:dyDescent="0.25">
      <c r="A1665" s="561"/>
      <c r="B1665" s="561"/>
    </row>
    <row r="1666" spans="1:2" ht="18.75" customHeight="1" x14ac:dyDescent="0.25">
      <c r="A1666" s="561"/>
      <c r="B1666" s="561"/>
    </row>
    <row r="1667" spans="1:2" ht="18.75" customHeight="1" x14ac:dyDescent="0.25">
      <c r="A1667" s="561"/>
      <c r="B1667" s="561"/>
    </row>
    <row r="1668" spans="1:2" ht="18.75" customHeight="1" x14ac:dyDescent="0.25">
      <c r="A1668" s="561"/>
      <c r="B1668" s="561"/>
    </row>
    <row r="1669" spans="1:2" ht="18.75" customHeight="1" x14ac:dyDescent="0.25">
      <c r="A1669" s="561"/>
      <c r="B1669" s="561"/>
    </row>
    <row r="1670" spans="1:2" ht="18.75" customHeight="1" x14ac:dyDescent="0.25">
      <c r="A1670" s="561"/>
      <c r="B1670" s="561"/>
    </row>
    <row r="1671" spans="1:2" ht="18.75" customHeight="1" x14ac:dyDescent="0.25">
      <c r="A1671" s="561"/>
      <c r="B1671" s="561"/>
    </row>
    <row r="1672" spans="1:2" ht="18.75" customHeight="1" x14ac:dyDescent="0.25">
      <c r="A1672" s="561"/>
      <c r="B1672" s="561"/>
    </row>
    <row r="1673" spans="1:2" ht="18.75" customHeight="1" x14ac:dyDescent="0.25">
      <c r="A1673" s="561"/>
      <c r="B1673" s="561"/>
    </row>
    <row r="1674" spans="1:2" ht="18.75" customHeight="1" x14ac:dyDescent="0.25">
      <c r="A1674" s="561"/>
      <c r="B1674" s="561"/>
    </row>
    <row r="1675" spans="1:2" ht="18.75" customHeight="1" x14ac:dyDescent="0.25">
      <c r="A1675" s="561"/>
      <c r="B1675" s="561"/>
    </row>
    <row r="1676" spans="1:2" ht="18.75" customHeight="1" x14ac:dyDescent="0.25">
      <c r="A1676" s="561"/>
      <c r="B1676" s="561"/>
    </row>
    <row r="1677" spans="1:2" ht="18.75" customHeight="1" x14ac:dyDescent="0.25">
      <c r="A1677" s="561"/>
      <c r="B1677" s="561"/>
    </row>
    <row r="1678" spans="1:2" ht="18.75" customHeight="1" x14ac:dyDescent="0.25">
      <c r="A1678" s="561"/>
      <c r="B1678" s="561"/>
    </row>
    <row r="1679" spans="1:2" ht="18.75" customHeight="1" x14ac:dyDescent="0.25">
      <c r="A1679" s="561"/>
      <c r="B1679" s="561"/>
    </row>
    <row r="1680" spans="1:2" ht="18.75" customHeight="1" x14ac:dyDescent="0.25">
      <c r="A1680" s="561"/>
      <c r="B1680" s="561"/>
    </row>
    <row r="1681" spans="1:2" ht="18.75" customHeight="1" x14ac:dyDescent="0.25">
      <c r="A1681" s="561"/>
      <c r="B1681" s="561"/>
    </row>
    <row r="1682" spans="1:2" ht="18.75" customHeight="1" x14ac:dyDescent="0.25">
      <c r="A1682" s="561"/>
      <c r="B1682" s="561"/>
    </row>
    <row r="1683" spans="1:2" ht="18.75" customHeight="1" x14ac:dyDescent="0.25">
      <c r="A1683" s="561"/>
      <c r="B1683" s="561"/>
    </row>
    <row r="1684" spans="1:2" ht="18.75" customHeight="1" x14ac:dyDescent="0.25">
      <c r="A1684" s="561"/>
      <c r="B1684" s="561"/>
    </row>
    <row r="1685" spans="1:2" ht="18.75" customHeight="1" x14ac:dyDescent="0.25">
      <c r="A1685" s="561"/>
      <c r="B1685" s="561"/>
    </row>
    <row r="1686" spans="1:2" ht="18.75" customHeight="1" x14ac:dyDescent="0.25">
      <c r="A1686" s="561"/>
      <c r="B1686" s="561"/>
    </row>
    <row r="1687" spans="1:2" ht="18.75" customHeight="1" x14ac:dyDescent="0.25">
      <c r="A1687" s="561"/>
      <c r="B1687" s="561"/>
    </row>
    <row r="1688" spans="1:2" ht="18.75" customHeight="1" x14ac:dyDescent="0.25">
      <c r="A1688" s="561"/>
      <c r="B1688" s="561"/>
    </row>
    <row r="1689" spans="1:2" ht="18.75" customHeight="1" x14ac:dyDescent="0.25">
      <c r="A1689" s="561"/>
      <c r="B1689" s="561"/>
    </row>
    <row r="1690" spans="1:2" ht="18.75" customHeight="1" x14ac:dyDescent="0.25">
      <c r="A1690" s="561"/>
      <c r="B1690" s="561"/>
    </row>
    <row r="1691" spans="1:2" ht="18.75" customHeight="1" x14ac:dyDescent="0.25">
      <c r="A1691" s="561"/>
      <c r="B1691" s="561"/>
    </row>
    <row r="1692" spans="1:2" ht="18.75" customHeight="1" x14ac:dyDescent="0.25">
      <c r="A1692" s="561"/>
      <c r="B1692" s="561"/>
    </row>
    <row r="1693" spans="1:2" ht="18.75" customHeight="1" x14ac:dyDescent="0.25">
      <c r="A1693" s="561"/>
      <c r="B1693" s="561"/>
    </row>
    <row r="1694" spans="1:2" ht="18.75" customHeight="1" x14ac:dyDescent="0.25">
      <c r="A1694" s="561"/>
      <c r="B1694" s="561"/>
    </row>
    <row r="1695" spans="1:2" ht="18.75" customHeight="1" x14ac:dyDescent="0.25">
      <c r="A1695" s="561"/>
      <c r="B1695" s="561"/>
    </row>
    <row r="1696" spans="1:2" ht="18.75" customHeight="1" x14ac:dyDescent="0.25">
      <c r="A1696" s="561"/>
      <c r="B1696" s="561"/>
    </row>
    <row r="1697" spans="1:2" ht="18.75" customHeight="1" x14ac:dyDescent="0.25">
      <c r="A1697" s="561"/>
      <c r="B1697" s="561"/>
    </row>
    <row r="1698" spans="1:2" ht="18.75" customHeight="1" x14ac:dyDescent="0.25">
      <c r="A1698" s="561"/>
      <c r="B1698" s="561"/>
    </row>
    <row r="1699" spans="1:2" ht="18.75" customHeight="1" x14ac:dyDescent="0.25">
      <c r="A1699" s="561"/>
      <c r="B1699" s="561"/>
    </row>
    <row r="1700" spans="1:2" ht="18.75" customHeight="1" x14ac:dyDescent="0.25">
      <c r="A1700" s="561"/>
      <c r="B1700" s="561"/>
    </row>
    <row r="1701" spans="1:2" ht="18.75" customHeight="1" x14ac:dyDescent="0.25">
      <c r="A1701" s="561"/>
      <c r="B1701" s="561"/>
    </row>
    <row r="1702" spans="1:2" ht="18.75" customHeight="1" x14ac:dyDescent="0.25">
      <c r="A1702" s="561"/>
      <c r="B1702" s="561"/>
    </row>
    <row r="1703" spans="1:2" ht="18.75" customHeight="1" x14ac:dyDescent="0.25">
      <c r="A1703" s="561"/>
      <c r="B1703" s="561"/>
    </row>
    <row r="1704" spans="1:2" ht="18.75" customHeight="1" x14ac:dyDescent="0.25">
      <c r="A1704" s="561"/>
      <c r="B1704" s="561"/>
    </row>
    <row r="1705" spans="1:2" ht="18.75" customHeight="1" x14ac:dyDescent="0.25">
      <c r="A1705" s="561"/>
      <c r="B1705" s="561"/>
    </row>
    <row r="1706" spans="1:2" ht="18.75" customHeight="1" x14ac:dyDescent="0.25">
      <c r="A1706" s="561"/>
      <c r="B1706" s="561"/>
    </row>
    <row r="1707" spans="1:2" ht="18.75" customHeight="1" x14ac:dyDescent="0.25">
      <c r="A1707" s="561"/>
      <c r="B1707" s="561"/>
    </row>
    <row r="1708" spans="1:2" ht="18.75" customHeight="1" x14ac:dyDescent="0.25">
      <c r="A1708" s="561"/>
      <c r="B1708" s="561"/>
    </row>
    <row r="1709" spans="1:2" ht="18.75" customHeight="1" x14ac:dyDescent="0.25">
      <c r="A1709" s="561"/>
      <c r="B1709" s="561"/>
    </row>
    <row r="1710" spans="1:2" ht="18.75" customHeight="1" x14ac:dyDescent="0.25">
      <c r="A1710" s="561"/>
      <c r="B1710" s="561"/>
    </row>
    <row r="1711" spans="1:2" ht="18.75" customHeight="1" x14ac:dyDescent="0.25">
      <c r="A1711" s="561"/>
      <c r="B1711" s="561"/>
    </row>
    <row r="1712" spans="1:2" ht="18.75" customHeight="1" x14ac:dyDescent="0.25">
      <c r="A1712" s="561"/>
      <c r="B1712" s="561"/>
    </row>
    <row r="1713" spans="1:2" ht="18.75" customHeight="1" x14ac:dyDescent="0.25">
      <c r="A1713" s="561"/>
      <c r="B1713" s="561"/>
    </row>
    <row r="1714" spans="1:2" ht="18.75" customHeight="1" x14ac:dyDescent="0.25">
      <c r="A1714" s="561"/>
      <c r="B1714" s="561"/>
    </row>
    <row r="1715" spans="1:2" ht="18.75" customHeight="1" x14ac:dyDescent="0.25">
      <c r="A1715" s="561"/>
      <c r="B1715" s="561"/>
    </row>
    <row r="1716" spans="1:2" ht="18.75" customHeight="1" x14ac:dyDescent="0.25">
      <c r="A1716" s="561"/>
      <c r="B1716" s="561"/>
    </row>
    <row r="1717" spans="1:2" ht="18.75" customHeight="1" x14ac:dyDescent="0.25">
      <c r="A1717" s="561"/>
      <c r="B1717" s="561"/>
    </row>
    <row r="1718" spans="1:2" ht="18.75" customHeight="1" x14ac:dyDescent="0.25">
      <c r="A1718" s="561"/>
      <c r="B1718" s="561"/>
    </row>
    <row r="1719" spans="1:2" ht="18.75" customHeight="1" x14ac:dyDescent="0.25">
      <c r="A1719" s="561"/>
      <c r="B1719" s="561"/>
    </row>
    <row r="1720" spans="1:2" ht="18.75" customHeight="1" x14ac:dyDescent="0.25">
      <c r="A1720" s="561"/>
      <c r="B1720" s="561"/>
    </row>
    <row r="1721" spans="1:2" ht="18.75" customHeight="1" x14ac:dyDescent="0.25">
      <c r="A1721" s="561"/>
      <c r="B1721" s="561"/>
    </row>
    <row r="1722" spans="1:2" ht="18.75" customHeight="1" x14ac:dyDescent="0.25">
      <c r="A1722" s="561"/>
      <c r="B1722" s="561"/>
    </row>
    <row r="1723" spans="1:2" ht="18.75" customHeight="1" x14ac:dyDescent="0.25">
      <c r="A1723" s="561"/>
      <c r="B1723" s="561"/>
    </row>
    <row r="1724" spans="1:2" ht="18.75" customHeight="1" x14ac:dyDescent="0.25">
      <c r="A1724" s="561"/>
      <c r="B1724" s="561"/>
    </row>
    <row r="1725" spans="1:2" ht="18.75" customHeight="1" x14ac:dyDescent="0.25">
      <c r="A1725" s="561"/>
      <c r="B1725" s="561"/>
    </row>
    <row r="1726" spans="1:2" ht="18.75" customHeight="1" x14ac:dyDescent="0.25">
      <c r="A1726" s="561"/>
      <c r="B1726" s="561"/>
    </row>
    <row r="1727" spans="1:2" ht="18.75" customHeight="1" x14ac:dyDescent="0.25">
      <c r="A1727" s="561"/>
      <c r="B1727" s="561"/>
    </row>
    <row r="1728" spans="1:2" ht="18.75" customHeight="1" x14ac:dyDescent="0.25">
      <c r="A1728" s="561"/>
      <c r="B1728" s="561"/>
    </row>
    <row r="1729" spans="1:2" ht="18.75" customHeight="1" x14ac:dyDescent="0.25">
      <c r="A1729" s="561"/>
      <c r="B1729" s="561"/>
    </row>
    <row r="1730" spans="1:2" ht="18.75" customHeight="1" x14ac:dyDescent="0.25">
      <c r="A1730" s="561"/>
      <c r="B1730" s="561"/>
    </row>
    <row r="1731" spans="1:2" ht="18.75" customHeight="1" x14ac:dyDescent="0.25">
      <c r="A1731" s="561"/>
      <c r="B1731" s="561"/>
    </row>
    <row r="1732" spans="1:2" ht="18.75" customHeight="1" x14ac:dyDescent="0.25">
      <c r="A1732" s="561"/>
      <c r="B1732" s="561"/>
    </row>
    <row r="1733" spans="1:2" ht="18.75" customHeight="1" x14ac:dyDescent="0.25">
      <c r="A1733" s="561"/>
      <c r="B1733" s="561"/>
    </row>
    <row r="1734" spans="1:2" ht="18.75" customHeight="1" x14ac:dyDescent="0.25">
      <c r="A1734" s="561"/>
      <c r="B1734" s="561"/>
    </row>
    <row r="1735" spans="1:2" ht="18.75" customHeight="1" x14ac:dyDescent="0.25">
      <c r="A1735" s="561"/>
      <c r="B1735" s="561"/>
    </row>
    <row r="1736" spans="1:2" ht="18.75" customHeight="1" x14ac:dyDescent="0.25">
      <c r="A1736" s="561"/>
      <c r="B1736" s="561"/>
    </row>
    <row r="1737" spans="1:2" ht="18.75" customHeight="1" x14ac:dyDescent="0.25">
      <c r="A1737" s="561"/>
      <c r="B1737" s="561"/>
    </row>
    <row r="1738" spans="1:2" ht="18.75" customHeight="1" x14ac:dyDescent="0.25">
      <c r="A1738" s="561"/>
      <c r="B1738" s="561"/>
    </row>
    <row r="1739" spans="1:2" ht="18.75" customHeight="1" x14ac:dyDescent="0.25">
      <c r="A1739" s="561"/>
      <c r="B1739" s="561"/>
    </row>
    <row r="1740" spans="1:2" ht="18.75" customHeight="1" x14ac:dyDescent="0.25">
      <c r="A1740" s="561"/>
      <c r="B1740" s="561"/>
    </row>
    <row r="1741" spans="1:2" ht="18.75" customHeight="1" x14ac:dyDescent="0.25">
      <c r="A1741" s="561"/>
      <c r="B1741" s="561"/>
    </row>
    <row r="1742" spans="1:2" ht="18.75" customHeight="1" x14ac:dyDescent="0.25">
      <c r="A1742" s="561"/>
      <c r="B1742" s="561"/>
    </row>
    <row r="1743" spans="1:2" ht="18.75" customHeight="1" x14ac:dyDescent="0.25">
      <c r="A1743" s="561"/>
      <c r="B1743" s="561"/>
    </row>
    <row r="1744" spans="1:2" ht="18.75" customHeight="1" x14ac:dyDescent="0.25">
      <c r="A1744" s="561"/>
      <c r="B1744" s="561"/>
    </row>
    <row r="1745" spans="1:2" ht="18.75" customHeight="1" x14ac:dyDescent="0.25">
      <c r="A1745" s="561"/>
      <c r="B1745" s="561"/>
    </row>
    <row r="1746" spans="1:2" ht="18.75" customHeight="1" x14ac:dyDescent="0.25">
      <c r="A1746" s="561"/>
      <c r="B1746" s="561"/>
    </row>
    <row r="1747" spans="1:2" ht="18.75" customHeight="1" x14ac:dyDescent="0.25">
      <c r="A1747" s="561"/>
      <c r="B1747" s="561"/>
    </row>
    <row r="1748" spans="1:2" ht="18.75" customHeight="1" x14ac:dyDescent="0.25">
      <c r="A1748" s="561"/>
      <c r="B1748" s="561"/>
    </row>
    <row r="1749" spans="1:2" ht="18.75" customHeight="1" x14ac:dyDescent="0.25">
      <c r="A1749" s="561"/>
      <c r="B1749" s="561"/>
    </row>
    <row r="1750" spans="1:2" ht="18.75" customHeight="1" x14ac:dyDescent="0.25">
      <c r="A1750" s="561"/>
      <c r="B1750" s="561"/>
    </row>
    <row r="1751" spans="1:2" ht="18.75" customHeight="1" x14ac:dyDescent="0.25">
      <c r="A1751" s="561"/>
      <c r="B1751" s="561"/>
    </row>
    <row r="1752" spans="1:2" ht="18.75" customHeight="1" x14ac:dyDescent="0.25">
      <c r="A1752" s="561"/>
      <c r="B1752" s="561"/>
    </row>
    <row r="1753" spans="1:2" ht="18.75" customHeight="1" x14ac:dyDescent="0.25">
      <c r="A1753" s="561"/>
      <c r="B1753" s="561"/>
    </row>
    <row r="1754" spans="1:2" ht="18.75" customHeight="1" x14ac:dyDescent="0.25">
      <c r="A1754" s="561"/>
      <c r="B1754" s="561"/>
    </row>
    <row r="1755" spans="1:2" ht="18.75" customHeight="1" x14ac:dyDescent="0.25">
      <c r="A1755" s="561"/>
      <c r="B1755" s="561"/>
    </row>
    <row r="1756" spans="1:2" ht="18.75" customHeight="1" x14ac:dyDescent="0.25">
      <c r="A1756" s="561"/>
      <c r="B1756" s="561"/>
    </row>
    <row r="1757" spans="1:2" ht="18.75" customHeight="1" x14ac:dyDescent="0.25">
      <c r="A1757" s="561"/>
      <c r="B1757" s="561"/>
    </row>
    <row r="1758" spans="1:2" ht="18.75" customHeight="1" x14ac:dyDescent="0.25">
      <c r="A1758" s="561"/>
      <c r="B1758" s="561"/>
    </row>
    <row r="1759" spans="1:2" ht="18.75" customHeight="1" x14ac:dyDescent="0.25">
      <c r="A1759" s="561"/>
      <c r="B1759" s="561"/>
    </row>
    <row r="1760" spans="1:2" ht="18.75" customHeight="1" x14ac:dyDescent="0.25">
      <c r="A1760" s="561"/>
      <c r="B1760" s="561"/>
    </row>
    <row r="1761" spans="1:2" ht="18.75" customHeight="1" x14ac:dyDescent="0.25">
      <c r="A1761" s="561"/>
      <c r="B1761" s="561"/>
    </row>
    <row r="1762" spans="1:2" ht="18.75" customHeight="1" x14ac:dyDescent="0.25">
      <c r="A1762" s="561"/>
      <c r="B1762" s="561"/>
    </row>
    <row r="1763" spans="1:2" ht="18.75" customHeight="1" x14ac:dyDescent="0.25">
      <c r="A1763" s="561"/>
      <c r="B1763" s="561"/>
    </row>
    <row r="1764" spans="1:2" ht="18.75" customHeight="1" x14ac:dyDescent="0.25">
      <c r="A1764" s="561"/>
      <c r="B1764" s="561"/>
    </row>
    <row r="1765" spans="1:2" ht="18.75" customHeight="1" x14ac:dyDescent="0.25">
      <c r="A1765" s="561"/>
      <c r="B1765" s="561"/>
    </row>
    <row r="1766" spans="1:2" ht="18.75" customHeight="1" x14ac:dyDescent="0.25">
      <c r="A1766" s="561"/>
      <c r="B1766" s="561"/>
    </row>
    <row r="1767" spans="1:2" ht="18.75" customHeight="1" x14ac:dyDescent="0.25">
      <c r="A1767" s="561"/>
      <c r="B1767" s="561"/>
    </row>
    <row r="1768" spans="1:2" ht="18.75" customHeight="1" x14ac:dyDescent="0.25">
      <c r="A1768" s="561"/>
      <c r="B1768" s="561"/>
    </row>
    <row r="1769" spans="1:2" ht="18.75" customHeight="1" x14ac:dyDescent="0.25">
      <c r="A1769" s="561"/>
      <c r="B1769" s="561"/>
    </row>
    <row r="1770" spans="1:2" ht="18.75" customHeight="1" x14ac:dyDescent="0.25">
      <c r="A1770" s="561"/>
      <c r="B1770" s="561"/>
    </row>
    <row r="1771" spans="1:2" ht="18.75" customHeight="1" x14ac:dyDescent="0.25">
      <c r="A1771" s="561"/>
      <c r="B1771" s="561"/>
    </row>
    <row r="1772" spans="1:2" ht="18.75" customHeight="1" x14ac:dyDescent="0.25">
      <c r="A1772" s="561"/>
      <c r="B1772" s="561"/>
    </row>
    <row r="1773" spans="1:2" ht="18.75" customHeight="1" x14ac:dyDescent="0.25">
      <c r="A1773" s="561"/>
      <c r="B1773" s="561"/>
    </row>
    <row r="1774" spans="1:2" ht="18.75" customHeight="1" x14ac:dyDescent="0.25">
      <c r="A1774" s="561"/>
      <c r="B1774" s="561"/>
    </row>
    <row r="1775" spans="1:2" ht="18.75" customHeight="1" x14ac:dyDescent="0.25">
      <c r="A1775" s="561"/>
      <c r="B1775" s="561"/>
    </row>
    <row r="1776" spans="1:2" ht="18.75" customHeight="1" x14ac:dyDescent="0.25">
      <c r="A1776" s="561"/>
      <c r="B1776" s="561"/>
    </row>
    <row r="1777" spans="1:2" ht="18.75" customHeight="1" x14ac:dyDescent="0.25">
      <c r="A1777" s="561"/>
      <c r="B1777" s="561"/>
    </row>
    <row r="1778" spans="1:2" ht="18.75" customHeight="1" x14ac:dyDescent="0.25">
      <c r="A1778" s="561"/>
      <c r="B1778" s="561"/>
    </row>
    <row r="1779" spans="1:2" ht="18.75" customHeight="1" x14ac:dyDescent="0.25">
      <c r="A1779" s="561"/>
      <c r="B1779" s="561"/>
    </row>
    <row r="1780" spans="1:2" ht="18.75" customHeight="1" x14ac:dyDescent="0.25">
      <c r="A1780" s="561"/>
      <c r="B1780" s="561"/>
    </row>
    <row r="1781" spans="1:2" ht="18.75" customHeight="1" x14ac:dyDescent="0.25">
      <c r="A1781" s="561"/>
      <c r="B1781" s="561"/>
    </row>
    <row r="1782" spans="1:2" ht="18.75" customHeight="1" x14ac:dyDescent="0.25">
      <c r="A1782" s="561"/>
      <c r="B1782" s="561"/>
    </row>
    <row r="1783" spans="1:2" ht="18.75" customHeight="1" x14ac:dyDescent="0.25">
      <c r="A1783" s="561"/>
      <c r="B1783" s="561"/>
    </row>
    <row r="1784" spans="1:2" ht="18.75" customHeight="1" x14ac:dyDescent="0.25">
      <c r="A1784" s="561"/>
      <c r="B1784" s="561"/>
    </row>
    <row r="1785" spans="1:2" ht="18.75" customHeight="1" x14ac:dyDescent="0.25">
      <c r="A1785" s="561"/>
      <c r="B1785" s="561"/>
    </row>
    <row r="1786" spans="1:2" ht="18.75" customHeight="1" x14ac:dyDescent="0.25">
      <c r="A1786" s="561"/>
      <c r="B1786" s="561"/>
    </row>
    <row r="1787" spans="1:2" ht="18.75" customHeight="1" x14ac:dyDescent="0.25">
      <c r="A1787" s="561"/>
      <c r="B1787" s="561"/>
    </row>
    <row r="1788" spans="1:2" ht="18.75" customHeight="1" x14ac:dyDescent="0.25">
      <c r="A1788" s="561"/>
      <c r="B1788" s="561"/>
    </row>
    <row r="1789" spans="1:2" ht="18.75" customHeight="1" x14ac:dyDescent="0.25">
      <c r="A1789" s="561"/>
      <c r="B1789" s="561"/>
    </row>
    <row r="1790" spans="1:2" ht="18.75" customHeight="1" x14ac:dyDescent="0.25">
      <c r="A1790" s="561"/>
      <c r="B1790" s="561"/>
    </row>
    <row r="1791" spans="1:2" ht="18.75" customHeight="1" x14ac:dyDescent="0.25">
      <c r="A1791" s="561"/>
      <c r="B1791" s="561"/>
    </row>
    <row r="1792" spans="1:2" ht="18.75" customHeight="1" x14ac:dyDescent="0.25">
      <c r="A1792" s="561"/>
      <c r="B1792" s="561"/>
    </row>
    <row r="1793" spans="1:2" ht="18.75" customHeight="1" x14ac:dyDescent="0.25">
      <c r="A1793" s="561"/>
      <c r="B1793" s="561"/>
    </row>
    <row r="1794" spans="1:2" ht="18.75" customHeight="1" x14ac:dyDescent="0.25">
      <c r="A1794" s="561"/>
      <c r="B1794" s="561"/>
    </row>
    <row r="1795" spans="1:2" ht="18.75" customHeight="1" x14ac:dyDescent="0.25">
      <c r="A1795" s="561"/>
      <c r="B1795" s="561"/>
    </row>
    <row r="1796" spans="1:2" ht="18.75" customHeight="1" x14ac:dyDescent="0.25">
      <c r="A1796" s="561"/>
      <c r="B1796" s="561"/>
    </row>
    <row r="1797" spans="1:2" ht="18.75" customHeight="1" x14ac:dyDescent="0.25">
      <c r="A1797" s="561"/>
      <c r="B1797" s="561"/>
    </row>
    <row r="1798" spans="1:2" ht="18.75" customHeight="1" x14ac:dyDescent="0.25">
      <c r="A1798" s="561"/>
      <c r="B1798" s="561"/>
    </row>
    <row r="1799" spans="1:2" ht="18.75" customHeight="1" x14ac:dyDescent="0.25">
      <c r="A1799" s="561"/>
      <c r="B1799" s="561"/>
    </row>
    <row r="1800" spans="1:2" ht="18.75" customHeight="1" x14ac:dyDescent="0.25">
      <c r="A1800" s="561"/>
      <c r="B1800" s="561"/>
    </row>
    <row r="1801" spans="1:2" ht="18.75" customHeight="1" x14ac:dyDescent="0.25">
      <c r="A1801" s="561"/>
      <c r="B1801" s="561"/>
    </row>
    <row r="1802" spans="1:2" ht="18.75" customHeight="1" x14ac:dyDescent="0.25">
      <c r="A1802" s="561"/>
      <c r="B1802" s="561"/>
    </row>
    <row r="1803" spans="1:2" ht="18.75" customHeight="1" x14ac:dyDescent="0.25">
      <c r="A1803" s="561"/>
      <c r="B1803" s="561"/>
    </row>
    <row r="1804" spans="1:2" ht="18.75" customHeight="1" x14ac:dyDescent="0.25">
      <c r="A1804" s="561"/>
      <c r="B1804" s="561"/>
    </row>
    <row r="1805" spans="1:2" ht="18.75" customHeight="1" x14ac:dyDescent="0.25">
      <c r="A1805" s="561"/>
      <c r="B1805" s="561"/>
    </row>
    <row r="1806" spans="1:2" ht="18.75" customHeight="1" x14ac:dyDescent="0.25">
      <c r="A1806" s="561"/>
      <c r="B1806" s="561"/>
    </row>
    <row r="1807" spans="1:2" ht="18.75" customHeight="1" x14ac:dyDescent="0.25">
      <c r="A1807" s="561"/>
      <c r="B1807" s="561"/>
    </row>
    <row r="1808" spans="1:2" ht="18.75" customHeight="1" x14ac:dyDescent="0.25">
      <c r="A1808" s="561"/>
      <c r="B1808" s="561"/>
    </row>
    <row r="1809" spans="1:2" ht="18.75" customHeight="1" x14ac:dyDescent="0.25">
      <c r="A1809" s="561"/>
      <c r="B1809" s="561"/>
    </row>
    <row r="1810" spans="1:2" ht="18.75" customHeight="1" x14ac:dyDescent="0.25">
      <c r="A1810" s="561"/>
      <c r="B1810" s="561"/>
    </row>
    <row r="1811" spans="1:2" ht="18.75" customHeight="1" x14ac:dyDescent="0.25">
      <c r="A1811" s="561"/>
      <c r="B1811" s="561"/>
    </row>
    <row r="1812" spans="1:2" ht="18.75" customHeight="1" x14ac:dyDescent="0.25">
      <c r="A1812" s="561"/>
      <c r="B1812" s="561"/>
    </row>
    <row r="1813" spans="1:2" ht="18.75" customHeight="1" x14ac:dyDescent="0.25">
      <c r="A1813" s="561"/>
      <c r="B1813" s="561"/>
    </row>
    <row r="1814" spans="1:2" ht="18.75" customHeight="1" x14ac:dyDescent="0.25">
      <c r="A1814" s="561"/>
      <c r="B1814" s="561"/>
    </row>
    <row r="1815" spans="1:2" ht="18.75" customHeight="1" x14ac:dyDescent="0.25">
      <c r="A1815" s="561"/>
      <c r="B1815" s="561"/>
    </row>
    <row r="1816" spans="1:2" ht="18.75" customHeight="1" x14ac:dyDescent="0.25">
      <c r="A1816" s="561"/>
      <c r="B1816" s="561"/>
    </row>
    <row r="1817" spans="1:2" ht="18.75" customHeight="1" x14ac:dyDescent="0.25">
      <c r="A1817" s="561"/>
      <c r="B1817" s="561"/>
    </row>
    <row r="1818" spans="1:2" ht="18.75" customHeight="1" x14ac:dyDescent="0.25">
      <c r="A1818" s="561"/>
      <c r="B1818" s="561"/>
    </row>
    <row r="1819" spans="1:2" ht="18.75" customHeight="1" x14ac:dyDescent="0.25">
      <c r="A1819" s="561"/>
      <c r="B1819" s="561"/>
    </row>
    <row r="1820" spans="1:2" ht="18.75" customHeight="1" x14ac:dyDescent="0.25">
      <c r="A1820" s="561"/>
      <c r="B1820" s="561"/>
    </row>
    <row r="1821" spans="1:2" ht="18.75" customHeight="1" x14ac:dyDescent="0.25">
      <c r="A1821" s="561"/>
      <c r="B1821" s="561"/>
    </row>
    <row r="1822" spans="1:2" ht="18.75" customHeight="1" x14ac:dyDescent="0.25">
      <c r="A1822" s="561"/>
      <c r="B1822" s="561"/>
    </row>
    <row r="1823" spans="1:2" ht="18.75" customHeight="1" x14ac:dyDescent="0.25">
      <c r="A1823" s="561"/>
      <c r="B1823" s="561"/>
    </row>
    <row r="1824" spans="1:2" ht="18.75" customHeight="1" x14ac:dyDescent="0.25">
      <c r="A1824" s="561"/>
      <c r="B1824" s="561"/>
    </row>
    <row r="1825" spans="1:2" ht="18.75" customHeight="1" x14ac:dyDescent="0.25">
      <c r="A1825" s="561"/>
      <c r="B1825" s="561"/>
    </row>
    <row r="1826" spans="1:2" ht="18.75" customHeight="1" x14ac:dyDescent="0.25">
      <c r="A1826" s="561"/>
      <c r="B1826" s="561"/>
    </row>
    <row r="1827" spans="1:2" ht="18.75" customHeight="1" x14ac:dyDescent="0.25">
      <c r="A1827" s="561"/>
      <c r="B1827" s="561"/>
    </row>
    <row r="1828" spans="1:2" ht="18.75" customHeight="1" x14ac:dyDescent="0.25">
      <c r="A1828" s="561"/>
      <c r="B1828" s="561"/>
    </row>
    <row r="1829" spans="1:2" ht="18.75" customHeight="1" x14ac:dyDescent="0.25">
      <c r="A1829" s="561"/>
      <c r="B1829" s="561"/>
    </row>
    <row r="1830" spans="1:2" ht="18.75" customHeight="1" x14ac:dyDescent="0.25">
      <c r="A1830" s="561"/>
      <c r="B1830" s="561"/>
    </row>
    <row r="1831" spans="1:2" ht="18.75" customHeight="1" x14ac:dyDescent="0.25">
      <c r="A1831" s="561"/>
      <c r="B1831" s="561"/>
    </row>
    <row r="1832" spans="1:2" ht="18.75" customHeight="1" x14ac:dyDescent="0.25">
      <c r="A1832" s="561"/>
      <c r="B1832" s="561"/>
    </row>
    <row r="1833" spans="1:2" ht="18.75" customHeight="1" x14ac:dyDescent="0.25">
      <c r="A1833" s="561"/>
      <c r="B1833" s="561"/>
    </row>
    <row r="1834" spans="1:2" ht="18.75" customHeight="1" x14ac:dyDescent="0.25">
      <c r="A1834" s="561"/>
      <c r="B1834" s="561"/>
    </row>
    <row r="1835" spans="1:2" ht="18.75" customHeight="1" x14ac:dyDescent="0.25">
      <c r="A1835" s="561"/>
      <c r="B1835" s="561"/>
    </row>
    <row r="1836" spans="1:2" ht="18.75" customHeight="1" x14ac:dyDescent="0.25">
      <c r="A1836" s="561"/>
      <c r="B1836" s="561"/>
    </row>
    <row r="1837" spans="1:2" ht="18.75" customHeight="1" x14ac:dyDescent="0.25">
      <c r="A1837" s="561"/>
      <c r="B1837" s="561"/>
    </row>
    <row r="1838" spans="1:2" ht="18.75" customHeight="1" x14ac:dyDescent="0.25">
      <c r="A1838" s="561"/>
      <c r="B1838" s="561"/>
    </row>
    <row r="1839" spans="1:2" ht="18.75" customHeight="1" x14ac:dyDescent="0.25">
      <c r="A1839" s="561"/>
      <c r="B1839" s="561"/>
    </row>
    <row r="1840" spans="1:2" ht="18.75" customHeight="1" x14ac:dyDescent="0.25">
      <c r="A1840" s="561"/>
      <c r="B1840" s="561"/>
    </row>
    <row r="1841" spans="1:2" ht="18.75" customHeight="1" x14ac:dyDescent="0.25">
      <c r="A1841" s="561"/>
      <c r="B1841" s="561"/>
    </row>
    <row r="1842" spans="1:2" ht="18.75" customHeight="1" x14ac:dyDescent="0.25">
      <c r="A1842" s="561"/>
      <c r="B1842" s="561"/>
    </row>
    <row r="1843" spans="1:2" ht="18.75" customHeight="1" x14ac:dyDescent="0.25">
      <c r="A1843" s="561"/>
      <c r="B1843" s="561"/>
    </row>
    <row r="1844" spans="1:2" ht="18.75" customHeight="1" x14ac:dyDescent="0.25">
      <c r="A1844" s="561"/>
      <c r="B1844" s="561"/>
    </row>
    <row r="1845" spans="1:2" ht="18.75" customHeight="1" x14ac:dyDescent="0.25">
      <c r="A1845" s="561"/>
      <c r="B1845" s="561"/>
    </row>
    <row r="1846" spans="1:2" ht="18.75" customHeight="1" x14ac:dyDescent="0.25">
      <c r="A1846" s="561"/>
      <c r="B1846" s="561"/>
    </row>
    <row r="1847" spans="1:2" ht="18.75" customHeight="1" x14ac:dyDescent="0.25">
      <c r="A1847" s="561"/>
      <c r="B1847" s="561"/>
    </row>
    <row r="1848" spans="1:2" ht="18.75" customHeight="1" x14ac:dyDescent="0.25">
      <c r="A1848" s="561"/>
      <c r="B1848" s="561"/>
    </row>
    <row r="1849" spans="1:2" ht="18.75" customHeight="1" x14ac:dyDescent="0.25">
      <c r="A1849" s="561"/>
      <c r="B1849" s="561"/>
    </row>
    <row r="1850" spans="1:2" ht="18.75" customHeight="1" x14ac:dyDescent="0.25">
      <c r="A1850" s="561"/>
      <c r="B1850" s="561"/>
    </row>
    <row r="1851" spans="1:2" ht="18.75" customHeight="1" x14ac:dyDescent="0.25">
      <c r="A1851" s="561"/>
      <c r="B1851" s="561"/>
    </row>
    <row r="1852" spans="1:2" ht="18.75" customHeight="1" x14ac:dyDescent="0.25">
      <c r="A1852" s="561"/>
      <c r="B1852" s="561"/>
    </row>
    <row r="1853" spans="1:2" ht="18.75" customHeight="1" x14ac:dyDescent="0.25">
      <c r="A1853" s="561"/>
      <c r="B1853" s="561"/>
    </row>
    <row r="1854" spans="1:2" ht="18.75" customHeight="1" x14ac:dyDescent="0.25">
      <c r="A1854" s="561"/>
      <c r="B1854" s="561"/>
    </row>
    <row r="1855" spans="1:2" ht="18.75" customHeight="1" x14ac:dyDescent="0.25">
      <c r="A1855" s="561"/>
      <c r="B1855" s="561"/>
    </row>
    <row r="1856" spans="1:2" ht="18.75" customHeight="1" x14ac:dyDescent="0.25">
      <c r="A1856" s="561"/>
      <c r="B1856" s="561"/>
    </row>
    <row r="1857" spans="1:2" ht="18.75" customHeight="1" x14ac:dyDescent="0.25">
      <c r="A1857" s="561"/>
      <c r="B1857" s="561"/>
    </row>
    <row r="1858" spans="1:2" ht="18.75" customHeight="1" x14ac:dyDescent="0.25">
      <c r="A1858" s="561"/>
      <c r="B1858" s="561"/>
    </row>
    <row r="1859" spans="1:2" ht="18.75" customHeight="1" x14ac:dyDescent="0.25">
      <c r="A1859" s="561"/>
      <c r="B1859" s="561"/>
    </row>
    <row r="1860" spans="1:2" ht="18.75" customHeight="1" x14ac:dyDescent="0.25">
      <c r="A1860" s="561"/>
      <c r="B1860" s="561"/>
    </row>
    <row r="1861" spans="1:2" ht="18.75" customHeight="1" x14ac:dyDescent="0.25">
      <c r="A1861" s="561"/>
      <c r="B1861" s="561"/>
    </row>
    <row r="1862" spans="1:2" ht="18.75" customHeight="1" x14ac:dyDescent="0.25">
      <c r="A1862" s="561"/>
      <c r="B1862" s="561"/>
    </row>
    <row r="1863" spans="1:2" ht="18.75" customHeight="1" x14ac:dyDescent="0.25">
      <c r="A1863" s="561"/>
      <c r="B1863" s="561"/>
    </row>
    <row r="1864" spans="1:2" ht="18.75" customHeight="1" x14ac:dyDescent="0.25">
      <c r="A1864" s="561"/>
      <c r="B1864" s="561"/>
    </row>
    <row r="1865" spans="1:2" ht="18.75" customHeight="1" x14ac:dyDescent="0.25">
      <c r="A1865" s="561"/>
      <c r="B1865" s="561"/>
    </row>
    <row r="1866" spans="1:2" ht="18.75" customHeight="1" x14ac:dyDescent="0.25">
      <c r="A1866" s="561"/>
      <c r="B1866" s="561"/>
    </row>
    <row r="1867" spans="1:2" ht="18.75" customHeight="1" x14ac:dyDescent="0.25">
      <c r="A1867" s="561"/>
      <c r="B1867" s="561"/>
    </row>
    <row r="1868" spans="1:2" ht="18.75" customHeight="1" x14ac:dyDescent="0.25">
      <c r="A1868" s="561"/>
      <c r="B1868" s="561"/>
    </row>
    <row r="1869" spans="1:2" ht="18.75" customHeight="1" x14ac:dyDescent="0.25">
      <c r="A1869" s="561"/>
      <c r="B1869" s="561"/>
    </row>
    <row r="1870" spans="1:2" ht="18.75" customHeight="1" x14ac:dyDescent="0.25">
      <c r="A1870" s="561"/>
      <c r="B1870" s="561"/>
    </row>
    <row r="1871" spans="1:2" ht="18.75" customHeight="1" x14ac:dyDescent="0.25">
      <c r="A1871" s="561"/>
      <c r="B1871" s="561"/>
    </row>
    <row r="1872" spans="1:2" ht="18.75" customHeight="1" x14ac:dyDescent="0.25">
      <c r="A1872" s="561"/>
      <c r="B1872" s="561"/>
    </row>
    <row r="1873" spans="1:2" ht="18.75" customHeight="1" x14ac:dyDescent="0.25">
      <c r="A1873" s="561"/>
      <c r="B1873" s="561"/>
    </row>
    <row r="1874" spans="1:2" ht="18.75" customHeight="1" x14ac:dyDescent="0.25">
      <c r="A1874" s="561"/>
      <c r="B1874" s="561"/>
    </row>
    <row r="1875" spans="1:2" ht="18.75" customHeight="1" x14ac:dyDescent="0.25">
      <c r="A1875" s="561"/>
      <c r="B1875" s="561"/>
    </row>
    <row r="1876" spans="1:2" ht="18.75" customHeight="1" x14ac:dyDescent="0.25">
      <c r="A1876" s="561"/>
      <c r="B1876" s="561"/>
    </row>
    <row r="1877" spans="1:2" ht="18.75" customHeight="1" x14ac:dyDescent="0.25">
      <c r="A1877" s="561"/>
      <c r="B1877" s="561"/>
    </row>
    <row r="1878" spans="1:2" ht="18.75" customHeight="1" x14ac:dyDescent="0.25">
      <c r="A1878" s="561"/>
      <c r="B1878" s="561"/>
    </row>
    <row r="1879" spans="1:2" ht="18.75" customHeight="1" x14ac:dyDescent="0.25">
      <c r="A1879" s="561"/>
      <c r="B1879" s="561"/>
    </row>
    <row r="1880" spans="1:2" ht="18.75" customHeight="1" x14ac:dyDescent="0.25">
      <c r="A1880" s="561"/>
      <c r="B1880" s="561"/>
    </row>
    <row r="1881" spans="1:2" ht="18.75" customHeight="1" x14ac:dyDescent="0.25">
      <c r="A1881" s="561"/>
      <c r="B1881" s="561"/>
    </row>
    <row r="1882" spans="1:2" ht="18.75" customHeight="1" x14ac:dyDescent="0.25">
      <c r="A1882" s="561"/>
      <c r="B1882" s="561"/>
    </row>
    <row r="1883" spans="1:2" ht="18.75" customHeight="1" x14ac:dyDescent="0.25">
      <c r="A1883" s="561"/>
      <c r="B1883" s="561"/>
    </row>
    <row r="1884" spans="1:2" ht="18.75" customHeight="1" x14ac:dyDescent="0.25">
      <c r="A1884" s="561"/>
      <c r="B1884" s="561"/>
    </row>
    <row r="1885" spans="1:2" ht="18.75" customHeight="1" x14ac:dyDescent="0.25">
      <c r="A1885" s="561"/>
      <c r="B1885" s="561"/>
    </row>
    <row r="1886" spans="1:2" ht="18.75" customHeight="1" x14ac:dyDescent="0.25">
      <c r="A1886" s="561"/>
      <c r="B1886" s="561"/>
    </row>
    <row r="1887" spans="1:2" ht="18.75" customHeight="1" x14ac:dyDescent="0.25">
      <c r="A1887" s="561"/>
      <c r="B1887" s="561"/>
    </row>
    <row r="1888" spans="1:2" ht="18.75" customHeight="1" x14ac:dyDescent="0.25">
      <c r="A1888" s="561"/>
      <c r="B1888" s="561"/>
    </row>
    <row r="1889" spans="1:2" ht="18.75" customHeight="1" x14ac:dyDescent="0.25">
      <c r="A1889" s="561"/>
      <c r="B1889" s="561"/>
    </row>
    <row r="1890" spans="1:2" ht="18.75" customHeight="1" x14ac:dyDescent="0.25">
      <c r="A1890" s="561"/>
      <c r="B1890" s="561"/>
    </row>
    <row r="1891" spans="1:2" ht="18.75" customHeight="1" x14ac:dyDescent="0.25">
      <c r="A1891" s="561"/>
      <c r="B1891" s="561"/>
    </row>
    <row r="1892" spans="1:2" ht="18.75" customHeight="1" x14ac:dyDescent="0.25">
      <c r="A1892" s="561"/>
      <c r="B1892" s="561"/>
    </row>
    <row r="1893" spans="1:2" ht="18.75" customHeight="1" x14ac:dyDescent="0.25">
      <c r="A1893" s="561"/>
      <c r="B1893" s="561"/>
    </row>
    <row r="1894" spans="1:2" ht="18.75" customHeight="1" x14ac:dyDescent="0.25">
      <c r="A1894" s="561"/>
      <c r="B1894" s="561"/>
    </row>
    <row r="1895" spans="1:2" ht="18.75" customHeight="1" x14ac:dyDescent="0.25">
      <c r="A1895" s="561"/>
      <c r="B1895" s="561"/>
    </row>
    <row r="1896" spans="1:2" ht="18.75" customHeight="1" x14ac:dyDescent="0.25">
      <c r="A1896" s="561"/>
      <c r="B1896" s="561"/>
    </row>
    <row r="1897" spans="1:2" ht="18.75" customHeight="1" x14ac:dyDescent="0.25">
      <c r="A1897" s="561"/>
      <c r="B1897" s="561"/>
    </row>
    <row r="1898" spans="1:2" ht="18.75" customHeight="1" x14ac:dyDescent="0.25">
      <c r="A1898" s="561"/>
      <c r="B1898" s="561"/>
    </row>
    <row r="1899" spans="1:2" ht="18.75" customHeight="1" x14ac:dyDescent="0.25">
      <c r="A1899" s="561"/>
      <c r="B1899" s="561"/>
    </row>
    <row r="1900" spans="1:2" ht="18.75" customHeight="1" x14ac:dyDescent="0.25">
      <c r="A1900" s="561"/>
      <c r="B1900" s="561"/>
    </row>
    <row r="1901" spans="1:2" ht="18.75" customHeight="1" x14ac:dyDescent="0.25">
      <c r="A1901" s="561"/>
      <c r="B1901" s="561"/>
    </row>
    <row r="1902" spans="1:2" ht="18.75" customHeight="1" x14ac:dyDescent="0.25">
      <c r="A1902" s="561"/>
      <c r="B1902" s="561"/>
    </row>
    <row r="1903" spans="1:2" ht="18.75" customHeight="1" x14ac:dyDescent="0.25">
      <c r="A1903" s="561"/>
      <c r="B1903" s="561"/>
    </row>
    <row r="1904" spans="1:2" ht="18.75" customHeight="1" x14ac:dyDescent="0.25">
      <c r="A1904" s="561"/>
      <c r="B1904" s="561"/>
    </row>
    <row r="1905" spans="1:2" ht="18.75" customHeight="1" x14ac:dyDescent="0.25">
      <c r="A1905" s="561"/>
      <c r="B1905" s="561"/>
    </row>
    <row r="1906" spans="1:2" ht="18.75" customHeight="1" x14ac:dyDescent="0.25">
      <c r="A1906" s="561"/>
      <c r="B1906" s="561"/>
    </row>
    <row r="1907" spans="1:2" ht="18.75" customHeight="1" x14ac:dyDescent="0.25">
      <c r="A1907" s="561"/>
      <c r="B1907" s="561"/>
    </row>
    <row r="1908" spans="1:2" ht="18.75" customHeight="1" x14ac:dyDescent="0.25">
      <c r="A1908" s="561"/>
      <c r="B1908" s="561"/>
    </row>
    <row r="1909" spans="1:2" ht="18.75" customHeight="1" x14ac:dyDescent="0.25">
      <c r="A1909" s="561"/>
      <c r="B1909" s="561"/>
    </row>
    <row r="1910" spans="1:2" ht="18.75" customHeight="1" x14ac:dyDescent="0.25">
      <c r="A1910" s="561"/>
      <c r="B1910" s="561"/>
    </row>
    <row r="1911" spans="1:2" ht="18.75" customHeight="1" x14ac:dyDescent="0.25">
      <c r="A1911" s="561"/>
      <c r="B1911" s="561"/>
    </row>
    <row r="1912" spans="1:2" ht="18.75" customHeight="1" x14ac:dyDescent="0.25">
      <c r="A1912" s="561"/>
      <c r="B1912" s="561"/>
    </row>
    <row r="1913" spans="1:2" ht="18.75" customHeight="1" x14ac:dyDescent="0.25">
      <c r="A1913" s="561"/>
      <c r="B1913" s="561"/>
    </row>
    <row r="1914" spans="1:2" ht="18.75" customHeight="1" x14ac:dyDescent="0.25">
      <c r="A1914" s="561"/>
      <c r="B1914" s="561"/>
    </row>
    <row r="1915" spans="1:2" ht="18.75" customHeight="1" x14ac:dyDescent="0.25">
      <c r="A1915" s="561"/>
      <c r="B1915" s="561"/>
    </row>
    <row r="1916" spans="1:2" ht="18.75" customHeight="1" x14ac:dyDescent="0.25">
      <c r="A1916" s="561"/>
      <c r="B1916" s="561"/>
    </row>
    <row r="1917" spans="1:2" ht="18.75" customHeight="1" x14ac:dyDescent="0.25">
      <c r="A1917" s="561"/>
      <c r="B1917" s="561"/>
    </row>
    <row r="1918" spans="1:2" ht="18.75" customHeight="1" x14ac:dyDescent="0.25">
      <c r="A1918" s="561"/>
      <c r="B1918" s="561"/>
    </row>
    <row r="1919" spans="1:2" ht="18.75" customHeight="1" x14ac:dyDescent="0.25">
      <c r="A1919" s="561"/>
      <c r="B1919" s="561"/>
    </row>
    <row r="1920" spans="1:2" ht="18.75" customHeight="1" x14ac:dyDescent="0.25">
      <c r="A1920" s="561"/>
      <c r="B1920" s="561"/>
    </row>
    <row r="1921" spans="1:2" ht="18.75" customHeight="1" x14ac:dyDescent="0.25">
      <c r="A1921" s="561"/>
      <c r="B1921" s="561"/>
    </row>
    <row r="1922" spans="1:2" ht="18.75" customHeight="1" x14ac:dyDescent="0.25">
      <c r="A1922" s="561"/>
      <c r="B1922" s="561"/>
    </row>
    <row r="1923" spans="1:2" ht="18.75" customHeight="1" x14ac:dyDescent="0.25">
      <c r="A1923" s="561"/>
      <c r="B1923" s="561"/>
    </row>
    <row r="1924" spans="1:2" ht="18.75" customHeight="1" x14ac:dyDescent="0.25">
      <c r="A1924" s="561"/>
      <c r="B1924" s="561"/>
    </row>
    <row r="1925" spans="1:2" ht="18.75" customHeight="1" x14ac:dyDescent="0.25">
      <c r="A1925" s="561"/>
      <c r="B1925" s="561"/>
    </row>
    <row r="1926" spans="1:2" ht="18.75" customHeight="1" x14ac:dyDescent="0.25">
      <c r="A1926" s="561"/>
      <c r="B1926" s="561"/>
    </row>
    <row r="1927" spans="1:2" ht="18.75" customHeight="1" x14ac:dyDescent="0.25">
      <c r="A1927" s="561"/>
      <c r="B1927" s="561"/>
    </row>
    <row r="1928" spans="1:2" ht="18.75" customHeight="1" x14ac:dyDescent="0.25">
      <c r="A1928" s="561"/>
      <c r="B1928" s="561"/>
    </row>
    <row r="1929" spans="1:2" ht="18.75" customHeight="1" x14ac:dyDescent="0.25">
      <c r="A1929" s="561"/>
      <c r="B1929" s="561"/>
    </row>
    <row r="1930" spans="1:2" ht="18.75" customHeight="1" x14ac:dyDescent="0.25">
      <c r="A1930" s="561"/>
      <c r="B1930" s="561"/>
    </row>
    <row r="1931" spans="1:2" ht="18.75" customHeight="1" x14ac:dyDescent="0.25">
      <c r="A1931" s="561"/>
      <c r="B1931" s="561"/>
    </row>
    <row r="1932" spans="1:2" ht="18.75" customHeight="1" x14ac:dyDescent="0.25">
      <c r="A1932" s="561"/>
      <c r="B1932" s="561"/>
    </row>
    <row r="1933" spans="1:2" ht="18.75" customHeight="1" x14ac:dyDescent="0.25">
      <c r="A1933" s="561"/>
      <c r="B1933" s="561"/>
    </row>
    <row r="1934" spans="1:2" ht="18.75" customHeight="1" x14ac:dyDescent="0.25">
      <c r="A1934" s="561"/>
      <c r="B1934" s="561"/>
    </row>
    <row r="1935" spans="1:2" ht="18.75" customHeight="1" x14ac:dyDescent="0.25">
      <c r="A1935" s="561"/>
      <c r="B1935" s="561"/>
    </row>
    <row r="1936" spans="1:2" ht="18.75" customHeight="1" x14ac:dyDescent="0.25">
      <c r="A1936" s="561"/>
      <c r="B1936" s="561"/>
    </row>
    <row r="1937" spans="1:2" ht="18.75" customHeight="1" x14ac:dyDescent="0.25">
      <c r="A1937" s="561"/>
      <c r="B1937" s="561"/>
    </row>
    <row r="1938" spans="1:2" ht="18.75" customHeight="1" x14ac:dyDescent="0.25">
      <c r="A1938" s="561"/>
      <c r="B1938" s="561"/>
    </row>
    <row r="1939" spans="1:2" ht="18.75" customHeight="1" x14ac:dyDescent="0.25">
      <c r="A1939" s="561"/>
      <c r="B1939" s="561"/>
    </row>
    <row r="1940" spans="1:2" ht="18.75" customHeight="1" x14ac:dyDescent="0.25">
      <c r="A1940" s="561"/>
      <c r="B1940" s="561"/>
    </row>
    <row r="1941" spans="1:2" ht="18.75" customHeight="1" x14ac:dyDescent="0.25">
      <c r="A1941" s="561"/>
      <c r="B1941" s="561"/>
    </row>
    <row r="1942" spans="1:2" ht="18.75" customHeight="1" x14ac:dyDescent="0.25">
      <c r="A1942" s="561"/>
      <c r="B1942" s="561"/>
    </row>
    <row r="1943" spans="1:2" ht="18.75" customHeight="1" x14ac:dyDescent="0.25">
      <c r="A1943" s="561"/>
      <c r="B1943" s="561"/>
    </row>
    <row r="1944" spans="1:2" ht="18.75" customHeight="1" x14ac:dyDescent="0.25">
      <c r="A1944" s="561"/>
      <c r="B1944" s="561"/>
    </row>
    <row r="1945" spans="1:2" ht="18.75" customHeight="1" x14ac:dyDescent="0.25">
      <c r="A1945" s="561"/>
      <c r="B1945" s="561"/>
    </row>
    <row r="1946" spans="1:2" ht="18.75" customHeight="1" x14ac:dyDescent="0.25">
      <c r="A1946" s="561"/>
      <c r="B1946" s="561"/>
    </row>
    <row r="1947" spans="1:2" ht="18.75" customHeight="1" x14ac:dyDescent="0.25">
      <c r="A1947" s="561"/>
      <c r="B1947" s="561"/>
    </row>
    <row r="1948" spans="1:2" ht="18.75" customHeight="1" x14ac:dyDescent="0.25">
      <c r="A1948" s="561"/>
      <c r="B1948" s="561"/>
    </row>
    <row r="1949" spans="1:2" ht="18.75" customHeight="1" x14ac:dyDescent="0.25">
      <c r="A1949" s="561"/>
      <c r="B1949" s="561"/>
    </row>
    <row r="1950" spans="1:2" ht="18.75" customHeight="1" x14ac:dyDescent="0.25">
      <c r="A1950" s="561"/>
      <c r="B1950" s="561"/>
    </row>
    <row r="1951" spans="1:2" ht="18.75" customHeight="1" x14ac:dyDescent="0.25">
      <c r="A1951" s="561"/>
      <c r="B1951" s="561"/>
    </row>
    <row r="1952" spans="1:2" ht="18.75" customHeight="1" x14ac:dyDescent="0.25">
      <c r="A1952" s="561"/>
      <c r="B1952" s="561"/>
    </row>
    <row r="1953" spans="1:2" ht="18.75" customHeight="1" x14ac:dyDescent="0.25">
      <c r="A1953" s="561"/>
      <c r="B1953" s="561"/>
    </row>
    <row r="1954" spans="1:2" ht="18.75" customHeight="1" x14ac:dyDescent="0.25">
      <c r="A1954" s="561"/>
      <c r="B1954" s="561"/>
    </row>
    <row r="1955" spans="1:2" ht="18.75" customHeight="1" x14ac:dyDescent="0.25">
      <c r="A1955" s="561"/>
      <c r="B1955" s="561"/>
    </row>
    <row r="1956" spans="1:2" ht="18.75" customHeight="1" x14ac:dyDescent="0.25">
      <c r="A1956" s="561"/>
      <c r="B1956" s="561"/>
    </row>
    <row r="1957" spans="1:2" ht="18.75" customHeight="1" x14ac:dyDescent="0.25">
      <c r="A1957" s="561"/>
      <c r="B1957" s="561"/>
    </row>
    <row r="1958" spans="1:2" ht="18.75" customHeight="1" x14ac:dyDescent="0.25">
      <c r="A1958" s="561"/>
      <c r="B1958" s="561"/>
    </row>
    <row r="1959" spans="1:2" ht="18.75" customHeight="1" x14ac:dyDescent="0.25">
      <c r="A1959" s="561"/>
      <c r="B1959" s="561"/>
    </row>
    <row r="1960" spans="1:2" ht="18.75" customHeight="1" x14ac:dyDescent="0.25">
      <c r="A1960" s="561"/>
      <c r="B1960" s="561"/>
    </row>
    <row r="1961" spans="1:2" ht="18.75" customHeight="1" x14ac:dyDescent="0.25">
      <c r="A1961" s="561"/>
      <c r="B1961" s="561"/>
    </row>
    <row r="1962" spans="1:2" ht="18.75" customHeight="1" x14ac:dyDescent="0.25">
      <c r="A1962" s="561"/>
      <c r="B1962" s="561"/>
    </row>
    <row r="1963" spans="1:2" ht="18.75" customHeight="1" x14ac:dyDescent="0.25">
      <c r="A1963" s="561"/>
      <c r="B1963" s="561"/>
    </row>
    <row r="1964" spans="1:2" ht="18.75" customHeight="1" x14ac:dyDescent="0.25">
      <c r="A1964" s="561"/>
      <c r="B1964" s="561"/>
    </row>
    <row r="1965" spans="1:2" ht="18.75" customHeight="1" x14ac:dyDescent="0.25">
      <c r="A1965" s="561"/>
      <c r="B1965" s="561"/>
    </row>
    <row r="1966" spans="1:2" ht="18.75" customHeight="1" x14ac:dyDescent="0.25">
      <c r="A1966" s="561"/>
      <c r="B1966" s="561"/>
    </row>
    <row r="1967" spans="1:2" ht="18.75" customHeight="1" x14ac:dyDescent="0.25">
      <c r="A1967" s="561"/>
      <c r="B1967" s="561"/>
    </row>
    <row r="1968" spans="1:2" ht="18.75" customHeight="1" x14ac:dyDescent="0.25">
      <c r="A1968" s="561"/>
      <c r="B1968" s="561"/>
    </row>
    <row r="1969" spans="1:2" ht="18.75" customHeight="1" x14ac:dyDescent="0.25">
      <c r="A1969" s="561"/>
      <c r="B1969" s="561"/>
    </row>
    <row r="1970" spans="1:2" ht="18.75" customHeight="1" x14ac:dyDescent="0.25">
      <c r="A1970" s="561"/>
      <c r="B1970" s="561"/>
    </row>
    <row r="1971" spans="1:2" ht="18.75" customHeight="1" x14ac:dyDescent="0.25">
      <c r="A1971" s="561"/>
      <c r="B1971" s="561"/>
    </row>
    <row r="1972" spans="1:2" ht="18.75" customHeight="1" x14ac:dyDescent="0.25">
      <c r="A1972" s="561"/>
      <c r="B1972" s="561"/>
    </row>
    <row r="1973" spans="1:2" ht="18.75" customHeight="1" x14ac:dyDescent="0.25">
      <c r="A1973" s="561"/>
      <c r="B1973" s="561"/>
    </row>
    <row r="1974" spans="1:2" ht="18.75" customHeight="1" x14ac:dyDescent="0.25">
      <c r="A1974" s="561"/>
      <c r="B1974" s="561"/>
    </row>
    <row r="1975" spans="1:2" ht="18.75" customHeight="1" x14ac:dyDescent="0.25">
      <c r="A1975" s="561"/>
      <c r="B1975" s="561"/>
    </row>
    <row r="1976" spans="1:2" ht="18.75" customHeight="1" x14ac:dyDescent="0.25">
      <c r="A1976" s="561"/>
      <c r="B1976" s="561"/>
    </row>
    <row r="1977" spans="1:2" ht="18.75" customHeight="1" x14ac:dyDescent="0.25">
      <c r="A1977" s="561"/>
      <c r="B1977" s="561"/>
    </row>
    <row r="1978" spans="1:2" ht="18.75" customHeight="1" x14ac:dyDescent="0.25">
      <c r="A1978" s="561"/>
      <c r="B1978" s="561"/>
    </row>
    <row r="1979" spans="1:2" ht="18.75" customHeight="1" x14ac:dyDescent="0.25">
      <c r="A1979" s="561"/>
      <c r="B1979" s="561"/>
    </row>
    <row r="1980" spans="1:2" ht="18.75" customHeight="1" x14ac:dyDescent="0.25">
      <c r="A1980" s="561"/>
      <c r="B1980" s="561"/>
    </row>
    <row r="1981" spans="1:2" ht="18.75" customHeight="1" x14ac:dyDescent="0.25">
      <c r="A1981" s="561"/>
      <c r="B1981" s="561"/>
    </row>
    <row r="1982" spans="1:2" ht="18.75" customHeight="1" x14ac:dyDescent="0.25">
      <c r="A1982" s="561"/>
      <c r="B1982" s="561"/>
    </row>
    <row r="1983" spans="1:2" ht="18.75" customHeight="1" x14ac:dyDescent="0.25">
      <c r="A1983" s="561"/>
      <c r="B1983" s="561"/>
    </row>
    <row r="1984" spans="1:2" ht="18.75" customHeight="1" x14ac:dyDescent="0.25">
      <c r="A1984" s="561"/>
      <c r="B1984" s="561"/>
    </row>
    <row r="1985" spans="1:2" ht="18.75" customHeight="1" x14ac:dyDescent="0.25">
      <c r="A1985" s="561"/>
      <c r="B1985" s="561"/>
    </row>
    <row r="1986" spans="1:2" ht="18.75" customHeight="1" x14ac:dyDescent="0.25">
      <c r="A1986" s="561"/>
      <c r="B1986" s="561"/>
    </row>
    <row r="1987" spans="1:2" ht="18.75" customHeight="1" x14ac:dyDescent="0.25">
      <c r="A1987" s="561"/>
      <c r="B1987" s="561"/>
    </row>
    <row r="1988" spans="1:2" ht="18.75" customHeight="1" x14ac:dyDescent="0.25">
      <c r="A1988" s="561"/>
      <c r="B1988" s="561"/>
    </row>
    <row r="1989" spans="1:2" ht="18.75" customHeight="1" x14ac:dyDescent="0.25">
      <c r="A1989" s="561"/>
      <c r="B1989" s="561"/>
    </row>
    <row r="1990" spans="1:2" ht="18.75" customHeight="1" x14ac:dyDescent="0.25">
      <c r="A1990" s="561"/>
      <c r="B1990" s="561"/>
    </row>
    <row r="1991" spans="1:2" ht="18.75" customHeight="1" x14ac:dyDescent="0.25">
      <c r="A1991" s="561"/>
      <c r="B1991" s="561"/>
    </row>
    <row r="1992" spans="1:2" ht="18.75" customHeight="1" x14ac:dyDescent="0.25">
      <c r="A1992" s="561"/>
      <c r="B1992" s="561"/>
    </row>
    <row r="1993" spans="1:2" ht="18.75" customHeight="1" x14ac:dyDescent="0.25">
      <c r="A1993" s="561"/>
      <c r="B1993" s="561"/>
    </row>
    <row r="1994" spans="1:2" ht="18.75" customHeight="1" x14ac:dyDescent="0.25">
      <c r="A1994" s="561"/>
      <c r="B1994" s="561"/>
    </row>
    <row r="1995" spans="1:2" ht="18.75" customHeight="1" x14ac:dyDescent="0.25">
      <c r="A1995" s="561"/>
      <c r="B1995" s="561"/>
    </row>
    <row r="1996" spans="1:2" ht="18.75" customHeight="1" x14ac:dyDescent="0.25">
      <c r="A1996" s="561"/>
      <c r="B1996" s="561"/>
    </row>
    <row r="1997" spans="1:2" ht="18.75" customHeight="1" x14ac:dyDescent="0.25">
      <c r="A1997" s="561"/>
      <c r="B1997" s="561"/>
    </row>
    <row r="1998" spans="1:2" ht="18.75" customHeight="1" x14ac:dyDescent="0.25">
      <c r="A1998" s="561"/>
      <c r="B1998" s="561"/>
    </row>
    <row r="1999" spans="1:2" ht="18.75" customHeight="1" x14ac:dyDescent="0.25">
      <c r="A1999" s="561"/>
      <c r="B1999" s="561"/>
    </row>
    <row r="2000" spans="1:2" ht="18.75" customHeight="1" x14ac:dyDescent="0.25">
      <c r="A2000" s="561"/>
      <c r="B2000" s="561"/>
    </row>
    <row r="2001" spans="1:2" ht="18.75" customHeight="1" x14ac:dyDescent="0.25">
      <c r="A2001" s="561"/>
      <c r="B2001" s="561"/>
    </row>
    <row r="2002" spans="1:2" ht="18.75" customHeight="1" x14ac:dyDescent="0.25">
      <c r="A2002" s="561"/>
      <c r="B2002" s="561"/>
    </row>
    <row r="2003" spans="1:2" ht="18.75" customHeight="1" x14ac:dyDescent="0.25">
      <c r="A2003" s="561"/>
      <c r="B2003" s="561"/>
    </row>
    <row r="2004" spans="1:2" ht="18.75" customHeight="1" x14ac:dyDescent="0.25">
      <c r="A2004" s="561"/>
      <c r="B2004" s="561"/>
    </row>
    <row r="2005" spans="1:2" ht="18.75" customHeight="1" x14ac:dyDescent="0.25">
      <c r="A2005" s="561"/>
      <c r="B2005" s="561"/>
    </row>
    <row r="2006" spans="1:2" ht="18.75" customHeight="1" x14ac:dyDescent="0.25">
      <c r="A2006" s="561"/>
      <c r="B2006" s="561"/>
    </row>
    <row r="2007" spans="1:2" ht="18.75" customHeight="1" x14ac:dyDescent="0.25">
      <c r="A2007" s="561"/>
      <c r="B2007" s="561"/>
    </row>
    <row r="2008" spans="1:2" ht="18.75" customHeight="1" x14ac:dyDescent="0.25">
      <c r="A2008" s="561"/>
      <c r="B2008" s="561"/>
    </row>
    <row r="2009" spans="1:2" ht="18.75" customHeight="1" x14ac:dyDescent="0.25">
      <c r="A2009" s="561"/>
      <c r="B2009" s="561"/>
    </row>
    <row r="2010" spans="1:2" ht="18.75" customHeight="1" x14ac:dyDescent="0.25">
      <c r="A2010" s="561"/>
      <c r="B2010" s="561"/>
    </row>
    <row r="2011" spans="1:2" ht="18.75" customHeight="1" x14ac:dyDescent="0.25">
      <c r="A2011" s="561"/>
      <c r="B2011" s="561"/>
    </row>
    <row r="2012" spans="1:2" ht="18.75" customHeight="1" x14ac:dyDescent="0.25">
      <c r="A2012" s="561"/>
      <c r="B2012" s="561"/>
    </row>
    <row r="2013" spans="1:2" ht="18.75" customHeight="1" x14ac:dyDescent="0.25">
      <c r="A2013" s="561"/>
      <c r="B2013" s="561"/>
    </row>
    <row r="2014" spans="1:2" ht="18.75" customHeight="1" x14ac:dyDescent="0.25">
      <c r="A2014" s="561"/>
      <c r="B2014" s="561"/>
    </row>
    <row r="2015" spans="1:2" ht="18.75" customHeight="1" x14ac:dyDescent="0.25">
      <c r="A2015" s="561"/>
      <c r="B2015" s="561"/>
    </row>
    <row r="2016" spans="1:2" ht="18.75" customHeight="1" x14ac:dyDescent="0.25">
      <c r="A2016" s="561"/>
      <c r="B2016" s="561"/>
    </row>
    <row r="2017" spans="1:2" ht="18.75" customHeight="1" x14ac:dyDescent="0.25">
      <c r="A2017" s="561"/>
      <c r="B2017" s="561"/>
    </row>
    <row r="2018" spans="1:2" ht="18.75" customHeight="1" x14ac:dyDescent="0.25">
      <c r="A2018" s="561"/>
      <c r="B2018" s="561"/>
    </row>
    <row r="2019" spans="1:2" ht="18.75" customHeight="1" x14ac:dyDescent="0.25">
      <c r="A2019" s="561"/>
      <c r="B2019" s="561"/>
    </row>
    <row r="2020" spans="1:2" ht="18.75" customHeight="1" x14ac:dyDescent="0.25">
      <c r="A2020" s="561"/>
      <c r="B2020" s="561"/>
    </row>
    <row r="2021" spans="1:2" ht="18.75" customHeight="1" x14ac:dyDescent="0.25">
      <c r="A2021" s="561"/>
      <c r="B2021" s="561"/>
    </row>
    <row r="2022" spans="1:2" ht="18.75" customHeight="1" x14ac:dyDescent="0.25">
      <c r="A2022" s="561"/>
      <c r="B2022" s="561"/>
    </row>
    <row r="2023" spans="1:2" ht="18.75" customHeight="1" x14ac:dyDescent="0.25">
      <c r="A2023" s="561"/>
      <c r="B2023" s="561"/>
    </row>
    <row r="2024" spans="1:2" ht="18.75" customHeight="1" x14ac:dyDescent="0.25">
      <c r="A2024" s="561"/>
      <c r="B2024" s="561"/>
    </row>
    <row r="2025" spans="1:2" ht="18.75" customHeight="1" x14ac:dyDescent="0.25">
      <c r="A2025" s="561"/>
      <c r="B2025" s="561"/>
    </row>
    <row r="2026" spans="1:2" ht="18.75" customHeight="1" x14ac:dyDescent="0.25">
      <c r="A2026" s="561"/>
      <c r="B2026" s="561"/>
    </row>
    <row r="2027" spans="1:2" ht="18.75" customHeight="1" x14ac:dyDescent="0.25">
      <c r="A2027" s="561"/>
      <c r="B2027" s="561"/>
    </row>
    <row r="2028" spans="1:2" ht="18.75" customHeight="1" x14ac:dyDescent="0.25">
      <c r="A2028" s="561"/>
      <c r="B2028" s="561"/>
    </row>
    <row r="2029" spans="1:2" ht="18.75" customHeight="1" x14ac:dyDescent="0.25">
      <c r="A2029" s="561"/>
      <c r="B2029" s="561"/>
    </row>
    <row r="2030" spans="1:2" ht="18.75" customHeight="1" x14ac:dyDescent="0.25">
      <c r="A2030" s="561"/>
      <c r="B2030" s="561"/>
    </row>
    <row r="2031" spans="1:2" ht="18.75" customHeight="1" x14ac:dyDescent="0.25">
      <c r="A2031" s="561"/>
      <c r="B2031" s="561"/>
    </row>
    <row r="2032" spans="1:2" ht="18.75" customHeight="1" x14ac:dyDescent="0.25">
      <c r="A2032" s="561"/>
      <c r="B2032" s="561"/>
    </row>
    <row r="2033" spans="1:2" ht="18.75" customHeight="1" x14ac:dyDescent="0.25">
      <c r="A2033" s="561"/>
      <c r="B2033" s="561"/>
    </row>
    <row r="2034" spans="1:2" ht="18.75" customHeight="1" x14ac:dyDescent="0.25">
      <c r="A2034" s="561"/>
      <c r="B2034" s="561"/>
    </row>
    <row r="2035" spans="1:2" ht="18.75" customHeight="1" x14ac:dyDescent="0.25">
      <c r="A2035" s="561"/>
      <c r="B2035" s="561"/>
    </row>
    <row r="2036" spans="1:2" ht="18.75" customHeight="1" x14ac:dyDescent="0.25">
      <c r="A2036" s="561"/>
      <c r="B2036" s="561"/>
    </row>
    <row r="2037" spans="1:2" ht="18.75" customHeight="1" x14ac:dyDescent="0.25">
      <c r="A2037" s="561"/>
      <c r="B2037" s="561"/>
    </row>
    <row r="2038" spans="1:2" ht="18.75" customHeight="1" x14ac:dyDescent="0.25">
      <c r="A2038" s="561"/>
      <c r="B2038" s="561"/>
    </row>
    <row r="2039" spans="1:2" ht="18.75" customHeight="1" x14ac:dyDescent="0.25">
      <c r="A2039" s="561"/>
      <c r="B2039" s="561"/>
    </row>
    <row r="2040" spans="1:2" ht="18.75" customHeight="1" x14ac:dyDescent="0.25">
      <c r="A2040" s="561"/>
      <c r="B2040" s="561"/>
    </row>
    <row r="2041" spans="1:2" ht="18.75" customHeight="1" x14ac:dyDescent="0.25">
      <c r="A2041" s="561"/>
      <c r="B2041" s="561"/>
    </row>
    <row r="2042" spans="1:2" ht="18.75" customHeight="1" x14ac:dyDescent="0.25">
      <c r="A2042" s="561"/>
      <c r="B2042" s="561"/>
    </row>
    <row r="2043" spans="1:2" ht="18.75" customHeight="1" x14ac:dyDescent="0.25">
      <c r="A2043" s="561"/>
      <c r="B2043" s="561"/>
    </row>
    <row r="2044" spans="1:2" ht="18.75" customHeight="1" x14ac:dyDescent="0.25">
      <c r="A2044" s="561"/>
      <c r="B2044" s="561"/>
    </row>
    <row r="2045" spans="1:2" ht="18.75" customHeight="1" x14ac:dyDescent="0.25">
      <c r="A2045" s="561"/>
      <c r="B2045" s="561"/>
    </row>
    <row r="2046" spans="1:2" ht="18.75" customHeight="1" x14ac:dyDescent="0.25">
      <c r="A2046" s="561"/>
      <c r="B2046" s="561"/>
    </row>
    <row r="2047" spans="1:2" ht="18.75" customHeight="1" x14ac:dyDescent="0.25">
      <c r="A2047" s="561"/>
      <c r="B2047" s="561"/>
    </row>
    <row r="2048" spans="1:2" ht="18.75" customHeight="1" x14ac:dyDescent="0.25">
      <c r="A2048" s="561"/>
      <c r="B2048" s="561"/>
    </row>
    <row r="2049" spans="1:2" ht="18.75" customHeight="1" x14ac:dyDescent="0.25">
      <c r="A2049" s="561"/>
      <c r="B2049" s="561"/>
    </row>
    <row r="2050" spans="1:2" ht="18.75" customHeight="1" x14ac:dyDescent="0.25">
      <c r="A2050" s="561"/>
      <c r="B2050" s="561"/>
    </row>
    <row r="2051" spans="1:2" ht="18.75" customHeight="1" x14ac:dyDescent="0.25">
      <c r="A2051" s="561"/>
      <c r="B2051" s="561"/>
    </row>
    <row r="2052" spans="1:2" ht="18.75" customHeight="1" x14ac:dyDescent="0.25">
      <c r="A2052" s="561"/>
      <c r="B2052" s="561"/>
    </row>
    <row r="2053" spans="1:2" ht="18.75" customHeight="1" x14ac:dyDescent="0.25">
      <c r="A2053" s="561"/>
      <c r="B2053" s="561"/>
    </row>
    <row r="2054" spans="1:2" ht="18.75" customHeight="1" x14ac:dyDescent="0.25">
      <c r="A2054" s="561"/>
      <c r="B2054" s="561"/>
    </row>
    <row r="2055" spans="1:2" ht="18.75" customHeight="1" x14ac:dyDescent="0.25">
      <c r="A2055" s="561"/>
      <c r="B2055" s="561"/>
    </row>
    <row r="2056" spans="1:2" ht="18.75" customHeight="1" x14ac:dyDescent="0.25">
      <c r="A2056" s="561"/>
      <c r="B2056" s="561"/>
    </row>
    <row r="2057" spans="1:2" ht="18.75" customHeight="1" x14ac:dyDescent="0.25">
      <c r="A2057" s="561"/>
      <c r="B2057" s="561"/>
    </row>
    <row r="2058" spans="1:2" ht="18.75" customHeight="1" x14ac:dyDescent="0.25">
      <c r="A2058" s="561"/>
      <c r="B2058" s="561"/>
    </row>
    <row r="2059" spans="1:2" ht="18.75" customHeight="1" x14ac:dyDescent="0.25">
      <c r="A2059" s="561"/>
      <c r="B2059" s="561"/>
    </row>
    <row r="2060" spans="1:2" ht="18.75" customHeight="1" x14ac:dyDescent="0.25">
      <c r="A2060" s="561"/>
      <c r="B2060" s="561"/>
    </row>
    <row r="2061" spans="1:2" ht="18.75" customHeight="1" x14ac:dyDescent="0.25">
      <c r="A2061" s="561"/>
      <c r="B2061" s="561"/>
    </row>
    <row r="2062" spans="1:2" ht="18.75" customHeight="1" x14ac:dyDescent="0.25">
      <c r="A2062" s="561"/>
      <c r="B2062" s="561"/>
    </row>
    <row r="2063" spans="1:2" ht="18.75" customHeight="1" x14ac:dyDescent="0.25">
      <c r="A2063" s="561"/>
      <c r="B2063" s="561"/>
    </row>
    <row r="2064" spans="1:2" ht="18.75" customHeight="1" x14ac:dyDescent="0.25">
      <c r="A2064" s="561"/>
      <c r="B2064" s="561"/>
    </row>
    <row r="2065" spans="1:2" ht="18.75" customHeight="1" x14ac:dyDescent="0.25">
      <c r="A2065" s="561"/>
      <c r="B2065" s="561"/>
    </row>
    <row r="2066" spans="1:2" ht="18.75" customHeight="1" x14ac:dyDescent="0.25">
      <c r="A2066" s="561"/>
      <c r="B2066" s="561"/>
    </row>
    <row r="2067" spans="1:2" ht="18.75" customHeight="1" x14ac:dyDescent="0.25">
      <c r="A2067" s="561"/>
      <c r="B2067" s="561"/>
    </row>
    <row r="2068" spans="1:2" ht="18.75" customHeight="1" x14ac:dyDescent="0.25">
      <c r="A2068" s="561"/>
      <c r="B2068" s="561"/>
    </row>
    <row r="2069" spans="1:2" ht="18.75" customHeight="1" x14ac:dyDescent="0.25">
      <c r="A2069" s="561"/>
      <c r="B2069" s="561"/>
    </row>
    <row r="2070" spans="1:2" ht="18.75" customHeight="1" x14ac:dyDescent="0.25">
      <c r="A2070" s="561"/>
      <c r="B2070" s="561"/>
    </row>
    <row r="2071" spans="1:2" ht="18.75" customHeight="1" x14ac:dyDescent="0.25">
      <c r="A2071" s="561"/>
      <c r="B2071" s="561"/>
    </row>
    <row r="2072" spans="1:2" ht="18.75" customHeight="1" x14ac:dyDescent="0.25">
      <c r="A2072" s="561"/>
      <c r="B2072" s="561"/>
    </row>
    <row r="2073" spans="1:2" ht="18.75" customHeight="1" x14ac:dyDescent="0.25">
      <c r="A2073" s="561"/>
      <c r="B2073" s="561"/>
    </row>
    <row r="2074" spans="1:2" ht="18.75" customHeight="1" x14ac:dyDescent="0.25">
      <c r="A2074" s="561"/>
      <c r="B2074" s="561"/>
    </row>
    <row r="2075" spans="1:2" ht="18.75" customHeight="1" x14ac:dyDescent="0.25">
      <c r="A2075" s="561"/>
      <c r="B2075" s="561"/>
    </row>
    <row r="2076" spans="1:2" ht="18.75" customHeight="1" x14ac:dyDescent="0.25">
      <c r="A2076" s="561"/>
      <c r="B2076" s="561"/>
    </row>
    <row r="2077" spans="1:2" ht="18.75" customHeight="1" x14ac:dyDescent="0.25">
      <c r="A2077" s="561"/>
      <c r="B2077" s="561"/>
    </row>
    <row r="2078" spans="1:2" ht="18.75" customHeight="1" x14ac:dyDescent="0.25">
      <c r="A2078" s="561"/>
      <c r="B2078" s="561"/>
    </row>
    <row r="2079" spans="1:2" ht="18.75" customHeight="1" x14ac:dyDescent="0.25">
      <c r="A2079" s="561"/>
      <c r="B2079" s="561"/>
    </row>
    <row r="2080" spans="1:2" ht="18.75" customHeight="1" x14ac:dyDescent="0.25">
      <c r="A2080" s="561"/>
      <c r="B2080" s="561"/>
    </row>
    <row r="2081" spans="1:2" ht="18.75" customHeight="1" x14ac:dyDescent="0.25">
      <c r="A2081" s="561"/>
      <c r="B2081" s="561"/>
    </row>
    <row r="2082" spans="1:2" ht="18.75" customHeight="1" x14ac:dyDescent="0.25">
      <c r="A2082" s="561"/>
      <c r="B2082" s="561"/>
    </row>
    <row r="2083" spans="1:2" ht="18.75" customHeight="1" x14ac:dyDescent="0.25">
      <c r="A2083" s="561"/>
      <c r="B2083" s="561"/>
    </row>
    <row r="2084" spans="1:2" ht="18.75" customHeight="1" x14ac:dyDescent="0.25">
      <c r="A2084" s="561"/>
      <c r="B2084" s="561"/>
    </row>
    <row r="2085" spans="1:2" ht="18.75" customHeight="1" x14ac:dyDescent="0.25">
      <c r="A2085" s="561"/>
      <c r="B2085" s="561"/>
    </row>
    <row r="2086" spans="1:2" ht="18.75" customHeight="1" x14ac:dyDescent="0.25">
      <c r="A2086" s="561"/>
      <c r="B2086" s="561"/>
    </row>
    <row r="2087" spans="1:2" ht="18.75" customHeight="1" x14ac:dyDescent="0.25">
      <c r="A2087" s="561"/>
      <c r="B2087" s="561"/>
    </row>
    <row r="2088" spans="1:2" ht="18.75" customHeight="1" x14ac:dyDescent="0.25">
      <c r="A2088" s="561"/>
      <c r="B2088" s="561"/>
    </row>
    <row r="2089" spans="1:2" ht="18.75" customHeight="1" x14ac:dyDescent="0.25">
      <c r="A2089" s="561"/>
      <c r="B2089" s="561"/>
    </row>
    <row r="2090" spans="1:2" ht="18.75" customHeight="1" x14ac:dyDescent="0.25">
      <c r="A2090" s="561"/>
      <c r="B2090" s="561"/>
    </row>
    <row r="2091" spans="1:2" ht="18.75" customHeight="1" x14ac:dyDescent="0.25">
      <c r="A2091" s="561"/>
      <c r="B2091" s="561"/>
    </row>
    <row r="2092" spans="1:2" ht="18.75" customHeight="1" x14ac:dyDescent="0.25">
      <c r="A2092" s="561"/>
      <c r="B2092" s="561"/>
    </row>
    <row r="2093" spans="1:2" ht="18.75" customHeight="1" x14ac:dyDescent="0.25">
      <c r="A2093" s="561"/>
      <c r="B2093" s="561"/>
    </row>
    <row r="2094" spans="1:2" ht="18.75" customHeight="1" x14ac:dyDescent="0.25">
      <c r="A2094" s="561"/>
      <c r="B2094" s="561"/>
    </row>
    <row r="2095" spans="1:2" ht="18.75" customHeight="1" x14ac:dyDescent="0.25">
      <c r="A2095" s="561"/>
      <c r="B2095" s="561"/>
    </row>
    <row r="2096" spans="1:2" ht="18.75" customHeight="1" x14ac:dyDescent="0.25">
      <c r="A2096" s="561"/>
      <c r="B2096" s="561"/>
    </row>
    <row r="2097" spans="1:2" ht="18.75" customHeight="1" x14ac:dyDescent="0.25">
      <c r="A2097" s="561"/>
      <c r="B2097" s="561"/>
    </row>
    <row r="2098" spans="1:2" ht="18.75" customHeight="1" x14ac:dyDescent="0.25">
      <c r="A2098" s="561"/>
      <c r="B2098" s="561"/>
    </row>
    <row r="2099" spans="1:2" ht="18.75" customHeight="1" x14ac:dyDescent="0.25">
      <c r="A2099" s="561"/>
      <c r="B2099" s="561"/>
    </row>
    <row r="2100" spans="1:2" ht="18.75" customHeight="1" x14ac:dyDescent="0.25">
      <c r="A2100" s="561"/>
      <c r="B2100" s="561"/>
    </row>
    <row r="2101" spans="1:2" ht="18.75" customHeight="1" x14ac:dyDescent="0.25">
      <c r="A2101" s="561"/>
      <c r="B2101" s="561"/>
    </row>
    <row r="2102" spans="1:2" ht="18.75" customHeight="1" x14ac:dyDescent="0.25">
      <c r="A2102" s="561"/>
      <c r="B2102" s="561"/>
    </row>
    <row r="2103" spans="1:2" ht="18.75" customHeight="1" x14ac:dyDescent="0.25">
      <c r="A2103" s="561"/>
      <c r="B2103" s="561"/>
    </row>
    <row r="2104" spans="1:2" ht="18.75" customHeight="1" x14ac:dyDescent="0.25">
      <c r="A2104" s="561"/>
      <c r="B2104" s="561"/>
    </row>
    <row r="2105" spans="1:2" ht="18.75" customHeight="1" x14ac:dyDescent="0.25">
      <c r="A2105" s="561"/>
      <c r="B2105" s="561"/>
    </row>
    <row r="2106" spans="1:2" ht="18.75" customHeight="1" x14ac:dyDescent="0.25">
      <c r="A2106" s="561"/>
      <c r="B2106" s="561"/>
    </row>
    <row r="2107" spans="1:2" ht="18.75" customHeight="1" x14ac:dyDescent="0.25">
      <c r="A2107" s="561"/>
      <c r="B2107" s="561"/>
    </row>
    <row r="2108" spans="1:2" ht="18.75" customHeight="1" x14ac:dyDescent="0.25">
      <c r="A2108" s="561"/>
      <c r="B2108" s="561"/>
    </row>
    <row r="2109" spans="1:2" ht="18.75" customHeight="1" x14ac:dyDescent="0.25">
      <c r="A2109" s="561"/>
      <c r="B2109" s="561"/>
    </row>
    <row r="2110" spans="1:2" ht="18.75" customHeight="1" x14ac:dyDescent="0.25">
      <c r="A2110" s="561"/>
      <c r="B2110" s="561"/>
    </row>
    <row r="2111" spans="1:2" ht="18.75" customHeight="1" x14ac:dyDescent="0.25">
      <c r="A2111" s="561"/>
      <c r="B2111" s="561"/>
    </row>
    <row r="2112" spans="1:2" ht="18.75" customHeight="1" x14ac:dyDescent="0.25">
      <c r="A2112" s="561"/>
      <c r="B2112" s="561"/>
    </row>
    <row r="2113" spans="1:2" ht="18.75" customHeight="1" x14ac:dyDescent="0.25">
      <c r="A2113" s="561"/>
      <c r="B2113" s="561"/>
    </row>
    <row r="2114" spans="1:2" ht="18.75" customHeight="1" x14ac:dyDescent="0.25">
      <c r="A2114" s="561"/>
      <c r="B2114" s="561"/>
    </row>
    <row r="2115" spans="1:2" ht="18.75" customHeight="1" x14ac:dyDescent="0.25">
      <c r="A2115" s="561"/>
      <c r="B2115" s="561"/>
    </row>
    <row r="2116" spans="1:2" ht="18.75" customHeight="1" x14ac:dyDescent="0.25">
      <c r="A2116" s="561"/>
      <c r="B2116" s="561"/>
    </row>
    <row r="2117" spans="1:2" ht="18.75" customHeight="1" x14ac:dyDescent="0.25">
      <c r="A2117" s="561"/>
      <c r="B2117" s="561"/>
    </row>
    <row r="2118" spans="1:2" ht="18.75" customHeight="1" x14ac:dyDescent="0.25">
      <c r="A2118" s="561"/>
      <c r="B2118" s="561"/>
    </row>
    <row r="2119" spans="1:2" ht="18.75" customHeight="1" x14ac:dyDescent="0.25">
      <c r="A2119" s="561"/>
      <c r="B2119" s="561"/>
    </row>
    <row r="2120" spans="1:2" ht="18.75" customHeight="1" x14ac:dyDescent="0.25">
      <c r="A2120" s="561"/>
      <c r="B2120" s="561"/>
    </row>
    <row r="2121" spans="1:2" ht="18.75" customHeight="1" x14ac:dyDescent="0.25">
      <c r="A2121" s="561"/>
      <c r="B2121" s="561"/>
    </row>
    <row r="2122" spans="1:2" ht="18.75" customHeight="1" x14ac:dyDescent="0.25">
      <c r="A2122" s="561"/>
      <c r="B2122" s="561"/>
    </row>
    <row r="2123" spans="1:2" ht="18.75" customHeight="1" x14ac:dyDescent="0.25">
      <c r="A2123" s="561"/>
      <c r="B2123" s="561"/>
    </row>
    <row r="2124" spans="1:2" ht="18.75" customHeight="1" x14ac:dyDescent="0.25">
      <c r="A2124" s="561"/>
      <c r="B2124" s="561"/>
    </row>
    <row r="2125" spans="1:2" ht="18.75" customHeight="1" x14ac:dyDescent="0.25">
      <c r="A2125" s="561"/>
      <c r="B2125" s="561"/>
    </row>
    <row r="2126" spans="1:2" ht="18.75" customHeight="1" x14ac:dyDescent="0.25">
      <c r="A2126" s="561"/>
      <c r="B2126" s="561"/>
    </row>
    <row r="2127" spans="1:2" ht="18.75" customHeight="1" x14ac:dyDescent="0.25">
      <c r="A2127" s="561"/>
      <c r="B2127" s="561"/>
    </row>
    <row r="2128" spans="1:2" ht="18.75" customHeight="1" x14ac:dyDescent="0.25">
      <c r="A2128" s="561"/>
      <c r="B2128" s="561"/>
    </row>
    <row r="2129" spans="1:2" ht="18.75" customHeight="1" x14ac:dyDescent="0.25">
      <c r="A2129" s="561"/>
      <c r="B2129" s="561"/>
    </row>
    <row r="2130" spans="1:2" ht="18.75" customHeight="1" x14ac:dyDescent="0.25">
      <c r="A2130" s="561"/>
      <c r="B2130" s="561"/>
    </row>
    <row r="2131" spans="1:2" ht="18.75" customHeight="1" x14ac:dyDescent="0.25">
      <c r="A2131" s="561"/>
      <c r="B2131" s="561"/>
    </row>
    <row r="2132" spans="1:2" ht="18.75" customHeight="1" x14ac:dyDescent="0.25">
      <c r="A2132" s="561"/>
      <c r="B2132" s="561"/>
    </row>
    <row r="2133" spans="1:2" ht="18.75" customHeight="1" x14ac:dyDescent="0.25">
      <c r="A2133" s="561"/>
      <c r="B2133" s="561"/>
    </row>
    <row r="2134" spans="1:2" ht="18.75" customHeight="1" x14ac:dyDescent="0.25">
      <c r="A2134" s="561"/>
      <c r="B2134" s="561"/>
    </row>
    <row r="2135" spans="1:2" ht="18.75" customHeight="1" x14ac:dyDescent="0.25">
      <c r="A2135" s="561"/>
      <c r="B2135" s="561"/>
    </row>
    <row r="2136" spans="1:2" ht="18.75" customHeight="1" x14ac:dyDescent="0.25">
      <c r="A2136" s="561"/>
      <c r="B2136" s="561"/>
    </row>
    <row r="2137" spans="1:2" ht="18.75" customHeight="1" x14ac:dyDescent="0.25">
      <c r="A2137" s="561"/>
      <c r="B2137" s="561"/>
    </row>
    <row r="2138" spans="1:2" ht="18.75" customHeight="1" x14ac:dyDescent="0.25">
      <c r="A2138" s="561"/>
      <c r="B2138" s="561"/>
    </row>
    <row r="2139" spans="1:2" ht="18.75" customHeight="1" x14ac:dyDescent="0.25">
      <c r="A2139" s="561"/>
      <c r="B2139" s="561"/>
    </row>
    <row r="2140" spans="1:2" ht="18.75" customHeight="1" x14ac:dyDescent="0.25">
      <c r="A2140" s="561"/>
      <c r="B2140" s="561"/>
    </row>
    <row r="2141" spans="1:2" ht="18.75" customHeight="1" x14ac:dyDescent="0.25">
      <c r="A2141" s="561"/>
      <c r="B2141" s="561"/>
    </row>
    <row r="2142" spans="1:2" ht="18.75" customHeight="1" x14ac:dyDescent="0.25">
      <c r="A2142" s="561"/>
      <c r="B2142" s="561"/>
    </row>
    <row r="2143" spans="1:2" ht="18.75" customHeight="1" x14ac:dyDescent="0.25">
      <c r="A2143" s="561"/>
      <c r="B2143" s="561"/>
    </row>
    <row r="2144" spans="1:2" ht="18.75" customHeight="1" x14ac:dyDescent="0.25">
      <c r="A2144" s="561"/>
      <c r="B2144" s="561"/>
    </row>
    <row r="2145" spans="1:2" ht="18.75" customHeight="1" x14ac:dyDescent="0.25">
      <c r="A2145" s="561"/>
      <c r="B2145" s="561"/>
    </row>
    <row r="2146" spans="1:2" ht="18.75" customHeight="1" x14ac:dyDescent="0.25">
      <c r="A2146" s="561"/>
      <c r="B2146" s="561"/>
    </row>
    <row r="2147" spans="1:2" ht="18.75" customHeight="1" x14ac:dyDescent="0.25">
      <c r="A2147" s="561"/>
      <c r="B2147" s="561"/>
    </row>
    <row r="2148" spans="1:2" ht="18.75" customHeight="1" x14ac:dyDescent="0.25">
      <c r="A2148" s="561"/>
      <c r="B2148" s="561"/>
    </row>
    <row r="2149" spans="1:2" ht="18.75" customHeight="1" x14ac:dyDescent="0.25">
      <c r="A2149" s="561"/>
      <c r="B2149" s="561"/>
    </row>
    <row r="2150" spans="1:2" ht="18.75" customHeight="1" x14ac:dyDescent="0.25">
      <c r="A2150" s="561"/>
      <c r="B2150" s="561"/>
    </row>
    <row r="2151" spans="1:2" ht="18.75" customHeight="1" x14ac:dyDescent="0.25">
      <c r="A2151" s="561"/>
      <c r="B2151" s="561"/>
    </row>
    <row r="2152" spans="1:2" ht="18.75" customHeight="1" x14ac:dyDescent="0.25">
      <c r="A2152" s="561"/>
      <c r="B2152" s="561"/>
    </row>
    <row r="2153" spans="1:2" ht="18.75" customHeight="1" x14ac:dyDescent="0.25">
      <c r="A2153" s="561"/>
      <c r="B2153" s="561"/>
    </row>
    <row r="2154" spans="1:2" ht="18.75" customHeight="1" x14ac:dyDescent="0.25">
      <c r="A2154" s="561"/>
      <c r="B2154" s="561"/>
    </row>
    <row r="2155" spans="1:2" ht="18.75" customHeight="1" x14ac:dyDescent="0.25">
      <c r="A2155" s="561"/>
      <c r="B2155" s="561"/>
    </row>
    <row r="2156" spans="1:2" ht="18.75" customHeight="1" x14ac:dyDescent="0.25">
      <c r="A2156" s="561"/>
      <c r="B2156" s="561"/>
    </row>
    <row r="2157" spans="1:2" ht="18.75" customHeight="1" x14ac:dyDescent="0.25">
      <c r="A2157" s="561"/>
      <c r="B2157" s="561"/>
    </row>
    <row r="2158" spans="1:2" ht="18.75" customHeight="1" x14ac:dyDescent="0.25">
      <c r="A2158" s="561"/>
      <c r="B2158" s="561"/>
    </row>
    <row r="2159" spans="1:2" ht="18.75" customHeight="1" x14ac:dyDescent="0.25">
      <c r="A2159" s="561"/>
      <c r="B2159" s="561"/>
    </row>
    <row r="2160" spans="1:2" ht="18.75" customHeight="1" x14ac:dyDescent="0.25">
      <c r="A2160" s="561"/>
      <c r="B2160" s="561"/>
    </row>
    <row r="2161" spans="1:2" ht="18.75" customHeight="1" x14ac:dyDescent="0.25">
      <c r="A2161" s="561"/>
      <c r="B2161" s="561"/>
    </row>
    <row r="2162" spans="1:2" ht="18.75" customHeight="1" x14ac:dyDescent="0.25">
      <c r="A2162" s="561"/>
      <c r="B2162" s="561"/>
    </row>
    <row r="2163" spans="1:2" ht="18.75" customHeight="1" x14ac:dyDescent="0.25">
      <c r="A2163" s="561"/>
      <c r="B2163" s="561"/>
    </row>
    <row r="2164" spans="1:2" ht="18.75" customHeight="1" x14ac:dyDescent="0.25">
      <c r="A2164" s="561"/>
      <c r="B2164" s="561"/>
    </row>
    <row r="2165" spans="1:2" ht="18.75" customHeight="1" x14ac:dyDescent="0.25">
      <c r="A2165" s="561"/>
      <c r="B2165" s="561"/>
    </row>
    <row r="2166" spans="1:2" ht="18.75" customHeight="1" x14ac:dyDescent="0.25">
      <c r="A2166" s="561"/>
      <c r="B2166" s="561"/>
    </row>
    <row r="2167" spans="1:2" ht="18.75" customHeight="1" x14ac:dyDescent="0.25">
      <c r="A2167" s="561"/>
      <c r="B2167" s="561"/>
    </row>
    <row r="2168" spans="1:2" ht="18.75" customHeight="1" x14ac:dyDescent="0.25">
      <c r="A2168" s="561"/>
      <c r="B2168" s="561"/>
    </row>
    <row r="2169" spans="1:2" ht="18.75" customHeight="1" x14ac:dyDescent="0.25">
      <c r="A2169" s="561"/>
      <c r="B2169" s="561"/>
    </row>
    <row r="2170" spans="1:2" ht="18.75" customHeight="1" x14ac:dyDescent="0.25">
      <c r="A2170" s="561"/>
      <c r="B2170" s="561"/>
    </row>
    <row r="2171" spans="1:2" ht="18.75" customHeight="1" x14ac:dyDescent="0.25">
      <c r="A2171" s="561"/>
      <c r="B2171" s="561"/>
    </row>
    <row r="2172" spans="1:2" ht="18.75" customHeight="1" x14ac:dyDescent="0.25">
      <c r="A2172" s="561"/>
      <c r="B2172" s="561"/>
    </row>
    <row r="2173" spans="1:2" ht="18.75" customHeight="1" x14ac:dyDescent="0.25">
      <c r="A2173" s="561"/>
      <c r="B2173" s="561"/>
    </row>
    <row r="2174" spans="1:2" ht="18.75" customHeight="1" x14ac:dyDescent="0.25">
      <c r="A2174" s="561"/>
      <c r="B2174" s="561"/>
    </row>
    <row r="2175" spans="1:2" ht="18.75" customHeight="1" x14ac:dyDescent="0.25">
      <c r="A2175" s="561"/>
      <c r="B2175" s="561"/>
    </row>
    <row r="2176" spans="1:2" ht="18.75" customHeight="1" x14ac:dyDescent="0.25">
      <c r="A2176" s="561"/>
      <c r="B2176" s="561"/>
    </row>
    <row r="2177" spans="1:2" ht="18.75" customHeight="1" x14ac:dyDescent="0.25">
      <c r="A2177" s="561"/>
      <c r="B2177" s="561"/>
    </row>
    <row r="2178" spans="1:2" ht="18.75" customHeight="1" x14ac:dyDescent="0.25">
      <c r="A2178" s="561"/>
      <c r="B2178" s="561"/>
    </row>
    <row r="2179" spans="1:2" ht="18.75" customHeight="1" x14ac:dyDescent="0.25">
      <c r="A2179" s="561"/>
      <c r="B2179" s="561"/>
    </row>
    <row r="2180" spans="1:2" ht="18.75" customHeight="1" x14ac:dyDescent="0.25">
      <c r="A2180" s="561"/>
      <c r="B2180" s="561"/>
    </row>
    <row r="2181" spans="1:2" ht="18.75" customHeight="1" x14ac:dyDescent="0.25">
      <c r="A2181" s="561"/>
      <c r="B2181" s="561"/>
    </row>
    <row r="2182" spans="1:2" ht="18.75" customHeight="1" x14ac:dyDescent="0.25">
      <c r="A2182" s="561"/>
      <c r="B2182" s="561"/>
    </row>
    <row r="2183" spans="1:2" ht="18.75" customHeight="1" x14ac:dyDescent="0.25">
      <c r="A2183" s="561"/>
      <c r="B2183" s="561"/>
    </row>
    <row r="2184" spans="1:2" ht="18.75" customHeight="1" x14ac:dyDescent="0.25">
      <c r="A2184" s="561"/>
      <c r="B2184" s="561"/>
    </row>
    <row r="2185" spans="1:2" ht="18.75" customHeight="1" x14ac:dyDescent="0.25">
      <c r="A2185" s="561"/>
      <c r="B2185" s="561"/>
    </row>
    <row r="2186" spans="1:2" ht="18.75" customHeight="1" x14ac:dyDescent="0.25">
      <c r="A2186" s="561"/>
      <c r="B2186" s="561"/>
    </row>
    <row r="2187" spans="1:2" ht="18.75" customHeight="1" x14ac:dyDescent="0.25">
      <c r="A2187" s="561"/>
      <c r="B2187" s="561"/>
    </row>
    <row r="2188" spans="1:2" ht="18.75" customHeight="1" x14ac:dyDescent="0.25">
      <c r="A2188" s="561"/>
      <c r="B2188" s="561"/>
    </row>
    <row r="2189" spans="1:2" ht="18.75" customHeight="1" x14ac:dyDescent="0.25">
      <c r="A2189" s="561"/>
      <c r="B2189" s="561"/>
    </row>
    <row r="2190" spans="1:2" ht="18.75" customHeight="1" x14ac:dyDescent="0.25">
      <c r="A2190" s="561"/>
      <c r="B2190" s="561"/>
    </row>
    <row r="2191" spans="1:2" ht="18.75" customHeight="1" x14ac:dyDescent="0.25">
      <c r="A2191" s="561"/>
      <c r="B2191" s="561"/>
    </row>
    <row r="2192" spans="1:2" ht="18.75" customHeight="1" x14ac:dyDescent="0.25">
      <c r="A2192" s="561"/>
      <c r="B2192" s="561"/>
    </row>
    <row r="2193" spans="1:2" ht="18.75" customHeight="1" x14ac:dyDescent="0.25">
      <c r="A2193" s="561"/>
      <c r="B2193" s="561"/>
    </row>
    <row r="2194" spans="1:2" ht="18.75" customHeight="1" x14ac:dyDescent="0.25">
      <c r="A2194" s="561"/>
      <c r="B2194" s="561"/>
    </row>
    <row r="2195" spans="1:2" ht="18.75" customHeight="1" x14ac:dyDescent="0.25">
      <c r="A2195" s="561"/>
      <c r="B2195" s="561"/>
    </row>
    <row r="2196" spans="1:2" ht="18.75" customHeight="1" x14ac:dyDescent="0.25">
      <c r="A2196" s="561"/>
      <c r="B2196" s="561"/>
    </row>
    <row r="2197" spans="1:2" ht="18.75" customHeight="1" x14ac:dyDescent="0.25">
      <c r="A2197" s="561"/>
      <c r="B2197" s="561"/>
    </row>
    <row r="2198" spans="1:2" ht="18.75" customHeight="1" x14ac:dyDescent="0.25">
      <c r="A2198" s="561"/>
      <c r="B2198" s="561"/>
    </row>
    <row r="2199" spans="1:2" ht="18.75" customHeight="1" x14ac:dyDescent="0.25">
      <c r="A2199" s="561"/>
      <c r="B2199" s="561"/>
    </row>
    <row r="2200" spans="1:2" ht="18.75" customHeight="1" x14ac:dyDescent="0.25">
      <c r="A2200" s="561"/>
      <c r="B2200" s="561"/>
    </row>
    <row r="2201" spans="1:2" ht="18.75" customHeight="1" x14ac:dyDescent="0.25">
      <c r="A2201" s="561"/>
      <c r="B2201" s="561"/>
    </row>
    <row r="2202" spans="1:2" ht="18.75" customHeight="1" x14ac:dyDescent="0.25">
      <c r="A2202" s="561"/>
      <c r="B2202" s="561"/>
    </row>
    <row r="2203" spans="1:2" ht="18.75" customHeight="1" x14ac:dyDescent="0.25">
      <c r="A2203" s="561"/>
      <c r="B2203" s="561"/>
    </row>
    <row r="2204" spans="1:2" ht="18.75" customHeight="1" x14ac:dyDescent="0.25">
      <c r="A2204" s="561"/>
      <c r="B2204" s="561"/>
    </row>
    <row r="2205" spans="1:2" ht="18.75" customHeight="1" x14ac:dyDescent="0.25">
      <c r="A2205" s="561"/>
      <c r="B2205" s="561"/>
    </row>
    <row r="2206" spans="1:2" ht="18.75" customHeight="1" x14ac:dyDescent="0.25">
      <c r="A2206" s="561"/>
      <c r="B2206" s="561"/>
    </row>
    <row r="2207" spans="1:2" ht="18.75" customHeight="1" x14ac:dyDescent="0.25">
      <c r="A2207" s="561"/>
      <c r="B2207" s="561"/>
    </row>
    <row r="2208" spans="1:2" ht="18.75" customHeight="1" x14ac:dyDescent="0.25">
      <c r="A2208" s="561"/>
      <c r="B2208" s="561"/>
    </row>
    <row r="2209" spans="1:2" ht="18.75" customHeight="1" x14ac:dyDescent="0.25">
      <c r="A2209" s="561"/>
      <c r="B2209" s="561"/>
    </row>
    <row r="2210" spans="1:2" ht="18.75" customHeight="1" x14ac:dyDescent="0.25">
      <c r="A2210" s="561"/>
      <c r="B2210" s="561"/>
    </row>
    <row r="2211" spans="1:2" ht="18.75" customHeight="1" x14ac:dyDescent="0.25">
      <c r="A2211" s="561"/>
      <c r="B2211" s="561"/>
    </row>
    <row r="2212" spans="1:2" ht="18.75" customHeight="1" x14ac:dyDescent="0.25">
      <c r="A2212" s="561"/>
      <c r="B2212" s="561"/>
    </row>
    <row r="2213" spans="1:2" ht="18.75" customHeight="1" x14ac:dyDescent="0.25">
      <c r="A2213" s="561"/>
      <c r="B2213" s="561"/>
    </row>
    <row r="2214" spans="1:2" ht="18.75" customHeight="1" x14ac:dyDescent="0.25">
      <c r="A2214" s="561"/>
      <c r="B2214" s="561"/>
    </row>
    <row r="2215" spans="1:2" ht="18.75" customHeight="1" x14ac:dyDescent="0.25">
      <c r="A2215" s="561"/>
      <c r="B2215" s="561"/>
    </row>
    <row r="2216" spans="1:2" ht="18.75" customHeight="1" x14ac:dyDescent="0.25">
      <c r="A2216" s="561"/>
      <c r="B2216" s="561"/>
    </row>
    <row r="2217" spans="1:2" ht="18.75" customHeight="1" x14ac:dyDescent="0.25">
      <c r="A2217" s="561"/>
      <c r="B2217" s="561"/>
    </row>
    <row r="2218" spans="1:2" ht="18.75" customHeight="1" x14ac:dyDescent="0.25">
      <c r="A2218" s="561"/>
      <c r="B2218" s="561"/>
    </row>
    <row r="2219" spans="1:2" ht="18.75" customHeight="1" x14ac:dyDescent="0.25">
      <c r="A2219" s="561"/>
      <c r="B2219" s="561"/>
    </row>
    <row r="2220" spans="1:2" ht="18.75" customHeight="1" x14ac:dyDescent="0.25">
      <c r="A2220" s="561"/>
      <c r="B2220" s="561"/>
    </row>
    <row r="2221" spans="1:2" ht="18.75" customHeight="1" x14ac:dyDescent="0.25">
      <c r="A2221" s="561"/>
      <c r="B2221" s="561"/>
    </row>
    <row r="2222" spans="1:2" ht="18.75" customHeight="1" x14ac:dyDescent="0.25">
      <c r="A2222" s="561"/>
      <c r="B2222" s="561"/>
    </row>
    <row r="2223" spans="1:2" ht="18.75" customHeight="1" x14ac:dyDescent="0.25">
      <c r="A2223" s="561"/>
      <c r="B2223" s="561"/>
    </row>
    <row r="2224" spans="1:2" ht="18.75" customHeight="1" x14ac:dyDescent="0.25">
      <c r="A2224" s="561"/>
      <c r="B2224" s="561"/>
    </row>
    <row r="2225" spans="1:2" ht="18.75" customHeight="1" x14ac:dyDescent="0.25">
      <c r="A2225" s="561"/>
      <c r="B2225" s="561"/>
    </row>
    <row r="2226" spans="1:2" ht="18.75" customHeight="1" x14ac:dyDescent="0.25">
      <c r="A2226" s="561"/>
      <c r="B2226" s="561"/>
    </row>
    <row r="2227" spans="1:2" ht="18.75" customHeight="1" x14ac:dyDescent="0.25">
      <c r="A2227" s="561"/>
      <c r="B2227" s="561"/>
    </row>
    <row r="2228" spans="1:2" ht="18.75" customHeight="1" x14ac:dyDescent="0.25">
      <c r="A2228" s="561"/>
      <c r="B2228" s="561"/>
    </row>
    <row r="2229" spans="1:2" ht="18.75" customHeight="1" x14ac:dyDescent="0.25">
      <c r="A2229" s="561"/>
      <c r="B2229" s="561"/>
    </row>
    <row r="2230" spans="1:2" ht="18.75" customHeight="1" x14ac:dyDescent="0.25">
      <c r="A2230" s="561"/>
      <c r="B2230" s="561"/>
    </row>
    <row r="2231" spans="1:2" ht="18.75" customHeight="1" x14ac:dyDescent="0.25">
      <c r="A2231" s="561"/>
      <c r="B2231" s="561"/>
    </row>
    <row r="2232" spans="1:2" ht="18.75" customHeight="1" x14ac:dyDescent="0.25">
      <c r="A2232" s="561"/>
      <c r="B2232" s="561"/>
    </row>
    <row r="2233" spans="1:2" ht="18.75" customHeight="1" x14ac:dyDescent="0.25">
      <c r="A2233" s="561"/>
      <c r="B2233" s="561"/>
    </row>
    <row r="2234" spans="1:2" ht="18.75" customHeight="1" x14ac:dyDescent="0.25">
      <c r="A2234" s="561"/>
      <c r="B2234" s="561"/>
    </row>
    <row r="2235" spans="1:2" ht="18.75" customHeight="1" x14ac:dyDescent="0.25">
      <c r="A2235" s="561"/>
      <c r="B2235" s="561"/>
    </row>
    <row r="2236" spans="1:2" ht="18.75" customHeight="1" x14ac:dyDescent="0.25">
      <c r="A2236" s="561"/>
      <c r="B2236" s="561"/>
    </row>
    <row r="2237" spans="1:2" ht="18.75" customHeight="1" x14ac:dyDescent="0.25">
      <c r="A2237" s="561"/>
      <c r="B2237" s="561"/>
    </row>
    <row r="2238" spans="1:2" ht="18.75" customHeight="1" x14ac:dyDescent="0.25">
      <c r="A2238" s="561"/>
      <c r="B2238" s="561"/>
    </row>
    <row r="2239" spans="1:2" ht="18.75" customHeight="1" x14ac:dyDescent="0.25">
      <c r="A2239" s="561"/>
      <c r="B2239" s="561"/>
    </row>
    <row r="2240" spans="1:2" ht="18.75" customHeight="1" x14ac:dyDescent="0.25">
      <c r="A2240" s="561"/>
      <c r="B2240" s="561"/>
    </row>
    <row r="2241" spans="1:2" ht="18.75" customHeight="1" x14ac:dyDescent="0.25">
      <c r="A2241" s="561"/>
      <c r="B2241" s="561"/>
    </row>
    <row r="2242" spans="1:2" ht="18.75" customHeight="1" x14ac:dyDescent="0.25">
      <c r="A2242" s="561"/>
      <c r="B2242" s="561"/>
    </row>
    <row r="2243" spans="1:2" ht="18.75" customHeight="1" x14ac:dyDescent="0.25">
      <c r="A2243" s="561"/>
      <c r="B2243" s="561"/>
    </row>
    <row r="2244" spans="1:2" ht="18.75" customHeight="1" x14ac:dyDescent="0.25">
      <c r="A2244" s="561"/>
      <c r="B2244" s="561"/>
    </row>
    <row r="2245" spans="1:2" ht="18.75" customHeight="1" x14ac:dyDescent="0.25">
      <c r="A2245" s="561"/>
      <c r="B2245" s="561"/>
    </row>
    <row r="2246" spans="1:2" ht="18.75" customHeight="1" x14ac:dyDescent="0.25">
      <c r="A2246" s="561"/>
      <c r="B2246" s="561"/>
    </row>
    <row r="2247" spans="1:2" ht="18.75" customHeight="1" x14ac:dyDescent="0.25">
      <c r="A2247" s="561"/>
      <c r="B2247" s="561"/>
    </row>
    <row r="2248" spans="1:2" ht="18.75" customHeight="1" x14ac:dyDescent="0.25">
      <c r="A2248" s="561"/>
      <c r="B2248" s="561"/>
    </row>
    <row r="2249" spans="1:2" ht="18.75" customHeight="1" x14ac:dyDescent="0.25">
      <c r="A2249" s="561"/>
      <c r="B2249" s="561"/>
    </row>
    <row r="2250" spans="1:2" ht="18.75" customHeight="1" x14ac:dyDescent="0.25">
      <c r="A2250" s="561"/>
      <c r="B2250" s="561"/>
    </row>
    <row r="2251" spans="1:2" ht="18.75" customHeight="1" x14ac:dyDescent="0.25">
      <c r="A2251" s="561"/>
      <c r="B2251" s="561"/>
    </row>
    <row r="2252" spans="1:2" ht="18.75" customHeight="1" x14ac:dyDescent="0.25">
      <c r="A2252" s="561"/>
      <c r="B2252" s="561"/>
    </row>
    <row r="2253" spans="1:2" ht="18.75" customHeight="1" x14ac:dyDescent="0.25">
      <c r="A2253" s="561"/>
      <c r="B2253" s="561"/>
    </row>
    <row r="2254" spans="1:2" ht="18.75" customHeight="1" x14ac:dyDescent="0.25">
      <c r="A2254" s="561"/>
      <c r="B2254" s="561"/>
    </row>
    <row r="2255" spans="1:2" ht="18.75" customHeight="1" x14ac:dyDescent="0.25">
      <c r="A2255" s="561"/>
      <c r="B2255" s="561"/>
    </row>
    <row r="2256" spans="1:2" ht="18.75" customHeight="1" x14ac:dyDescent="0.25">
      <c r="A2256" s="561"/>
      <c r="B2256" s="561"/>
    </row>
    <row r="2257" spans="1:2" ht="18.75" customHeight="1" x14ac:dyDescent="0.25">
      <c r="A2257" s="561"/>
      <c r="B2257" s="561"/>
    </row>
    <row r="2258" spans="1:2" ht="18.75" customHeight="1" x14ac:dyDescent="0.25">
      <c r="A2258" s="561"/>
      <c r="B2258" s="561"/>
    </row>
    <row r="2259" spans="1:2" ht="18.75" customHeight="1" x14ac:dyDescent="0.25">
      <c r="A2259" s="561"/>
      <c r="B2259" s="561"/>
    </row>
    <row r="2260" spans="1:2" ht="18.75" customHeight="1" x14ac:dyDescent="0.25">
      <c r="A2260" s="561"/>
      <c r="B2260" s="561"/>
    </row>
    <row r="2261" spans="1:2" ht="18.75" customHeight="1" x14ac:dyDescent="0.25">
      <c r="A2261" s="561"/>
      <c r="B2261" s="561"/>
    </row>
    <row r="2262" spans="1:2" ht="18.75" customHeight="1" x14ac:dyDescent="0.25">
      <c r="A2262" s="561"/>
      <c r="B2262" s="561"/>
    </row>
    <row r="2263" spans="1:2" ht="18.75" customHeight="1" x14ac:dyDescent="0.25">
      <c r="A2263" s="561"/>
      <c r="B2263" s="561"/>
    </row>
    <row r="2264" spans="1:2" ht="18.75" customHeight="1" x14ac:dyDescent="0.25">
      <c r="A2264" s="561"/>
      <c r="B2264" s="561"/>
    </row>
    <row r="2265" spans="1:2" ht="18.75" customHeight="1" x14ac:dyDescent="0.25">
      <c r="A2265" s="561"/>
      <c r="B2265" s="561"/>
    </row>
    <row r="2266" spans="1:2" ht="18.75" customHeight="1" x14ac:dyDescent="0.25">
      <c r="A2266" s="561"/>
      <c r="B2266" s="561"/>
    </row>
    <row r="2267" spans="1:2" ht="18.75" customHeight="1" x14ac:dyDescent="0.25">
      <c r="A2267" s="561"/>
      <c r="B2267" s="561"/>
    </row>
    <row r="2268" spans="1:2" ht="18.75" customHeight="1" x14ac:dyDescent="0.25">
      <c r="A2268" s="561"/>
      <c r="B2268" s="561"/>
    </row>
    <row r="2269" spans="1:2" ht="18.75" customHeight="1" x14ac:dyDescent="0.25">
      <c r="A2269" s="561"/>
      <c r="B2269" s="561"/>
    </row>
    <row r="2270" spans="1:2" ht="18.75" customHeight="1" x14ac:dyDescent="0.25">
      <c r="A2270" s="561"/>
      <c r="B2270" s="561"/>
    </row>
    <row r="2271" spans="1:2" ht="18.75" customHeight="1" x14ac:dyDescent="0.25">
      <c r="A2271" s="561"/>
      <c r="B2271" s="561"/>
    </row>
    <row r="2272" spans="1:2" ht="18.75" customHeight="1" x14ac:dyDescent="0.25">
      <c r="A2272" s="561"/>
      <c r="B2272" s="561"/>
    </row>
    <row r="2273" spans="1:2" ht="18.75" customHeight="1" x14ac:dyDescent="0.25">
      <c r="A2273" s="561"/>
      <c r="B2273" s="561"/>
    </row>
    <row r="2274" spans="1:2" ht="18.75" customHeight="1" x14ac:dyDescent="0.25">
      <c r="A2274" s="561"/>
      <c r="B2274" s="561"/>
    </row>
    <row r="2275" spans="1:2" ht="18.75" customHeight="1" x14ac:dyDescent="0.25">
      <c r="A2275" s="561"/>
      <c r="B2275" s="561"/>
    </row>
    <row r="2276" spans="1:2" ht="18.75" customHeight="1" x14ac:dyDescent="0.25">
      <c r="A2276" s="561"/>
      <c r="B2276" s="561"/>
    </row>
    <row r="2277" spans="1:2" ht="18.75" customHeight="1" x14ac:dyDescent="0.25">
      <c r="A2277" s="561"/>
      <c r="B2277" s="561"/>
    </row>
    <row r="2278" spans="1:2" ht="18.75" customHeight="1" x14ac:dyDescent="0.25">
      <c r="A2278" s="561"/>
      <c r="B2278" s="561"/>
    </row>
    <row r="2279" spans="1:2" ht="18.75" customHeight="1" x14ac:dyDescent="0.25">
      <c r="A2279" s="561"/>
      <c r="B2279" s="561"/>
    </row>
    <row r="2280" spans="1:2" ht="18.75" customHeight="1" x14ac:dyDescent="0.25">
      <c r="A2280" s="561"/>
      <c r="B2280" s="561"/>
    </row>
    <row r="2281" spans="1:2" ht="18.75" customHeight="1" x14ac:dyDescent="0.25">
      <c r="A2281" s="561"/>
      <c r="B2281" s="561"/>
    </row>
    <row r="2282" spans="1:2" ht="18.75" customHeight="1" x14ac:dyDescent="0.25">
      <c r="A2282" s="561"/>
      <c r="B2282" s="561"/>
    </row>
    <row r="2283" spans="1:2" ht="18.75" customHeight="1" x14ac:dyDescent="0.25">
      <c r="A2283" s="561"/>
      <c r="B2283" s="561"/>
    </row>
    <row r="2284" spans="1:2" ht="18.75" customHeight="1" x14ac:dyDescent="0.25">
      <c r="A2284" s="561"/>
      <c r="B2284" s="561"/>
    </row>
    <row r="2285" spans="1:2" ht="18.75" customHeight="1" x14ac:dyDescent="0.25">
      <c r="A2285" s="561"/>
      <c r="B2285" s="561"/>
    </row>
    <row r="2286" spans="1:2" ht="18.75" customHeight="1" x14ac:dyDescent="0.25">
      <c r="A2286" s="561"/>
      <c r="B2286" s="561"/>
    </row>
    <row r="2287" spans="1:2" ht="18.75" customHeight="1" x14ac:dyDescent="0.25">
      <c r="A2287" s="561"/>
      <c r="B2287" s="561"/>
    </row>
    <row r="2288" spans="1:2" ht="18.75" customHeight="1" x14ac:dyDescent="0.25">
      <c r="A2288" s="561"/>
      <c r="B2288" s="561"/>
    </row>
    <row r="2289" spans="1:2" ht="18.75" customHeight="1" x14ac:dyDescent="0.25">
      <c r="A2289" s="561"/>
      <c r="B2289" s="561"/>
    </row>
    <row r="2290" spans="1:2" ht="18.75" customHeight="1" x14ac:dyDescent="0.25">
      <c r="A2290" s="561"/>
      <c r="B2290" s="561"/>
    </row>
    <row r="2291" spans="1:2" ht="18.75" customHeight="1" x14ac:dyDescent="0.25">
      <c r="A2291" s="561"/>
      <c r="B2291" s="561"/>
    </row>
    <row r="2292" spans="1:2" ht="18.75" customHeight="1" x14ac:dyDescent="0.25">
      <c r="A2292" s="561"/>
      <c r="B2292" s="561"/>
    </row>
    <row r="2293" spans="1:2" ht="18.75" customHeight="1" x14ac:dyDescent="0.25">
      <c r="A2293" s="561"/>
      <c r="B2293" s="561"/>
    </row>
    <row r="2294" spans="1:2" ht="18.75" customHeight="1" x14ac:dyDescent="0.25">
      <c r="A2294" s="561"/>
      <c r="B2294" s="561"/>
    </row>
    <row r="2295" spans="1:2" ht="18.75" customHeight="1" x14ac:dyDescent="0.25">
      <c r="A2295" s="561"/>
      <c r="B2295" s="561"/>
    </row>
    <row r="2296" spans="1:2" ht="18.75" customHeight="1" x14ac:dyDescent="0.25">
      <c r="A2296" s="561"/>
      <c r="B2296" s="561"/>
    </row>
    <row r="2297" spans="1:2" ht="18.75" customHeight="1" x14ac:dyDescent="0.25">
      <c r="A2297" s="561"/>
      <c r="B2297" s="561"/>
    </row>
    <row r="2298" spans="1:2" ht="18.75" customHeight="1" x14ac:dyDescent="0.25">
      <c r="A2298" s="561"/>
      <c r="B2298" s="561"/>
    </row>
    <row r="2299" spans="1:2" ht="18.75" customHeight="1" x14ac:dyDescent="0.25">
      <c r="A2299" s="561"/>
      <c r="B2299" s="561"/>
    </row>
    <row r="2300" spans="1:2" ht="18.75" customHeight="1" x14ac:dyDescent="0.25">
      <c r="A2300" s="561"/>
      <c r="B2300" s="561"/>
    </row>
    <row r="2301" spans="1:2" ht="18.75" customHeight="1" x14ac:dyDescent="0.25">
      <c r="A2301" s="561"/>
      <c r="B2301" s="561"/>
    </row>
    <row r="2302" spans="1:2" ht="18.75" customHeight="1" x14ac:dyDescent="0.25">
      <c r="A2302" s="561"/>
      <c r="B2302" s="561"/>
    </row>
    <row r="2303" spans="1:2" ht="18.75" customHeight="1" x14ac:dyDescent="0.25">
      <c r="A2303" s="561"/>
      <c r="B2303" s="561"/>
    </row>
    <row r="2304" spans="1:2" ht="18.75" customHeight="1" x14ac:dyDescent="0.25">
      <c r="A2304" s="561"/>
      <c r="B2304" s="561"/>
    </row>
    <row r="2305" spans="1:2" ht="18.75" customHeight="1" x14ac:dyDescent="0.25">
      <c r="A2305" s="561"/>
      <c r="B2305" s="561"/>
    </row>
    <row r="2306" spans="1:2" ht="18.75" customHeight="1" x14ac:dyDescent="0.25">
      <c r="A2306" s="561"/>
      <c r="B2306" s="561"/>
    </row>
    <row r="2307" spans="1:2" ht="18.75" customHeight="1" x14ac:dyDescent="0.25">
      <c r="A2307" s="561"/>
      <c r="B2307" s="561"/>
    </row>
    <row r="2308" spans="1:2" ht="18.75" customHeight="1" x14ac:dyDescent="0.25">
      <c r="A2308" s="561"/>
      <c r="B2308" s="561"/>
    </row>
    <row r="2309" spans="1:2" ht="18.75" customHeight="1" x14ac:dyDescent="0.25">
      <c r="A2309" s="561"/>
      <c r="B2309" s="561"/>
    </row>
    <row r="2310" spans="1:2" ht="18.75" customHeight="1" x14ac:dyDescent="0.25">
      <c r="A2310" s="561"/>
      <c r="B2310" s="561"/>
    </row>
    <row r="2311" spans="1:2" ht="18.75" customHeight="1" x14ac:dyDescent="0.25">
      <c r="A2311" s="561"/>
      <c r="B2311" s="561"/>
    </row>
    <row r="2312" spans="1:2" ht="18.75" customHeight="1" x14ac:dyDescent="0.25">
      <c r="A2312" s="561"/>
      <c r="B2312" s="561"/>
    </row>
    <row r="2313" spans="1:2" ht="18.75" customHeight="1" x14ac:dyDescent="0.25">
      <c r="A2313" s="561"/>
      <c r="B2313" s="561"/>
    </row>
    <row r="2314" spans="1:2" ht="18.75" customHeight="1" x14ac:dyDescent="0.25">
      <c r="A2314" s="561"/>
      <c r="B2314" s="561"/>
    </row>
    <row r="2315" spans="1:2" ht="18.75" customHeight="1" x14ac:dyDescent="0.25">
      <c r="A2315" s="561"/>
      <c r="B2315" s="561"/>
    </row>
    <row r="2316" spans="1:2" ht="18.75" customHeight="1" x14ac:dyDescent="0.25">
      <c r="A2316" s="561"/>
      <c r="B2316" s="561"/>
    </row>
    <row r="2317" spans="1:2" ht="18.75" customHeight="1" x14ac:dyDescent="0.25">
      <c r="A2317" s="561"/>
      <c r="B2317" s="561"/>
    </row>
    <row r="2318" spans="1:2" ht="18.75" customHeight="1" x14ac:dyDescent="0.25">
      <c r="A2318" s="561"/>
      <c r="B2318" s="561"/>
    </row>
    <row r="2319" spans="1:2" ht="18.75" customHeight="1" x14ac:dyDescent="0.25">
      <c r="A2319" s="561"/>
      <c r="B2319" s="561"/>
    </row>
    <row r="2320" spans="1:2" ht="18.75" customHeight="1" x14ac:dyDescent="0.25">
      <c r="A2320" s="561"/>
      <c r="B2320" s="561"/>
    </row>
    <row r="2321" spans="1:2" ht="18.75" customHeight="1" x14ac:dyDescent="0.25">
      <c r="A2321" s="561"/>
      <c r="B2321" s="561"/>
    </row>
    <row r="2322" spans="1:2" ht="18.75" customHeight="1" x14ac:dyDescent="0.25">
      <c r="A2322" s="561"/>
      <c r="B2322" s="561"/>
    </row>
    <row r="2323" spans="1:2" ht="18.75" customHeight="1" x14ac:dyDescent="0.25">
      <c r="A2323" s="561"/>
      <c r="B2323" s="561"/>
    </row>
    <row r="2324" spans="1:2" ht="18.75" customHeight="1" x14ac:dyDescent="0.25">
      <c r="A2324" s="561"/>
      <c r="B2324" s="561"/>
    </row>
    <row r="2325" spans="1:2" ht="18.75" customHeight="1" x14ac:dyDescent="0.25">
      <c r="A2325" s="561"/>
      <c r="B2325" s="561"/>
    </row>
    <row r="2326" spans="1:2" ht="18.75" customHeight="1" x14ac:dyDescent="0.25">
      <c r="A2326" s="561"/>
      <c r="B2326" s="561"/>
    </row>
    <row r="2327" spans="1:2" ht="18.75" customHeight="1" x14ac:dyDescent="0.25">
      <c r="A2327" s="561"/>
      <c r="B2327" s="561"/>
    </row>
    <row r="2328" spans="1:2" ht="18.75" customHeight="1" x14ac:dyDescent="0.25">
      <c r="A2328" s="561"/>
      <c r="B2328" s="561"/>
    </row>
    <row r="2329" spans="1:2" ht="18.75" customHeight="1" x14ac:dyDescent="0.25">
      <c r="A2329" s="561"/>
      <c r="B2329" s="561"/>
    </row>
    <row r="2330" spans="1:2" ht="18.75" customHeight="1" x14ac:dyDescent="0.25">
      <c r="A2330" s="561"/>
      <c r="B2330" s="561"/>
    </row>
    <row r="2331" spans="1:2" ht="18.75" customHeight="1" x14ac:dyDescent="0.25">
      <c r="A2331" s="561"/>
      <c r="B2331" s="561"/>
    </row>
    <row r="2332" spans="1:2" ht="18.75" customHeight="1" x14ac:dyDescent="0.25">
      <c r="A2332" s="561"/>
      <c r="B2332" s="561"/>
    </row>
    <row r="2333" spans="1:2" ht="18.75" customHeight="1" x14ac:dyDescent="0.25">
      <c r="A2333" s="561"/>
      <c r="B2333" s="561"/>
    </row>
    <row r="2334" spans="1:2" ht="18.75" customHeight="1" x14ac:dyDescent="0.25">
      <c r="A2334" s="561"/>
      <c r="B2334" s="561"/>
    </row>
    <row r="2335" spans="1:2" ht="18.75" customHeight="1" x14ac:dyDescent="0.25">
      <c r="A2335" s="561"/>
      <c r="B2335" s="561"/>
    </row>
    <row r="2336" spans="1:2" ht="18.75" customHeight="1" x14ac:dyDescent="0.25">
      <c r="A2336" s="561"/>
      <c r="B2336" s="561"/>
    </row>
    <row r="2337" spans="1:2" ht="18.75" customHeight="1" x14ac:dyDescent="0.25">
      <c r="A2337" s="561"/>
      <c r="B2337" s="561"/>
    </row>
    <row r="2338" spans="1:2" ht="18.75" customHeight="1" x14ac:dyDescent="0.25">
      <c r="A2338" s="561"/>
      <c r="B2338" s="561"/>
    </row>
    <row r="2339" spans="1:2" ht="18.75" customHeight="1" x14ac:dyDescent="0.25">
      <c r="A2339" s="561"/>
      <c r="B2339" s="561"/>
    </row>
    <row r="2340" spans="1:2" ht="18.75" customHeight="1" x14ac:dyDescent="0.25">
      <c r="A2340" s="561"/>
      <c r="B2340" s="561"/>
    </row>
    <row r="2341" spans="1:2" ht="18.75" customHeight="1" x14ac:dyDescent="0.25">
      <c r="A2341" s="561"/>
      <c r="B2341" s="561"/>
    </row>
    <row r="2342" spans="1:2" ht="18.75" customHeight="1" x14ac:dyDescent="0.25">
      <c r="A2342" s="561"/>
      <c r="B2342" s="561"/>
    </row>
    <row r="2343" spans="1:2" ht="18.75" customHeight="1" x14ac:dyDescent="0.25">
      <c r="A2343" s="561"/>
      <c r="B2343" s="561"/>
    </row>
    <row r="2344" spans="1:2" ht="18.75" customHeight="1" x14ac:dyDescent="0.25">
      <c r="A2344" s="561"/>
      <c r="B2344" s="561"/>
    </row>
    <row r="2345" spans="1:2" ht="18.75" customHeight="1" x14ac:dyDescent="0.25">
      <c r="A2345" s="561"/>
      <c r="B2345" s="561"/>
    </row>
    <row r="2346" spans="1:2" ht="18.75" customHeight="1" x14ac:dyDescent="0.25">
      <c r="A2346" s="561"/>
      <c r="B2346" s="561"/>
    </row>
    <row r="2347" spans="1:2" ht="18.75" customHeight="1" x14ac:dyDescent="0.25">
      <c r="A2347" s="561"/>
      <c r="B2347" s="561"/>
    </row>
    <row r="2348" spans="1:2" ht="18.75" customHeight="1" x14ac:dyDescent="0.25">
      <c r="A2348" s="561"/>
      <c r="B2348" s="561"/>
    </row>
    <row r="2349" spans="1:2" ht="18.75" customHeight="1" x14ac:dyDescent="0.25">
      <c r="A2349" s="561"/>
      <c r="B2349" s="561"/>
    </row>
    <row r="2350" spans="1:2" ht="18.75" customHeight="1" x14ac:dyDescent="0.25">
      <c r="A2350" s="561"/>
      <c r="B2350" s="561"/>
    </row>
    <row r="2351" spans="1:2" ht="18.75" customHeight="1" x14ac:dyDescent="0.25">
      <c r="A2351" s="561"/>
      <c r="B2351" s="561"/>
    </row>
    <row r="2352" spans="1:2" ht="18.75" customHeight="1" x14ac:dyDescent="0.25">
      <c r="A2352" s="561"/>
      <c r="B2352" s="561"/>
    </row>
    <row r="2353" spans="1:2" ht="18.75" customHeight="1" x14ac:dyDescent="0.25">
      <c r="A2353" s="561"/>
      <c r="B2353" s="561"/>
    </row>
    <row r="2354" spans="1:2" ht="18.75" customHeight="1" x14ac:dyDescent="0.25">
      <c r="A2354" s="561"/>
      <c r="B2354" s="561"/>
    </row>
    <row r="2355" spans="1:2" ht="18.75" customHeight="1" x14ac:dyDescent="0.25">
      <c r="A2355" s="561"/>
      <c r="B2355" s="561"/>
    </row>
    <row r="2356" spans="1:2" ht="18.75" customHeight="1" x14ac:dyDescent="0.25">
      <c r="A2356" s="561"/>
      <c r="B2356" s="561"/>
    </row>
    <row r="2357" spans="1:2" ht="18.75" customHeight="1" x14ac:dyDescent="0.25">
      <c r="A2357" s="561"/>
      <c r="B2357" s="561"/>
    </row>
    <row r="2358" spans="1:2" ht="18.75" customHeight="1" x14ac:dyDescent="0.25">
      <c r="A2358" s="561"/>
      <c r="B2358" s="561"/>
    </row>
    <row r="2359" spans="1:2" ht="18.75" customHeight="1" x14ac:dyDescent="0.25">
      <c r="A2359" s="561"/>
      <c r="B2359" s="561"/>
    </row>
    <row r="2360" spans="1:2" ht="18.75" customHeight="1" x14ac:dyDescent="0.25">
      <c r="A2360" s="561"/>
      <c r="B2360" s="561"/>
    </row>
    <row r="2361" spans="1:2" ht="18.75" customHeight="1" x14ac:dyDescent="0.25">
      <c r="A2361" s="561"/>
      <c r="B2361" s="561"/>
    </row>
    <row r="2362" spans="1:2" ht="18.75" customHeight="1" x14ac:dyDescent="0.25">
      <c r="A2362" s="561"/>
      <c r="B2362" s="561"/>
    </row>
    <row r="2363" spans="1:2" ht="18.75" customHeight="1" x14ac:dyDescent="0.25">
      <c r="A2363" s="561"/>
      <c r="B2363" s="561"/>
    </row>
    <row r="2364" spans="1:2" ht="18.75" customHeight="1" x14ac:dyDescent="0.25">
      <c r="A2364" s="561"/>
      <c r="B2364" s="561"/>
    </row>
    <row r="2365" spans="1:2" ht="18.75" customHeight="1" x14ac:dyDescent="0.25">
      <c r="A2365" s="561"/>
      <c r="B2365" s="561"/>
    </row>
    <row r="2366" spans="1:2" ht="18.75" customHeight="1" x14ac:dyDescent="0.25">
      <c r="A2366" s="561"/>
      <c r="B2366" s="561"/>
    </row>
    <row r="2367" spans="1:2" ht="18.75" customHeight="1" x14ac:dyDescent="0.25">
      <c r="A2367" s="561"/>
      <c r="B2367" s="561"/>
    </row>
    <row r="2368" spans="1:2" ht="18.75" customHeight="1" x14ac:dyDescent="0.25">
      <c r="A2368" s="561"/>
      <c r="B2368" s="561"/>
    </row>
    <row r="2369" spans="1:2" ht="18.75" customHeight="1" x14ac:dyDescent="0.25">
      <c r="A2369" s="561"/>
      <c r="B2369" s="561"/>
    </row>
    <row r="2370" spans="1:2" ht="18.75" customHeight="1" x14ac:dyDescent="0.25">
      <c r="A2370" s="561"/>
      <c r="B2370" s="561"/>
    </row>
    <row r="2371" spans="1:2" ht="18.75" customHeight="1" x14ac:dyDescent="0.25">
      <c r="A2371" s="561"/>
      <c r="B2371" s="561"/>
    </row>
    <row r="2372" spans="1:2" ht="18.75" customHeight="1" x14ac:dyDescent="0.25">
      <c r="A2372" s="561"/>
      <c r="B2372" s="561"/>
    </row>
    <row r="2373" spans="1:2" ht="18.75" customHeight="1" x14ac:dyDescent="0.25">
      <c r="A2373" s="561"/>
      <c r="B2373" s="561"/>
    </row>
    <row r="2374" spans="1:2" ht="18.75" customHeight="1" x14ac:dyDescent="0.25">
      <c r="A2374" s="561"/>
      <c r="B2374" s="561"/>
    </row>
    <row r="2375" spans="1:2" ht="18.75" customHeight="1" x14ac:dyDescent="0.25">
      <c r="A2375" s="561"/>
      <c r="B2375" s="561"/>
    </row>
    <row r="2376" spans="1:2" ht="18.75" customHeight="1" x14ac:dyDescent="0.25">
      <c r="A2376" s="561"/>
      <c r="B2376" s="561"/>
    </row>
    <row r="2377" spans="1:2" ht="18.75" customHeight="1" x14ac:dyDescent="0.25">
      <c r="A2377" s="561"/>
      <c r="B2377" s="561"/>
    </row>
    <row r="2378" spans="1:2" ht="18.75" customHeight="1" x14ac:dyDescent="0.25">
      <c r="A2378" s="561"/>
      <c r="B2378" s="561"/>
    </row>
    <row r="2379" spans="1:2" ht="18.75" customHeight="1" x14ac:dyDescent="0.25">
      <c r="A2379" s="561"/>
      <c r="B2379" s="561"/>
    </row>
    <row r="2380" spans="1:2" ht="18.75" customHeight="1" x14ac:dyDescent="0.25">
      <c r="A2380" s="561"/>
      <c r="B2380" s="561"/>
    </row>
    <row r="2381" spans="1:2" ht="18.75" customHeight="1" x14ac:dyDescent="0.25">
      <c r="A2381" s="561"/>
      <c r="B2381" s="561"/>
    </row>
    <row r="2382" spans="1:2" ht="18.75" customHeight="1" x14ac:dyDescent="0.25">
      <c r="A2382" s="561"/>
      <c r="B2382" s="561"/>
    </row>
    <row r="2383" spans="1:2" ht="18.75" customHeight="1" x14ac:dyDescent="0.25">
      <c r="A2383" s="561"/>
      <c r="B2383" s="561"/>
    </row>
    <row r="2384" spans="1:2" ht="18.75" customHeight="1" x14ac:dyDescent="0.25">
      <c r="A2384" s="561"/>
      <c r="B2384" s="561"/>
    </row>
    <row r="2385" spans="1:2" ht="18.75" customHeight="1" x14ac:dyDescent="0.25">
      <c r="A2385" s="561"/>
      <c r="B2385" s="561"/>
    </row>
    <row r="2386" spans="1:2" ht="18.75" customHeight="1" x14ac:dyDescent="0.25">
      <c r="A2386" s="561"/>
      <c r="B2386" s="561"/>
    </row>
    <row r="2387" spans="1:2" ht="18.75" customHeight="1" x14ac:dyDescent="0.25">
      <c r="A2387" s="561"/>
      <c r="B2387" s="561"/>
    </row>
    <row r="2388" spans="1:2" ht="18.75" customHeight="1" x14ac:dyDescent="0.25">
      <c r="A2388" s="561"/>
      <c r="B2388" s="561"/>
    </row>
    <row r="2389" spans="1:2" ht="18.75" customHeight="1" x14ac:dyDescent="0.25">
      <c r="A2389" s="561"/>
      <c r="B2389" s="561"/>
    </row>
    <row r="2390" spans="1:2" ht="18.75" customHeight="1" x14ac:dyDescent="0.25">
      <c r="A2390" s="561"/>
      <c r="B2390" s="561"/>
    </row>
    <row r="2391" spans="1:2" ht="18.75" customHeight="1" x14ac:dyDescent="0.25">
      <c r="A2391" s="561"/>
      <c r="B2391" s="561"/>
    </row>
    <row r="2392" spans="1:2" ht="18.75" customHeight="1" x14ac:dyDescent="0.25">
      <c r="A2392" s="561"/>
      <c r="B2392" s="561"/>
    </row>
    <row r="2393" spans="1:2" ht="18.75" customHeight="1" x14ac:dyDescent="0.25">
      <c r="A2393" s="561"/>
      <c r="B2393" s="561"/>
    </row>
    <row r="2394" spans="1:2" ht="18.75" customHeight="1" x14ac:dyDescent="0.25">
      <c r="A2394" s="561"/>
      <c r="B2394" s="561"/>
    </row>
    <row r="2395" spans="1:2" ht="18.75" customHeight="1" x14ac:dyDescent="0.25">
      <c r="A2395" s="561"/>
      <c r="B2395" s="561"/>
    </row>
    <row r="2396" spans="1:2" ht="18.75" customHeight="1" x14ac:dyDescent="0.25">
      <c r="A2396" s="561"/>
      <c r="B2396" s="561"/>
    </row>
    <row r="2397" spans="1:2" ht="18.75" customHeight="1" x14ac:dyDescent="0.25">
      <c r="A2397" s="561"/>
      <c r="B2397" s="561"/>
    </row>
    <row r="2398" spans="1:2" ht="18.75" customHeight="1" x14ac:dyDescent="0.25">
      <c r="A2398" s="561"/>
      <c r="B2398" s="561"/>
    </row>
    <row r="2399" spans="1:2" ht="18.75" customHeight="1" x14ac:dyDescent="0.25">
      <c r="A2399" s="561"/>
      <c r="B2399" s="561"/>
    </row>
    <row r="2400" spans="1:2" ht="18.75" customHeight="1" x14ac:dyDescent="0.25">
      <c r="A2400" s="561"/>
      <c r="B2400" s="561"/>
    </row>
    <row r="2401" spans="1:2" ht="18.75" customHeight="1" x14ac:dyDescent="0.25">
      <c r="A2401" s="561"/>
      <c r="B2401" s="561"/>
    </row>
    <row r="2402" spans="1:2" ht="18.75" customHeight="1" x14ac:dyDescent="0.25">
      <c r="A2402" s="561"/>
      <c r="B2402" s="561"/>
    </row>
    <row r="2403" spans="1:2" ht="18.75" customHeight="1" x14ac:dyDescent="0.25">
      <c r="A2403" s="561"/>
      <c r="B2403" s="561"/>
    </row>
    <row r="2404" spans="1:2" ht="18.75" customHeight="1" x14ac:dyDescent="0.25">
      <c r="A2404" s="561"/>
      <c r="B2404" s="561"/>
    </row>
    <row r="2405" spans="1:2" ht="18.75" customHeight="1" x14ac:dyDescent="0.25">
      <c r="A2405" s="561"/>
      <c r="B2405" s="561"/>
    </row>
    <row r="2406" spans="1:2" ht="18.75" customHeight="1" x14ac:dyDescent="0.25">
      <c r="A2406" s="561"/>
      <c r="B2406" s="561"/>
    </row>
    <row r="2407" spans="1:2" ht="18.75" customHeight="1" x14ac:dyDescent="0.25">
      <c r="A2407" s="561"/>
      <c r="B2407" s="561"/>
    </row>
    <row r="2408" spans="1:2" ht="18.75" customHeight="1" x14ac:dyDescent="0.25">
      <c r="A2408" s="561"/>
      <c r="B2408" s="561"/>
    </row>
    <row r="2409" spans="1:2" ht="18.75" customHeight="1" x14ac:dyDescent="0.25">
      <c r="A2409" s="561"/>
      <c r="B2409" s="561"/>
    </row>
    <row r="2410" spans="1:2" ht="18.75" customHeight="1" x14ac:dyDescent="0.25">
      <c r="A2410" s="561"/>
      <c r="B2410" s="561"/>
    </row>
    <row r="2411" spans="1:2" ht="18.75" customHeight="1" x14ac:dyDescent="0.25">
      <c r="A2411" s="561"/>
      <c r="B2411" s="561"/>
    </row>
    <row r="2412" spans="1:2" ht="18.75" customHeight="1" x14ac:dyDescent="0.25">
      <c r="A2412" s="561"/>
      <c r="B2412" s="561"/>
    </row>
    <row r="2413" spans="1:2" ht="18.75" customHeight="1" x14ac:dyDescent="0.25">
      <c r="A2413" s="561"/>
      <c r="B2413" s="561"/>
    </row>
    <row r="2414" spans="1:2" ht="18.75" customHeight="1" x14ac:dyDescent="0.25">
      <c r="A2414" s="561"/>
      <c r="B2414" s="561"/>
    </row>
    <row r="2415" spans="1:2" ht="18.75" customHeight="1" x14ac:dyDescent="0.25">
      <c r="A2415" s="561"/>
      <c r="B2415" s="561"/>
    </row>
    <row r="2416" spans="1:2" ht="18.75" customHeight="1" x14ac:dyDescent="0.25">
      <c r="A2416" s="561"/>
      <c r="B2416" s="561"/>
    </row>
    <row r="2417" spans="1:2" ht="18.75" customHeight="1" x14ac:dyDescent="0.25">
      <c r="A2417" s="561"/>
      <c r="B2417" s="561"/>
    </row>
    <row r="2418" spans="1:2" ht="18.75" customHeight="1" x14ac:dyDescent="0.25">
      <c r="A2418" s="561"/>
      <c r="B2418" s="561"/>
    </row>
    <row r="2419" spans="1:2" ht="18.75" customHeight="1" x14ac:dyDescent="0.25">
      <c r="A2419" s="561"/>
      <c r="B2419" s="561"/>
    </row>
    <row r="2420" spans="1:2" ht="18.75" customHeight="1" x14ac:dyDescent="0.25">
      <c r="A2420" s="561"/>
      <c r="B2420" s="561"/>
    </row>
    <row r="2421" spans="1:2" ht="18.75" customHeight="1" x14ac:dyDescent="0.25">
      <c r="A2421" s="561"/>
      <c r="B2421" s="561"/>
    </row>
    <row r="2422" spans="1:2" ht="18.75" customHeight="1" x14ac:dyDescent="0.25">
      <c r="A2422" s="561"/>
      <c r="B2422" s="561"/>
    </row>
    <row r="2423" spans="1:2" ht="18.75" customHeight="1" x14ac:dyDescent="0.25">
      <c r="A2423" s="561"/>
      <c r="B2423" s="561"/>
    </row>
    <row r="2424" spans="1:2" ht="18.75" customHeight="1" x14ac:dyDescent="0.25">
      <c r="A2424" s="561"/>
      <c r="B2424" s="561"/>
    </row>
    <row r="2425" spans="1:2" ht="18.75" customHeight="1" x14ac:dyDescent="0.25">
      <c r="A2425" s="561"/>
      <c r="B2425" s="561"/>
    </row>
    <row r="2426" spans="1:2" ht="18.75" customHeight="1" x14ac:dyDescent="0.25">
      <c r="A2426" s="561"/>
      <c r="B2426" s="561"/>
    </row>
    <row r="2427" spans="1:2" ht="18.75" customHeight="1" x14ac:dyDescent="0.25">
      <c r="A2427" s="561"/>
      <c r="B2427" s="561"/>
    </row>
    <row r="2428" spans="1:2" ht="18.75" customHeight="1" x14ac:dyDescent="0.25">
      <c r="A2428" s="561"/>
      <c r="B2428" s="561"/>
    </row>
    <row r="2429" spans="1:2" ht="18.75" customHeight="1" x14ac:dyDescent="0.25">
      <c r="A2429" s="561"/>
      <c r="B2429" s="561"/>
    </row>
    <row r="2430" spans="1:2" ht="18.75" customHeight="1" x14ac:dyDescent="0.25">
      <c r="A2430" s="561"/>
      <c r="B2430" s="561"/>
    </row>
    <row r="2431" spans="1:2" ht="18.75" customHeight="1" x14ac:dyDescent="0.25">
      <c r="A2431" s="561"/>
      <c r="B2431" s="561"/>
    </row>
    <row r="2432" spans="1:2" ht="18.75" customHeight="1" x14ac:dyDescent="0.25">
      <c r="A2432" s="561"/>
      <c r="B2432" s="561"/>
    </row>
    <row r="2433" spans="1:2" ht="18.75" customHeight="1" x14ac:dyDescent="0.25">
      <c r="A2433" s="561"/>
      <c r="B2433" s="561"/>
    </row>
    <row r="2434" spans="1:2" ht="18.75" customHeight="1" x14ac:dyDescent="0.25">
      <c r="A2434" s="561"/>
      <c r="B2434" s="561"/>
    </row>
    <row r="2435" spans="1:2" ht="18.75" customHeight="1" x14ac:dyDescent="0.25">
      <c r="A2435" s="561"/>
      <c r="B2435" s="561"/>
    </row>
    <row r="2436" spans="1:2" ht="18.75" customHeight="1" x14ac:dyDescent="0.25">
      <c r="A2436" s="561"/>
      <c r="B2436" s="561"/>
    </row>
    <row r="2437" spans="1:2" ht="18.75" customHeight="1" x14ac:dyDescent="0.25">
      <c r="A2437" s="561"/>
      <c r="B2437" s="561"/>
    </row>
    <row r="2438" spans="1:2" ht="18.75" customHeight="1" x14ac:dyDescent="0.25">
      <c r="A2438" s="561"/>
      <c r="B2438" s="561"/>
    </row>
    <row r="2439" spans="1:2" ht="18.75" customHeight="1" x14ac:dyDescent="0.25">
      <c r="A2439" s="561"/>
      <c r="B2439" s="561"/>
    </row>
    <row r="2440" spans="1:2" ht="18.75" customHeight="1" x14ac:dyDescent="0.25">
      <c r="A2440" s="561"/>
      <c r="B2440" s="561"/>
    </row>
    <row r="2441" spans="1:2" ht="18.75" customHeight="1" x14ac:dyDescent="0.25">
      <c r="A2441" s="561"/>
      <c r="B2441" s="561"/>
    </row>
    <row r="2442" spans="1:2" ht="18.75" customHeight="1" x14ac:dyDescent="0.25">
      <c r="A2442" s="561"/>
      <c r="B2442" s="561"/>
    </row>
    <row r="2443" spans="1:2" ht="18.75" customHeight="1" x14ac:dyDescent="0.25">
      <c r="A2443" s="561"/>
      <c r="B2443" s="561"/>
    </row>
    <row r="2444" spans="1:2" ht="18.75" customHeight="1" x14ac:dyDescent="0.25">
      <c r="A2444" s="561"/>
      <c r="B2444" s="561"/>
    </row>
    <row r="2445" spans="1:2" ht="18.75" customHeight="1" x14ac:dyDescent="0.25">
      <c r="A2445" s="561"/>
      <c r="B2445" s="561"/>
    </row>
    <row r="2446" spans="1:2" ht="18.75" customHeight="1" x14ac:dyDescent="0.25">
      <c r="A2446" s="561"/>
      <c r="B2446" s="561"/>
    </row>
    <row r="2447" spans="1:2" ht="18.75" customHeight="1" x14ac:dyDescent="0.25">
      <c r="A2447" s="561"/>
      <c r="B2447" s="561"/>
    </row>
    <row r="2448" spans="1:2" ht="18.75" customHeight="1" x14ac:dyDescent="0.25">
      <c r="A2448" s="561"/>
      <c r="B2448" s="561"/>
    </row>
    <row r="2449" spans="1:2" ht="18.75" customHeight="1" x14ac:dyDescent="0.25">
      <c r="A2449" s="561"/>
      <c r="B2449" s="561"/>
    </row>
    <row r="2450" spans="1:2" ht="18.75" customHeight="1" x14ac:dyDescent="0.25">
      <c r="A2450" s="561"/>
      <c r="B2450" s="561"/>
    </row>
    <row r="2451" spans="1:2" ht="18.75" customHeight="1" x14ac:dyDescent="0.25">
      <c r="A2451" s="561"/>
      <c r="B2451" s="561"/>
    </row>
    <row r="2452" spans="1:2" ht="18.75" customHeight="1" x14ac:dyDescent="0.25">
      <c r="A2452" s="561"/>
      <c r="B2452" s="561"/>
    </row>
    <row r="2453" spans="1:2" ht="18.75" customHeight="1" x14ac:dyDescent="0.25">
      <c r="A2453" s="561"/>
      <c r="B2453" s="561"/>
    </row>
    <row r="2454" spans="1:2" ht="18.75" customHeight="1" x14ac:dyDescent="0.25">
      <c r="A2454" s="561"/>
      <c r="B2454" s="561"/>
    </row>
    <row r="2455" spans="1:2" ht="18.75" customHeight="1" x14ac:dyDescent="0.25">
      <c r="A2455" s="561"/>
      <c r="B2455" s="561"/>
    </row>
    <row r="2456" spans="1:2" ht="18.75" customHeight="1" x14ac:dyDescent="0.25">
      <c r="A2456" s="561"/>
      <c r="B2456" s="561"/>
    </row>
    <row r="2457" spans="1:2" ht="18.75" customHeight="1" x14ac:dyDescent="0.25">
      <c r="A2457" s="561"/>
      <c r="B2457" s="561"/>
    </row>
    <row r="2458" spans="1:2" ht="18.75" customHeight="1" x14ac:dyDescent="0.25">
      <c r="A2458" s="561"/>
      <c r="B2458" s="561"/>
    </row>
    <row r="2459" spans="1:2" ht="18.75" customHeight="1" x14ac:dyDescent="0.25">
      <c r="A2459" s="561"/>
      <c r="B2459" s="561"/>
    </row>
    <row r="2460" spans="1:2" ht="18.75" customHeight="1" x14ac:dyDescent="0.25">
      <c r="A2460" s="561"/>
      <c r="B2460" s="561"/>
    </row>
    <row r="2461" spans="1:2" ht="18.75" customHeight="1" x14ac:dyDescent="0.25">
      <c r="A2461" s="561"/>
      <c r="B2461" s="561"/>
    </row>
    <row r="2462" spans="1:2" ht="18.75" customHeight="1" x14ac:dyDescent="0.25">
      <c r="A2462" s="561"/>
      <c r="B2462" s="561"/>
    </row>
    <row r="2463" spans="1:2" ht="18.75" customHeight="1" x14ac:dyDescent="0.25">
      <c r="A2463" s="561"/>
      <c r="B2463" s="561"/>
    </row>
    <row r="2464" spans="1:2" ht="18.75" customHeight="1" x14ac:dyDescent="0.25">
      <c r="A2464" s="561"/>
      <c r="B2464" s="561"/>
    </row>
    <row r="2465" spans="1:2" ht="18.75" customHeight="1" x14ac:dyDescent="0.25">
      <c r="A2465" s="561"/>
      <c r="B2465" s="561"/>
    </row>
    <row r="2466" spans="1:2" ht="18.75" customHeight="1" x14ac:dyDescent="0.25">
      <c r="A2466" s="561"/>
      <c r="B2466" s="561"/>
    </row>
    <row r="2467" spans="1:2" ht="18.75" customHeight="1" x14ac:dyDescent="0.25">
      <c r="A2467" s="561"/>
      <c r="B2467" s="561"/>
    </row>
    <row r="2468" spans="1:2" ht="18.75" customHeight="1" x14ac:dyDescent="0.25">
      <c r="A2468" s="561"/>
      <c r="B2468" s="561"/>
    </row>
    <row r="2469" spans="1:2" ht="18.75" customHeight="1" x14ac:dyDescent="0.25">
      <c r="A2469" s="561"/>
      <c r="B2469" s="561"/>
    </row>
    <row r="2470" spans="1:2" ht="18.75" customHeight="1" x14ac:dyDescent="0.25">
      <c r="A2470" s="561"/>
      <c r="B2470" s="561"/>
    </row>
    <row r="2471" spans="1:2" ht="18.75" customHeight="1" x14ac:dyDescent="0.25">
      <c r="A2471" s="561"/>
      <c r="B2471" s="561"/>
    </row>
    <row r="2472" spans="1:2" ht="18.75" customHeight="1" x14ac:dyDescent="0.25">
      <c r="A2472" s="561"/>
      <c r="B2472" s="561"/>
    </row>
    <row r="2473" spans="1:2" ht="18.75" customHeight="1" x14ac:dyDescent="0.25">
      <c r="A2473" s="561"/>
      <c r="B2473" s="561"/>
    </row>
    <row r="2474" spans="1:2" ht="18.75" customHeight="1" x14ac:dyDescent="0.25">
      <c r="A2474" s="561"/>
      <c r="B2474" s="561"/>
    </row>
    <row r="2475" spans="1:2" ht="18.75" customHeight="1" x14ac:dyDescent="0.25">
      <c r="A2475" s="561"/>
      <c r="B2475" s="561"/>
    </row>
    <row r="2476" spans="1:2" ht="18.75" customHeight="1" x14ac:dyDescent="0.25">
      <c r="A2476" s="561"/>
      <c r="B2476" s="561"/>
    </row>
    <row r="2477" spans="1:2" ht="18.75" customHeight="1" x14ac:dyDescent="0.25">
      <c r="A2477" s="561"/>
      <c r="B2477" s="561"/>
    </row>
    <row r="2478" spans="1:2" ht="18.75" customHeight="1" x14ac:dyDescent="0.25">
      <c r="A2478" s="561"/>
      <c r="B2478" s="561"/>
    </row>
    <row r="2479" spans="1:2" ht="18.75" customHeight="1" x14ac:dyDescent="0.25">
      <c r="A2479" s="561"/>
      <c r="B2479" s="561"/>
    </row>
    <row r="2480" spans="1:2" ht="18.75" customHeight="1" x14ac:dyDescent="0.25">
      <c r="A2480" s="561"/>
      <c r="B2480" s="561"/>
    </row>
    <row r="2481" spans="1:2" ht="18.75" customHeight="1" x14ac:dyDescent="0.25">
      <c r="A2481" s="561"/>
      <c r="B2481" s="561"/>
    </row>
    <row r="2482" spans="1:2" ht="18.75" customHeight="1" x14ac:dyDescent="0.25">
      <c r="A2482" s="561"/>
      <c r="B2482" s="561"/>
    </row>
    <row r="2483" spans="1:2" ht="18.75" customHeight="1" x14ac:dyDescent="0.25">
      <c r="A2483" s="561"/>
      <c r="B2483" s="561"/>
    </row>
    <row r="2484" spans="1:2" ht="18.75" customHeight="1" x14ac:dyDescent="0.25">
      <c r="A2484" s="561"/>
      <c r="B2484" s="561"/>
    </row>
    <row r="2485" spans="1:2" ht="18.75" customHeight="1" x14ac:dyDescent="0.25">
      <c r="A2485" s="561"/>
      <c r="B2485" s="561"/>
    </row>
    <row r="2486" spans="1:2" ht="18.75" customHeight="1" x14ac:dyDescent="0.25">
      <c r="A2486" s="561"/>
      <c r="B2486" s="561"/>
    </row>
    <row r="2487" spans="1:2" ht="18.75" customHeight="1" x14ac:dyDescent="0.25">
      <c r="A2487" s="561"/>
      <c r="B2487" s="561"/>
    </row>
    <row r="2488" spans="1:2" ht="18.75" customHeight="1" x14ac:dyDescent="0.25">
      <c r="A2488" s="561"/>
      <c r="B2488" s="561"/>
    </row>
    <row r="2489" spans="1:2" ht="18.75" customHeight="1" x14ac:dyDescent="0.25">
      <c r="A2489" s="561"/>
      <c r="B2489" s="561"/>
    </row>
    <row r="2490" spans="1:2" ht="18.75" customHeight="1" x14ac:dyDescent="0.25">
      <c r="A2490" s="561"/>
      <c r="B2490" s="561"/>
    </row>
    <row r="2491" spans="1:2" ht="18.75" customHeight="1" x14ac:dyDescent="0.25">
      <c r="A2491" s="561"/>
      <c r="B2491" s="561"/>
    </row>
    <row r="2492" spans="1:2" ht="18.75" customHeight="1" x14ac:dyDescent="0.25">
      <c r="A2492" s="561"/>
      <c r="B2492" s="561"/>
    </row>
    <row r="2493" spans="1:2" ht="18.75" customHeight="1" x14ac:dyDescent="0.25">
      <c r="A2493" s="561"/>
      <c r="B2493" s="561"/>
    </row>
    <row r="2494" spans="1:2" ht="18.75" customHeight="1" x14ac:dyDescent="0.25">
      <c r="A2494" s="561"/>
      <c r="B2494" s="561"/>
    </row>
    <row r="2495" spans="1:2" ht="18.75" customHeight="1" x14ac:dyDescent="0.25">
      <c r="A2495" s="561"/>
      <c r="B2495" s="561"/>
    </row>
    <row r="2496" spans="1:2" ht="18.75" customHeight="1" x14ac:dyDescent="0.25">
      <c r="A2496" s="561"/>
      <c r="B2496" s="561"/>
    </row>
    <row r="2497" spans="1:2" ht="18.75" customHeight="1" x14ac:dyDescent="0.25">
      <c r="A2497" s="561"/>
      <c r="B2497" s="561"/>
    </row>
    <row r="2498" spans="1:2" ht="18.75" customHeight="1" x14ac:dyDescent="0.25">
      <c r="A2498" s="561"/>
      <c r="B2498" s="561"/>
    </row>
    <row r="2499" spans="1:2" ht="18.75" customHeight="1" x14ac:dyDescent="0.25">
      <c r="A2499" s="561"/>
      <c r="B2499" s="561"/>
    </row>
    <row r="2500" spans="1:2" ht="18.75" customHeight="1" x14ac:dyDescent="0.25">
      <c r="A2500" s="561"/>
      <c r="B2500" s="561"/>
    </row>
    <row r="2501" spans="1:2" ht="18.75" customHeight="1" x14ac:dyDescent="0.25">
      <c r="A2501" s="561"/>
      <c r="B2501" s="561"/>
    </row>
    <row r="2502" spans="1:2" ht="18.75" customHeight="1" x14ac:dyDescent="0.25">
      <c r="A2502" s="561"/>
      <c r="B2502" s="561"/>
    </row>
    <row r="2503" spans="1:2" ht="18.75" customHeight="1" x14ac:dyDescent="0.25">
      <c r="A2503" s="561"/>
      <c r="B2503" s="561"/>
    </row>
    <row r="2504" spans="1:2" ht="18.75" customHeight="1" x14ac:dyDescent="0.25">
      <c r="A2504" s="561"/>
      <c r="B2504" s="561"/>
    </row>
    <row r="2505" spans="1:2" ht="18.75" customHeight="1" x14ac:dyDescent="0.25">
      <c r="A2505" s="561"/>
      <c r="B2505" s="561"/>
    </row>
    <row r="2506" spans="1:2" ht="18.75" customHeight="1" x14ac:dyDescent="0.25">
      <c r="A2506" s="561"/>
      <c r="B2506" s="561"/>
    </row>
    <row r="2507" spans="1:2" ht="18.75" customHeight="1" x14ac:dyDescent="0.25">
      <c r="A2507" s="561"/>
      <c r="B2507" s="561"/>
    </row>
    <row r="2508" spans="1:2" ht="18.75" customHeight="1" x14ac:dyDescent="0.25">
      <c r="A2508" s="561"/>
      <c r="B2508" s="561"/>
    </row>
    <row r="2509" spans="1:2" ht="18.75" customHeight="1" x14ac:dyDescent="0.25">
      <c r="A2509" s="561"/>
      <c r="B2509" s="561"/>
    </row>
    <row r="2510" spans="1:2" ht="18.75" customHeight="1" x14ac:dyDescent="0.25">
      <c r="A2510" s="561"/>
      <c r="B2510" s="561"/>
    </row>
    <row r="2511" spans="1:2" ht="18.75" customHeight="1" x14ac:dyDescent="0.25">
      <c r="A2511" s="561"/>
      <c r="B2511" s="561"/>
    </row>
    <row r="2512" spans="1:2" ht="18.75" customHeight="1" x14ac:dyDescent="0.25">
      <c r="A2512" s="561"/>
      <c r="B2512" s="561"/>
    </row>
    <row r="2513" spans="1:2" ht="18.75" customHeight="1" x14ac:dyDescent="0.25">
      <c r="A2513" s="561"/>
      <c r="B2513" s="561"/>
    </row>
    <row r="2514" spans="1:2" ht="18.75" customHeight="1" x14ac:dyDescent="0.25">
      <c r="A2514" s="561"/>
      <c r="B2514" s="561"/>
    </row>
    <row r="2515" spans="1:2" ht="18.75" customHeight="1" x14ac:dyDescent="0.25">
      <c r="A2515" s="561"/>
      <c r="B2515" s="561"/>
    </row>
    <row r="2516" spans="1:2" ht="18.75" customHeight="1" x14ac:dyDescent="0.25">
      <c r="A2516" s="561"/>
      <c r="B2516" s="561"/>
    </row>
    <row r="2517" spans="1:2" ht="18.75" customHeight="1" x14ac:dyDescent="0.25">
      <c r="A2517" s="561"/>
      <c r="B2517" s="561"/>
    </row>
    <row r="2518" spans="1:2" ht="18.75" customHeight="1" x14ac:dyDescent="0.25">
      <c r="A2518" s="561"/>
      <c r="B2518" s="561"/>
    </row>
    <row r="2519" spans="1:2" ht="18.75" customHeight="1" x14ac:dyDescent="0.25">
      <c r="A2519" s="561"/>
      <c r="B2519" s="561"/>
    </row>
    <row r="2520" spans="1:2" ht="18.75" customHeight="1" x14ac:dyDescent="0.25">
      <c r="A2520" s="561"/>
      <c r="B2520" s="561"/>
    </row>
    <row r="2521" spans="1:2" ht="18.75" customHeight="1" x14ac:dyDescent="0.25">
      <c r="A2521" s="561"/>
      <c r="B2521" s="561"/>
    </row>
    <row r="2522" spans="1:2" ht="18.75" customHeight="1" x14ac:dyDescent="0.25">
      <c r="A2522" s="561"/>
      <c r="B2522" s="561"/>
    </row>
    <row r="2523" spans="1:2" ht="18.75" customHeight="1" x14ac:dyDescent="0.25">
      <c r="A2523" s="561"/>
      <c r="B2523" s="561"/>
    </row>
    <row r="2524" spans="1:2" ht="18.75" customHeight="1" x14ac:dyDescent="0.25">
      <c r="A2524" s="561"/>
      <c r="B2524" s="561"/>
    </row>
    <row r="2525" spans="1:2" ht="18.75" customHeight="1" x14ac:dyDescent="0.25">
      <c r="A2525" s="561"/>
      <c r="B2525" s="561"/>
    </row>
    <row r="2526" spans="1:2" ht="18.75" customHeight="1" x14ac:dyDescent="0.25">
      <c r="A2526" s="561"/>
      <c r="B2526" s="561"/>
    </row>
    <row r="2527" spans="1:2" ht="18.75" customHeight="1" x14ac:dyDescent="0.25">
      <c r="A2527" s="561"/>
      <c r="B2527" s="561"/>
    </row>
    <row r="2528" spans="1:2" ht="18.75" customHeight="1" x14ac:dyDescent="0.25">
      <c r="A2528" s="561"/>
      <c r="B2528" s="561"/>
    </row>
    <row r="2529" spans="1:2" ht="18.75" customHeight="1" x14ac:dyDescent="0.25">
      <c r="A2529" s="561"/>
      <c r="B2529" s="561"/>
    </row>
    <row r="2530" spans="1:2" ht="18.75" customHeight="1" x14ac:dyDescent="0.25">
      <c r="A2530" s="561"/>
      <c r="B2530" s="561"/>
    </row>
    <row r="2531" spans="1:2" ht="18.75" customHeight="1" x14ac:dyDescent="0.25">
      <c r="A2531" s="561"/>
      <c r="B2531" s="561"/>
    </row>
    <row r="2532" spans="1:2" ht="18.75" customHeight="1" x14ac:dyDescent="0.25">
      <c r="A2532" s="561"/>
      <c r="B2532" s="561"/>
    </row>
    <row r="2533" spans="1:2" ht="18.75" customHeight="1" x14ac:dyDescent="0.25">
      <c r="A2533" s="561"/>
      <c r="B2533" s="561"/>
    </row>
    <row r="2534" spans="1:2" ht="18.75" customHeight="1" x14ac:dyDescent="0.25">
      <c r="A2534" s="561"/>
      <c r="B2534" s="561"/>
    </row>
    <row r="2535" spans="1:2" ht="18.75" customHeight="1" x14ac:dyDescent="0.25">
      <c r="A2535" s="561"/>
      <c r="B2535" s="561"/>
    </row>
    <row r="2536" spans="1:2" ht="18.75" customHeight="1" x14ac:dyDescent="0.25">
      <c r="A2536" s="561"/>
      <c r="B2536" s="561"/>
    </row>
    <row r="2537" spans="1:2" ht="18.75" customHeight="1" x14ac:dyDescent="0.25">
      <c r="A2537" s="561"/>
      <c r="B2537" s="561"/>
    </row>
    <row r="2538" spans="1:2" ht="18.75" customHeight="1" x14ac:dyDescent="0.25">
      <c r="A2538" s="561"/>
      <c r="B2538" s="561"/>
    </row>
    <row r="2539" spans="1:2" ht="18.75" customHeight="1" x14ac:dyDescent="0.25">
      <c r="A2539" s="561"/>
      <c r="B2539" s="561"/>
    </row>
    <row r="2540" spans="1:2" ht="18.75" customHeight="1" x14ac:dyDescent="0.25">
      <c r="A2540" s="561"/>
      <c r="B2540" s="561"/>
    </row>
    <row r="2541" spans="1:2" ht="18.75" customHeight="1" x14ac:dyDescent="0.25">
      <c r="A2541" s="561"/>
      <c r="B2541" s="561"/>
    </row>
    <row r="2542" spans="1:2" ht="18.75" customHeight="1" x14ac:dyDescent="0.25">
      <c r="A2542" s="561"/>
      <c r="B2542" s="561"/>
    </row>
    <row r="2543" spans="1:2" ht="18.75" customHeight="1" x14ac:dyDescent="0.25">
      <c r="A2543" s="561"/>
      <c r="B2543" s="561"/>
    </row>
    <row r="2544" spans="1:2" ht="18.75" customHeight="1" x14ac:dyDescent="0.25">
      <c r="A2544" s="561"/>
      <c r="B2544" s="561"/>
    </row>
    <row r="2545" spans="1:2" ht="18.75" customHeight="1" x14ac:dyDescent="0.25">
      <c r="A2545" s="561"/>
      <c r="B2545" s="561"/>
    </row>
    <row r="2546" spans="1:2" ht="18.75" customHeight="1" x14ac:dyDescent="0.25">
      <c r="A2546" s="561"/>
      <c r="B2546" s="561"/>
    </row>
    <row r="2547" spans="1:2" ht="18.75" customHeight="1" x14ac:dyDescent="0.25">
      <c r="A2547" s="561"/>
      <c r="B2547" s="561"/>
    </row>
    <row r="2548" spans="1:2" ht="18.75" customHeight="1" x14ac:dyDescent="0.25">
      <c r="A2548" s="561"/>
      <c r="B2548" s="561"/>
    </row>
    <row r="2549" spans="1:2" ht="18.75" customHeight="1" x14ac:dyDescent="0.25">
      <c r="A2549" s="561"/>
      <c r="B2549" s="561"/>
    </row>
    <row r="2550" spans="1:2" ht="18.75" customHeight="1" x14ac:dyDescent="0.25">
      <c r="A2550" s="561"/>
      <c r="B2550" s="561"/>
    </row>
    <row r="2551" spans="1:2" ht="18.75" customHeight="1" x14ac:dyDescent="0.25">
      <c r="A2551" s="561"/>
      <c r="B2551" s="561"/>
    </row>
    <row r="2552" spans="1:2" ht="18.75" customHeight="1" x14ac:dyDescent="0.25">
      <c r="A2552" s="561"/>
      <c r="B2552" s="561"/>
    </row>
    <row r="2553" spans="1:2" ht="18.75" customHeight="1" x14ac:dyDescent="0.25">
      <c r="A2553" s="561"/>
      <c r="B2553" s="561"/>
    </row>
    <row r="2554" spans="1:2" ht="18.75" customHeight="1" x14ac:dyDescent="0.25">
      <c r="A2554" s="561"/>
      <c r="B2554" s="561"/>
    </row>
    <row r="2555" spans="1:2" ht="18.75" customHeight="1" x14ac:dyDescent="0.25">
      <c r="A2555" s="561"/>
      <c r="B2555" s="561"/>
    </row>
    <row r="2556" spans="1:2" ht="18.75" customHeight="1" x14ac:dyDescent="0.25">
      <c r="A2556" s="561"/>
      <c r="B2556" s="561"/>
    </row>
    <row r="2557" spans="1:2" ht="18.75" customHeight="1" x14ac:dyDescent="0.25">
      <c r="A2557" s="561"/>
      <c r="B2557" s="561"/>
    </row>
    <row r="2558" spans="1:2" ht="18.75" customHeight="1" x14ac:dyDescent="0.25">
      <c r="A2558" s="561"/>
      <c r="B2558" s="561"/>
    </row>
    <row r="2559" spans="1:2" ht="18.75" customHeight="1" x14ac:dyDescent="0.25">
      <c r="A2559" s="561"/>
      <c r="B2559" s="561"/>
    </row>
    <row r="2560" spans="1:2" ht="18.75" customHeight="1" x14ac:dyDescent="0.25">
      <c r="A2560" s="561"/>
      <c r="B2560" s="561"/>
    </row>
    <row r="2561" spans="1:2" ht="18.75" customHeight="1" x14ac:dyDescent="0.25">
      <c r="A2561" s="561"/>
      <c r="B2561" s="561"/>
    </row>
    <row r="2562" spans="1:2" ht="18.75" customHeight="1" x14ac:dyDescent="0.25">
      <c r="A2562" s="561"/>
      <c r="B2562" s="561"/>
    </row>
    <row r="2563" spans="1:2" ht="18.75" customHeight="1" x14ac:dyDescent="0.25">
      <c r="A2563" s="561"/>
      <c r="B2563" s="561"/>
    </row>
    <row r="2564" spans="1:2" ht="18.75" customHeight="1" x14ac:dyDescent="0.25">
      <c r="A2564" s="561"/>
      <c r="B2564" s="561"/>
    </row>
    <row r="2565" spans="1:2" ht="18.75" customHeight="1" x14ac:dyDescent="0.25">
      <c r="A2565" s="561"/>
      <c r="B2565" s="561"/>
    </row>
    <row r="2566" spans="1:2" ht="18.75" customHeight="1" x14ac:dyDescent="0.25">
      <c r="A2566" s="561"/>
      <c r="B2566" s="561"/>
    </row>
    <row r="2567" spans="1:2" ht="18.75" customHeight="1" x14ac:dyDescent="0.25">
      <c r="A2567" s="561"/>
      <c r="B2567" s="561"/>
    </row>
    <row r="2568" spans="1:2" ht="18.75" customHeight="1" x14ac:dyDescent="0.25">
      <c r="A2568" s="561"/>
      <c r="B2568" s="561"/>
    </row>
    <row r="2569" spans="1:2" ht="18.75" customHeight="1" x14ac:dyDescent="0.25">
      <c r="A2569" s="561"/>
      <c r="B2569" s="561"/>
    </row>
    <row r="2570" spans="1:2" ht="18.75" customHeight="1" x14ac:dyDescent="0.25">
      <c r="A2570" s="561"/>
      <c r="B2570" s="561"/>
    </row>
    <row r="2571" spans="1:2" ht="18.75" customHeight="1" x14ac:dyDescent="0.25">
      <c r="A2571" s="561"/>
      <c r="B2571" s="561"/>
    </row>
    <row r="2572" spans="1:2" ht="18.75" customHeight="1" x14ac:dyDescent="0.25">
      <c r="A2572" s="561"/>
      <c r="B2572" s="561"/>
    </row>
    <row r="2573" spans="1:2" ht="18.75" customHeight="1" x14ac:dyDescent="0.25">
      <c r="A2573" s="561"/>
      <c r="B2573" s="561"/>
    </row>
    <row r="2574" spans="1:2" ht="18.75" customHeight="1" x14ac:dyDescent="0.25">
      <c r="A2574" s="561"/>
      <c r="B2574" s="561"/>
    </row>
    <row r="2575" spans="1:2" ht="18.75" customHeight="1" x14ac:dyDescent="0.25">
      <c r="A2575" s="561"/>
      <c r="B2575" s="561"/>
    </row>
    <row r="2576" spans="1:2" ht="18.75" customHeight="1" x14ac:dyDescent="0.25">
      <c r="A2576" s="561"/>
      <c r="B2576" s="561"/>
    </row>
    <row r="2577" spans="1:2" ht="18.75" customHeight="1" x14ac:dyDescent="0.25">
      <c r="A2577" s="561"/>
      <c r="B2577" s="561"/>
    </row>
    <row r="2578" spans="1:2" ht="18.75" customHeight="1" x14ac:dyDescent="0.25">
      <c r="A2578" s="561"/>
      <c r="B2578" s="561"/>
    </row>
    <row r="2579" spans="1:2" ht="18.75" customHeight="1" x14ac:dyDescent="0.25">
      <c r="A2579" s="561"/>
      <c r="B2579" s="561"/>
    </row>
    <row r="2580" spans="1:2" ht="18.75" customHeight="1" x14ac:dyDescent="0.25">
      <c r="A2580" s="561"/>
      <c r="B2580" s="561"/>
    </row>
    <row r="2581" spans="1:2" ht="18.75" customHeight="1" x14ac:dyDescent="0.25">
      <c r="A2581" s="561"/>
      <c r="B2581" s="561"/>
    </row>
    <row r="2582" spans="1:2" ht="18.75" customHeight="1" x14ac:dyDescent="0.25">
      <c r="A2582" s="561"/>
      <c r="B2582" s="561"/>
    </row>
    <row r="2583" spans="1:2" ht="18.75" customHeight="1" x14ac:dyDescent="0.25">
      <c r="A2583" s="561"/>
      <c r="B2583" s="561"/>
    </row>
    <row r="2584" spans="1:2" ht="18.75" customHeight="1" x14ac:dyDescent="0.25">
      <c r="A2584" s="561"/>
      <c r="B2584" s="561"/>
    </row>
    <row r="2585" spans="1:2" ht="18.75" customHeight="1" x14ac:dyDescent="0.25">
      <c r="A2585" s="561"/>
      <c r="B2585" s="561"/>
    </row>
    <row r="2586" spans="1:2" ht="18.75" customHeight="1" x14ac:dyDescent="0.25">
      <c r="A2586" s="561"/>
      <c r="B2586" s="561"/>
    </row>
    <row r="2587" spans="1:2" ht="18.75" customHeight="1" x14ac:dyDescent="0.25">
      <c r="A2587" s="561"/>
      <c r="B2587" s="561"/>
    </row>
    <row r="2588" spans="1:2" ht="18.75" customHeight="1" x14ac:dyDescent="0.25">
      <c r="A2588" s="561"/>
      <c r="B2588" s="561"/>
    </row>
    <row r="2589" spans="1:2" ht="18.75" customHeight="1" x14ac:dyDescent="0.25">
      <c r="A2589" s="561"/>
      <c r="B2589" s="561"/>
    </row>
    <row r="2590" spans="1:2" ht="18.75" customHeight="1" x14ac:dyDescent="0.25">
      <c r="A2590" s="561"/>
      <c r="B2590" s="561"/>
    </row>
    <row r="2591" spans="1:2" ht="18.75" customHeight="1" x14ac:dyDescent="0.25">
      <c r="A2591" s="561"/>
      <c r="B2591" s="561"/>
    </row>
    <row r="2592" spans="1:2" ht="18.75" customHeight="1" x14ac:dyDescent="0.25">
      <c r="A2592" s="561"/>
      <c r="B2592" s="561"/>
    </row>
    <row r="2593" spans="1:2" ht="18.75" customHeight="1" x14ac:dyDescent="0.25">
      <c r="A2593" s="561"/>
      <c r="B2593" s="561"/>
    </row>
    <row r="2594" spans="1:2" ht="18.75" customHeight="1" x14ac:dyDescent="0.25">
      <c r="A2594" s="561"/>
      <c r="B2594" s="561"/>
    </row>
    <row r="2595" spans="1:2" ht="18.75" customHeight="1" x14ac:dyDescent="0.25">
      <c r="A2595" s="561"/>
      <c r="B2595" s="561"/>
    </row>
    <row r="2596" spans="1:2" ht="18.75" customHeight="1" x14ac:dyDescent="0.25">
      <c r="A2596" s="561"/>
      <c r="B2596" s="561"/>
    </row>
    <row r="2597" spans="1:2" ht="18.75" customHeight="1" x14ac:dyDescent="0.25">
      <c r="A2597" s="561"/>
      <c r="B2597" s="561"/>
    </row>
    <row r="2598" spans="1:2" ht="18.75" customHeight="1" x14ac:dyDescent="0.25">
      <c r="A2598" s="561"/>
      <c r="B2598" s="561"/>
    </row>
    <row r="2599" spans="1:2" ht="18.75" customHeight="1" x14ac:dyDescent="0.25">
      <c r="A2599" s="561"/>
      <c r="B2599" s="561"/>
    </row>
    <row r="2600" spans="1:2" ht="18.75" customHeight="1" x14ac:dyDescent="0.25">
      <c r="A2600" s="561"/>
      <c r="B2600" s="561"/>
    </row>
    <row r="2601" spans="1:2" ht="18.75" customHeight="1" x14ac:dyDescent="0.25">
      <c r="A2601" s="561"/>
      <c r="B2601" s="561"/>
    </row>
    <row r="2602" spans="1:2" ht="18.75" customHeight="1" x14ac:dyDescent="0.25">
      <c r="A2602" s="561"/>
      <c r="B2602" s="561"/>
    </row>
    <row r="2603" spans="1:2" ht="18.75" customHeight="1" x14ac:dyDescent="0.25">
      <c r="A2603" s="561"/>
      <c r="B2603" s="561"/>
    </row>
    <row r="2604" spans="1:2" ht="18.75" customHeight="1" x14ac:dyDescent="0.25">
      <c r="A2604" s="561"/>
      <c r="B2604" s="561"/>
    </row>
    <row r="2605" spans="1:2" ht="18.75" customHeight="1" x14ac:dyDescent="0.25">
      <c r="A2605" s="561"/>
      <c r="B2605" s="561"/>
    </row>
    <row r="2606" spans="1:2" ht="18.75" customHeight="1" x14ac:dyDescent="0.25">
      <c r="A2606" s="561"/>
      <c r="B2606" s="561"/>
    </row>
    <row r="2607" spans="1:2" ht="18.75" customHeight="1" x14ac:dyDescent="0.25">
      <c r="A2607" s="561"/>
      <c r="B2607" s="561"/>
    </row>
    <row r="2608" spans="1:2" ht="18.75" customHeight="1" x14ac:dyDescent="0.25">
      <c r="A2608" s="561"/>
      <c r="B2608" s="561"/>
    </row>
    <row r="2609" spans="1:2" ht="18.75" customHeight="1" x14ac:dyDescent="0.25">
      <c r="A2609" s="561"/>
      <c r="B2609" s="561"/>
    </row>
    <row r="2610" spans="1:2" ht="18.75" customHeight="1" x14ac:dyDescent="0.25">
      <c r="A2610" s="561"/>
      <c r="B2610" s="561"/>
    </row>
    <row r="2611" spans="1:2" ht="18.75" customHeight="1" x14ac:dyDescent="0.25">
      <c r="A2611" s="561"/>
      <c r="B2611" s="561"/>
    </row>
    <row r="2612" spans="1:2" ht="18.75" customHeight="1" x14ac:dyDescent="0.25">
      <c r="A2612" s="561"/>
      <c r="B2612" s="561"/>
    </row>
    <row r="2613" spans="1:2" ht="18.75" customHeight="1" x14ac:dyDescent="0.25">
      <c r="A2613" s="561"/>
      <c r="B2613" s="561"/>
    </row>
    <row r="2614" spans="1:2" ht="18.75" customHeight="1" x14ac:dyDescent="0.25">
      <c r="A2614" s="561"/>
      <c r="B2614" s="561"/>
    </row>
    <row r="2615" spans="1:2" ht="18.75" customHeight="1" x14ac:dyDescent="0.25">
      <c r="A2615" s="561"/>
      <c r="B2615" s="561"/>
    </row>
    <row r="2616" spans="1:2" ht="18.75" customHeight="1" x14ac:dyDescent="0.25">
      <c r="A2616" s="561"/>
      <c r="B2616" s="561"/>
    </row>
    <row r="2617" spans="1:2" ht="18.75" customHeight="1" x14ac:dyDescent="0.25">
      <c r="A2617" s="561"/>
      <c r="B2617" s="561"/>
    </row>
    <row r="2618" spans="1:2" ht="18.75" customHeight="1" x14ac:dyDescent="0.25">
      <c r="A2618" s="561"/>
      <c r="B2618" s="561"/>
    </row>
    <row r="2619" spans="1:2" ht="18.75" customHeight="1" x14ac:dyDescent="0.25">
      <c r="A2619" s="561"/>
      <c r="B2619" s="561"/>
    </row>
    <row r="2620" spans="1:2" ht="18.75" customHeight="1" x14ac:dyDescent="0.25">
      <c r="A2620" s="561"/>
      <c r="B2620" s="561"/>
    </row>
    <row r="2621" spans="1:2" ht="18.75" customHeight="1" x14ac:dyDescent="0.25">
      <c r="A2621" s="561"/>
      <c r="B2621" s="561"/>
    </row>
    <row r="2622" spans="1:2" ht="18.75" customHeight="1" x14ac:dyDescent="0.25">
      <c r="A2622" s="561"/>
      <c r="B2622" s="561"/>
    </row>
    <row r="2623" spans="1:2" ht="18.75" customHeight="1" x14ac:dyDescent="0.25">
      <c r="A2623" s="561"/>
      <c r="B2623" s="561"/>
    </row>
    <row r="2624" spans="1:2" ht="18.75" customHeight="1" x14ac:dyDescent="0.25">
      <c r="A2624" s="561"/>
      <c r="B2624" s="561"/>
    </row>
    <row r="2625" spans="1:2" ht="18.75" customHeight="1" x14ac:dyDescent="0.25">
      <c r="A2625" s="561"/>
      <c r="B2625" s="561"/>
    </row>
    <row r="2626" spans="1:2" ht="18.75" customHeight="1" x14ac:dyDescent="0.25">
      <c r="A2626" s="561"/>
      <c r="B2626" s="561"/>
    </row>
    <row r="2627" spans="1:2" ht="18.75" customHeight="1" x14ac:dyDescent="0.25">
      <c r="A2627" s="561"/>
      <c r="B2627" s="561"/>
    </row>
    <row r="2628" spans="1:2" ht="18.75" customHeight="1" x14ac:dyDescent="0.25">
      <c r="A2628" s="561"/>
      <c r="B2628" s="561"/>
    </row>
    <row r="2629" spans="1:2" ht="18.75" customHeight="1" x14ac:dyDescent="0.25">
      <c r="A2629" s="561"/>
      <c r="B2629" s="561"/>
    </row>
    <row r="2630" spans="1:2" ht="18.75" customHeight="1" x14ac:dyDescent="0.25">
      <c r="A2630" s="561"/>
      <c r="B2630" s="561"/>
    </row>
    <row r="2631" spans="1:2" ht="18.75" customHeight="1" x14ac:dyDescent="0.25">
      <c r="A2631" s="561"/>
      <c r="B2631" s="561"/>
    </row>
  </sheetData>
  <sortState ref="K3:M102">
    <sortCondition ref="K3"/>
  </sortState>
  <mergeCells count="4">
    <mergeCell ref="A2:B2"/>
    <mergeCell ref="A3:A16"/>
    <mergeCell ref="A17:A30"/>
    <mergeCell ref="A31:A42"/>
  </mergeCells>
  <conditionalFormatting sqref="K43 K39:K40 M139 K140">
    <cfRule type="cellIs" dxfId="476" priority="383" stopIfTrue="1" operator="equal">
      <formula>0</formula>
    </cfRule>
  </conditionalFormatting>
  <conditionalFormatting sqref="H899">
    <cfRule type="duplicateValues" dxfId="475" priority="377"/>
    <cfRule type="duplicateValues" dxfId="474" priority="378"/>
  </conditionalFormatting>
  <conditionalFormatting sqref="H899">
    <cfRule type="duplicateValues" dxfId="473" priority="376"/>
  </conditionalFormatting>
  <conditionalFormatting sqref="H904">
    <cfRule type="duplicateValues" dxfId="472" priority="374"/>
    <cfRule type="duplicateValues" dxfId="471" priority="375"/>
  </conditionalFormatting>
  <conditionalFormatting sqref="H904">
    <cfRule type="duplicateValues" dxfId="470" priority="373"/>
  </conditionalFormatting>
  <conditionalFormatting sqref="H907">
    <cfRule type="duplicateValues" dxfId="469" priority="371"/>
    <cfRule type="duplicateValues" dxfId="468" priority="372"/>
  </conditionalFormatting>
  <conditionalFormatting sqref="H907">
    <cfRule type="duplicateValues" dxfId="467" priority="370"/>
  </conditionalFormatting>
  <conditionalFormatting sqref="H894:H928">
    <cfRule type="duplicateValues" dxfId="466" priority="368"/>
    <cfRule type="duplicateValues" dxfId="465" priority="369"/>
  </conditionalFormatting>
  <conditionalFormatting sqref="H894:H928">
    <cfRule type="duplicateValues" dxfId="464" priority="367"/>
  </conditionalFormatting>
  <conditionalFormatting sqref="H900">
    <cfRule type="duplicateValues" dxfId="463" priority="365"/>
    <cfRule type="duplicateValues" dxfId="462" priority="366"/>
  </conditionalFormatting>
  <conditionalFormatting sqref="H900">
    <cfRule type="duplicateValues" dxfId="461" priority="364"/>
  </conditionalFormatting>
  <conditionalFormatting sqref="H905">
    <cfRule type="duplicateValues" dxfId="460" priority="362"/>
    <cfRule type="duplicateValues" dxfId="459" priority="363"/>
  </conditionalFormatting>
  <conditionalFormatting sqref="H905">
    <cfRule type="duplicateValues" dxfId="458" priority="361"/>
  </conditionalFormatting>
  <conditionalFormatting sqref="H908">
    <cfRule type="duplicateValues" dxfId="457" priority="359"/>
    <cfRule type="duplicateValues" dxfId="456" priority="360"/>
  </conditionalFormatting>
  <conditionalFormatting sqref="H908">
    <cfRule type="duplicateValues" dxfId="455" priority="358"/>
  </conditionalFormatting>
  <conditionalFormatting sqref="H894:H929">
    <cfRule type="duplicateValues" dxfId="454" priority="356"/>
    <cfRule type="duplicateValues" dxfId="453" priority="357"/>
  </conditionalFormatting>
  <conditionalFormatting sqref="H894:H929">
    <cfRule type="duplicateValues" dxfId="452" priority="355"/>
  </conditionalFormatting>
  <conditionalFormatting sqref="H900">
    <cfRule type="duplicateValues" dxfId="451" priority="353"/>
    <cfRule type="duplicateValues" dxfId="450" priority="354"/>
  </conditionalFormatting>
  <conditionalFormatting sqref="H900">
    <cfRule type="duplicateValues" dxfId="449" priority="352"/>
  </conditionalFormatting>
  <conditionalFormatting sqref="H905">
    <cfRule type="duplicateValues" dxfId="448" priority="350"/>
    <cfRule type="duplicateValues" dxfId="447" priority="351"/>
  </conditionalFormatting>
  <conditionalFormatting sqref="H905">
    <cfRule type="duplicateValues" dxfId="446" priority="349"/>
  </conditionalFormatting>
  <conditionalFormatting sqref="H908">
    <cfRule type="duplicateValues" dxfId="445" priority="347"/>
    <cfRule type="duplicateValues" dxfId="444" priority="348"/>
  </conditionalFormatting>
  <conditionalFormatting sqref="H908">
    <cfRule type="duplicateValues" dxfId="443" priority="346"/>
  </conditionalFormatting>
  <conditionalFormatting sqref="H894:H926">
    <cfRule type="duplicateValues" dxfId="442" priority="344"/>
    <cfRule type="duplicateValues" dxfId="441" priority="345"/>
  </conditionalFormatting>
  <conditionalFormatting sqref="H894:H926">
    <cfRule type="duplicateValues" dxfId="440" priority="343"/>
  </conditionalFormatting>
  <conditionalFormatting sqref="H900">
    <cfRule type="duplicateValues" dxfId="439" priority="341"/>
    <cfRule type="duplicateValues" dxfId="438" priority="342"/>
  </conditionalFormatting>
  <conditionalFormatting sqref="H900">
    <cfRule type="duplicateValues" dxfId="437" priority="340"/>
  </conditionalFormatting>
  <conditionalFormatting sqref="H905">
    <cfRule type="duplicateValues" dxfId="436" priority="338"/>
    <cfRule type="duplicateValues" dxfId="435" priority="339"/>
  </conditionalFormatting>
  <conditionalFormatting sqref="H905">
    <cfRule type="duplicateValues" dxfId="434" priority="337"/>
  </conditionalFormatting>
  <conditionalFormatting sqref="H908">
    <cfRule type="duplicateValues" dxfId="433" priority="335"/>
    <cfRule type="duplicateValues" dxfId="432" priority="336"/>
  </conditionalFormatting>
  <conditionalFormatting sqref="H908">
    <cfRule type="duplicateValues" dxfId="431" priority="334"/>
  </conditionalFormatting>
  <conditionalFormatting sqref="H894:H928">
    <cfRule type="duplicateValues" dxfId="430" priority="332"/>
    <cfRule type="duplicateValues" dxfId="429" priority="333"/>
  </conditionalFormatting>
  <conditionalFormatting sqref="H894:H928">
    <cfRule type="duplicateValues" dxfId="428" priority="331"/>
  </conditionalFormatting>
  <conditionalFormatting sqref="H934">
    <cfRule type="duplicateValues" dxfId="427" priority="329"/>
    <cfRule type="duplicateValues" dxfId="426" priority="330"/>
  </conditionalFormatting>
  <conditionalFormatting sqref="H934">
    <cfRule type="duplicateValues" dxfId="425" priority="328"/>
  </conditionalFormatting>
  <conditionalFormatting sqref="H939">
    <cfRule type="duplicateValues" dxfId="424" priority="326"/>
    <cfRule type="duplicateValues" dxfId="423" priority="327"/>
  </conditionalFormatting>
  <conditionalFormatting sqref="H939">
    <cfRule type="duplicateValues" dxfId="422" priority="325"/>
  </conditionalFormatting>
  <conditionalFormatting sqref="H942">
    <cfRule type="duplicateValues" dxfId="421" priority="323"/>
    <cfRule type="duplicateValues" dxfId="420" priority="324"/>
  </conditionalFormatting>
  <conditionalFormatting sqref="H942">
    <cfRule type="duplicateValues" dxfId="419" priority="322"/>
  </conditionalFormatting>
  <conditionalFormatting sqref="H929:H963">
    <cfRule type="duplicateValues" dxfId="418" priority="320"/>
    <cfRule type="duplicateValues" dxfId="417" priority="321"/>
  </conditionalFormatting>
  <conditionalFormatting sqref="H929:H963">
    <cfRule type="duplicateValues" dxfId="416" priority="319"/>
  </conditionalFormatting>
  <conditionalFormatting sqref="H935">
    <cfRule type="duplicateValues" dxfId="415" priority="317"/>
    <cfRule type="duplicateValues" dxfId="414" priority="318"/>
  </conditionalFormatting>
  <conditionalFormatting sqref="H935">
    <cfRule type="duplicateValues" dxfId="413" priority="316"/>
  </conditionalFormatting>
  <conditionalFormatting sqref="H940">
    <cfRule type="duplicateValues" dxfId="412" priority="314"/>
    <cfRule type="duplicateValues" dxfId="411" priority="315"/>
  </conditionalFormatting>
  <conditionalFormatting sqref="H940">
    <cfRule type="duplicateValues" dxfId="410" priority="313"/>
  </conditionalFormatting>
  <conditionalFormatting sqref="H943">
    <cfRule type="duplicateValues" dxfId="409" priority="311"/>
    <cfRule type="duplicateValues" dxfId="408" priority="312"/>
  </conditionalFormatting>
  <conditionalFormatting sqref="H943">
    <cfRule type="duplicateValues" dxfId="407" priority="310"/>
  </conditionalFormatting>
  <conditionalFormatting sqref="H929:H964">
    <cfRule type="duplicateValues" dxfId="406" priority="308"/>
    <cfRule type="duplicateValues" dxfId="405" priority="309"/>
  </conditionalFormatting>
  <conditionalFormatting sqref="H929:H964">
    <cfRule type="duplicateValues" dxfId="404" priority="307"/>
  </conditionalFormatting>
  <conditionalFormatting sqref="H935">
    <cfRule type="duplicateValues" dxfId="403" priority="305"/>
    <cfRule type="duplicateValues" dxfId="402" priority="306"/>
  </conditionalFormatting>
  <conditionalFormatting sqref="H935">
    <cfRule type="duplicateValues" dxfId="401" priority="304"/>
  </conditionalFormatting>
  <conditionalFormatting sqref="H940">
    <cfRule type="duplicateValues" dxfId="400" priority="302"/>
    <cfRule type="duplicateValues" dxfId="399" priority="303"/>
  </conditionalFormatting>
  <conditionalFormatting sqref="H940">
    <cfRule type="duplicateValues" dxfId="398" priority="301"/>
  </conditionalFormatting>
  <conditionalFormatting sqref="H943">
    <cfRule type="duplicateValues" dxfId="397" priority="299"/>
    <cfRule type="duplicateValues" dxfId="396" priority="300"/>
  </conditionalFormatting>
  <conditionalFormatting sqref="H943">
    <cfRule type="duplicateValues" dxfId="395" priority="298"/>
  </conditionalFormatting>
  <conditionalFormatting sqref="H929:H961">
    <cfRule type="duplicateValues" dxfId="394" priority="296"/>
    <cfRule type="duplicateValues" dxfId="393" priority="297"/>
  </conditionalFormatting>
  <conditionalFormatting sqref="H929:H961">
    <cfRule type="duplicateValues" dxfId="392" priority="295"/>
  </conditionalFormatting>
  <conditionalFormatting sqref="H935">
    <cfRule type="duplicateValues" dxfId="391" priority="293"/>
    <cfRule type="duplicateValues" dxfId="390" priority="294"/>
  </conditionalFormatting>
  <conditionalFormatting sqref="H935">
    <cfRule type="duplicateValues" dxfId="389" priority="292"/>
  </conditionalFormatting>
  <conditionalFormatting sqref="H940">
    <cfRule type="duplicateValues" dxfId="388" priority="290"/>
    <cfRule type="duplicateValues" dxfId="387" priority="291"/>
  </conditionalFormatting>
  <conditionalFormatting sqref="H940">
    <cfRule type="duplicateValues" dxfId="386" priority="289"/>
  </conditionalFormatting>
  <conditionalFormatting sqref="H943">
    <cfRule type="duplicateValues" dxfId="385" priority="287"/>
    <cfRule type="duplicateValues" dxfId="384" priority="288"/>
  </conditionalFormatting>
  <conditionalFormatting sqref="H943">
    <cfRule type="duplicateValues" dxfId="383" priority="286"/>
  </conditionalFormatting>
  <conditionalFormatting sqref="H929:H963">
    <cfRule type="duplicateValues" dxfId="382" priority="284"/>
    <cfRule type="duplicateValues" dxfId="381" priority="285"/>
  </conditionalFormatting>
  <conditionalFormatting sqref="H929:H963">
    <cfRule type="duplicateValues" dxfId="380" priority="283"/>
  </conditionalFormatting>
  <conditionalFormatting sqref="H935">
    <cfRule type="duplicateValues" dxfId="379" priority="281"/>
    <cfRule type="duplicateValues" dxfId="378" priority="282"/>
  </conditionalFormatting>
  <conditionalFormatting sqref="H935">
    <cfRule type="duplicateValues" dxfId="377" priority="280"/>
  </conditionalFormatting>
  <conditionalFormatting sqref="H940">
    <cfRule type="duplicateValues" dxfId="376" priority="278"/>
    <cfRule type="duplicateValues" dxfId="375" priority="279"/>
  </conditionalFormatting>
  <conditionalFormatting sqref="H940">
    <cfRule type="duplicateValues" dxfId="374" priority="277"/>
  </conditionalFormatting>
  <conditionalFormatting sqref="H943">
    <cfRule type="duplicateValues" dxfId="373" priority="275"/>
    <cfRule type="duplicateValues" dxfId="372" priority="276"/>
  </conditionalFormatting>
  <conditionalFormatting sqref="H943">
    <cfRule type="duplicateValues" dxfId="371" priority="274"/>
  </conditionalFormatting>
  <conditionalFormatting sqref="H929:H964">
    <cfRule type="duplicateValues" dxfId="370" priority="272"/>
    <cfRule type="duplicateValues" dxfId="369" priority="273"/>
  </conditionalFormatting>
  <conditionalFormatting sqref="H929:H964">
    <cfRule type="duplicateValues" dxfId="368" priority="271"/>
  </conditionalFormatting>
  <conditionalFormatting sqref="H970">
    <cfRule type="duplicateValues" dxfId="367" priority="269"/>
    <cfRule type="duplicateValues" dxfId="366" priority="270"/>
  </conditionalFormatting>
  <conditionalFormatting sqref="H970">
    <cfRule type="duplicateValues" dxfId="365" priority="268"/>
  </conditionalFormatting>
  <conditionalFormatting sqref="H975">
    <cfRule type="duplicateValues" dxfId="364" priority="266"/>
    <cfRule type="duplicateValues" dxfId="363" priority="267"/>
  </conditionalFormatting>
  <conditionalFormatting sqref="H975">
    <cfRule type="duplicateValues" dxfId="362" priority="265"/>
  </conditionalFormatting>
  <conditionalFormatting sqref="H978">
    <cfRule type="duplicateValues" dxfId="361" priority="263"/>
    <cfRule type="duplicateValues" dxfId="360" priority="264"/>
  </conditionalFormatting>
  <conditionalFormatting sqref="H978">
    <cfRule type="duplicateValues" dxfId="359" priority="262"/>
  </conditionalFormatting>
  <conditionalFormatting sqref="H965:H999">
    <cfRule type="duplicateValues" dxfId="358" priority="260"/>
    <cfRule type="duplicateValues" dxfId="357" priority="261"/>
  </conditionalFormatting>
  <conditionalFormatting sqref="H965:H999">
    <cfRule type="duplicateValues" dxfId="356" priority="259"/>
  </conditionalFormatting>
  <conditionalFormatting sqref="H971">
    <cfRule type="duplicateValues" dxfId="355" priority="257"/>
    <cfRule type="duplicateValues" dxfId="354" priority="258"/>
  </conditionalFormatting>
  <conditionalFormatting sqref="H971">
    <cfRule type="duplicateValues" dxfId="353" priority="256"/>
  </conditionalFormatting>
  <conditionalFormatting sqref="H976">
    <cfRule type="duplicateValues" dxfId="352" priority="254"/>
    <cfRule type="duplicateValues" dxfId="351" priority="255"/>
  </conditionalFormatting>
  <conditionalFormatting sqref="H976">
    <cfRule type="duplicateValues" dxfId="350" priority="253"/>
  </conditionalFormatting>
  <conditionalFormatting sqref="H979">
    <cfRule type="duplicateValues" dxfId="349" priority="251"/>
    <cfRule type="duplicateValues" dxfId="348" priority="252"/>
  </conditionalFormatting>
  <conditionalFormatting sqref="H979">
    <cfRule type="duplicateValues" dxfId="347" priority="250"/>
  </conditionalFormatting>
  <conditionalFormatting sqref="H965:H1000">
    <cfRule type="duplicateValues" dxfId="346" priority="248"/>
    <cfRule type="duplicateValues" dxfId="345" priority="249"/>
  </conditionalFormatting>
  <conditionalFormatting sqref="H965:H1000">
    <cfRule type="duplicateValues" dxfId="344" priority="247"/>
  </conditionalFormatting>
  <conditionalFormatting sqref="H971">
    <cfRule type="duplicateValues" dxfId="343" priority="245"/>
    <cfRule type="duplicateValues" dxfId="342" priority="246"/>
  </conditionalFormatting>
  <conditionalFormatting sqref="H971">
    <cfRule type="duplicateValues" dxfId="341" priority="244"/>
  </conditionalFormatting>
  <conditionalFormatting sqref="H976">
    <cfRule type="duplicateValues" dxfId="340" priority="242"/>
    <cfRule type="duplicateValues" dxfId="339" priority="243"/>
  </conditionalFormatting>
  <conditionalFormatting sqref="H976">
    <cfRule type="duplicateValues" dxfId="338" priority="241"/>
  </conditionalFormatting>
  <conditionalFormatting sqref="H979">
    <cfRule type="duplicateValues" dxfId="337" priority="239"/>
    <cfRule type="duplicateValues" dxfId="336" priority="240"/>
  </conditionalFormatting>
  <conditionalFormatting sqref="H979">
    <cfRule type="duplicateValues" dxfId="335" priority="238"/>
  </conditionalFormatting>
  <conditionalFormatting sqref="H965:H997">
    <cfRule type="duplicateValues" dxfId="334" priority="236"/>
    <cfRule type="duplicateValues" dxfId="333" priority="237"/>
  </conditionalFormatting>
  <conditionalFormatting sqref="H965:H997">
    <cfRule type="duplicateValues" dxfId="332" priority="235"/>
  </conditionalFormatting>
  <conditionalFormatting sqref="H971">
    <cfRule type="duplicateValues" dxfId="331" priority="233"/>
    <cfRule type="duplicateValues" dxfId="330" priority="234"/>
  </conditionalFormatting>
  <conditionalFormatting sqref="H971">
    <cfRule type="duplicateValues" dxfId="329" priority="232"/>
  </conditionalFormatting>
  <conditionalFormatting sqref="H976">
    <cfRule type="duplicateValues" dxfId="328" priority="230"/>
    <cfRule type="duplicateValues" dxfId="327" priority="231"/>
  </conditionalFormatting>
  <conditionalFormatting sqref="H976">
    <cfRule type="duplicateValues" dxfId="326" priority="229"/>
  </conditionalFormatting>
  <conditionalFormatting sqref="H979">
    <cfRule type="duplicateValues" dxfId="325" priority="227"/>
    <cfRule type="duplicateValues" dxfId="324" priority="228"/>
  </conditionalFormatting>
  <conditionalFormatting sqref="H979">
    <cfRule type="duplicateValues" dxfId="323" priority="226"/>
  </conditionalFormatting>
  <conditionalFormatting sqref="H965:H999">
    <cfRule type="duplicateValues" dxfId="322" priority="224"/>
    <cfRule type="duplicateValues" dxfId="321" priority="225"/>
  </conditionalFormatting>
  <conditionalFormatting sqref="H965:H999">
    <cfRule type="duplicateValues" dxfId="320" priority="223"/>
  </conditionalFormatting>
  <conditionalFormatting sqref="H971">
    <cfRule type="duplicateValues" dxfId="319" priority="221"/>
    <cfRule type="duplicateValues" dxfId="318" priority="222"/>
  </conditionalFormatting>
  <conditionalFormatting sqref="H971">
    <cfRule type="duplicateValues" dxfId="317" priority="220"/>
  </conditionalFormatting>
  <conditionalFormatting sqref="H976">
    <cfRule type="duplicateValues" dxfId="316" priority="218"/>
    <cfRule type="duplicateValues" dxfId="315" priority="219"/>
  </conditionalFormatting>
  <conditionalFormatting sqref="H976">
    <cfRule type="duplicateValues" dxfId="314" priority="217"/>
  </conditionalFormatting>
  <conditionalFormatting sqref="H979">
    <cfRule type="duplicateValues" dxfId="313" priority="215"/>
    <cfRule type="duplicateValues" dxfId="312" priority="216"/>
  </conditionalFormatting>
  <conditionalFormatting sqref="H979">
    <cfRule type="duplicateValues" dxfId="311" priority="214"/>
  </conditionalFormatting>
  <conditionalFormatting sqref="H965:H1000">
    <cfRule type="duplicateValues" dxfId="310" priority="212"/>
    <cfRule type="duplicateValues" dxfId="309" priority="213"/>
  </conditionalFormatting>
  <conditionalFormatting sqref="H965:H1000">
    <cfRule type="duplicateValues" dxfId="308" priority="211"/>
  </conditionalFormatting>
  <conditionalFormatting sqref="H971">
    <cfRule type="duplicateValues" dxfId="307" priority="209"/>
    <cfRule type="duplicateValues" dxfId="306" priority="210"/>
  </conditionalFormatting>
  <conditionalFormatting sqref="H971">
    <cfRule type="duplicateValues" dxfId="305" priority="208"/>
  </conditionalFormatting>
  <conditionalFormatting sqref="H976">
    <cfRule type="duplicateValues" dxfId="304" priority="206"/>
    <cfRule type="duplicateValues" dxfId="303" priority="207"/>
  </conditionalFormatting>
  <conditionalFormatting sqref="H976">
    <cfRule type="duplicateValues" dxfId="302" priority="205"/>
  </conditionalFormatting>
  <conditionalFormatting sqref="H965:H999">
    <cfRule type="duplicateValues" dxfId="301" priority="203"/>
    <cfRule type="duplicateValues" dxfId="300" priority="204"/>
  </conditionalFormatting>
  <conditionalFormatting sqref="H965:H999">
    <cfRule type="duplicateValues" dxfId="299" priority="202"/>
  </conditionalFormatting>
  <conditionalFormatting sqref="H1005">
    <cfRule type="duplicateValues" dxfId="298" priority="200"/>
    <cfRule type="duplicateValues" dxfId="297" priority="201"/>
  </conditionalFormatting>
  <conditionalFormatting sqref="H1005">
    <cfRule type="duplicateValues" dxfId="296" priority="199"/>
  </conditionalFormatting>
  <conditionalFormatting sqref="H1010">
    <cfRule type="duplicateValues" dxfId="295" priority="197"/>
    <cfRule type="duplicateValues" dxfId="294" priority="198"/>
  </conditionalFormatting>
  <conditionalFormatting sqref="H1010">
    <cfRule type="duplicateValues" dxfId="293" priority="196"/>
  </conditionalFormatting>
  <conditionalFormatting sqref="H1013">
    <cfRule type="duplicateValues" dxfId="292" priority="194"/>
    <cfRule type="duplicateValues" dxfId="291" priority="195"/>
  </conditionalFormatting>
  <conditionalFormatting sqref="H1013">
    <cfRule type="duplicateValues" dxfId="290" priority="193"/>
  </conditionalFormatting>
  <conditionalFormatting sqref="H1000:H1034">
    <cfRule type="duplicateValues" dxfId="289" priority="191"/>
    <cfRule type="duplicateValues" dxfId="288" priority="192"/>
  </conditionalFormatting>
  <conditionalFormatting sqref="H1000:H1034">
    <cfRule type="duplicateValues" dxfId="287" priority="190"/>
  </conditionalFormatting>
  <conditionalFormatting sqref="H1006">
    <cfRule type="duplicateValues" dxfId="286" priority="188"/>
    <cfRule type="duplicateValues" dxfId="285" priority="189"/>
  </conditionalFormatting>
  <conditionalFormatting sqref="H1006">
    <cfRule type="duplicateValues" dxfId="284" priority="187"/>
  </conditionalFormatting>
  <conditionalFormatting sqref="H1011">
    <cfRule type="duplicateValues" dxfId="283" priority="185"/>
    <cfRule type="duplicateValues" dxfId="282" priority="186"/>
  </conditionalFormatting>
  <conditionalFormatting sqref="H1011">
    <cfRule type="duplicateValues" dxfId="281" priority="184"/>
  </conditionalFormatting>
  <conditionalFormatting sqref="H1014">
    <cfRule type="duplicateValues" dxfId="280" priority="182"/>
    <cfRule type="duplicateValues" dxfId="279" priority="183"/>
  </conditionalFormatting>
  <conditionalFormatting sqref="H1014">
    <cfRule type="duplicateValues" dxfId="278" priority="181"/>
  </conditionalFormatting>
  <conditionalFormatting sqref="H1000:H1035">
    <cfRule type="duplicateValues" dxfId="277" priority="179"/>
    <cfRule type="duplicateValues" dxfId="276" priority="180"/>
  </conditionalFormatting>
  <conditionalFormatting sqref="H1000:H1035">
    <cfRule type="duplicateValues" dxfId="275" priority="178"/>
  </conditionalFormatting>
  <conditionalFormatting sqref="H1006">
    <cfRule type="duplicateValues" dxfId="274" priority="176"/>
    <cfRule type="duplicateValues" dxfId="273" priority="177"/>
  </conditionalFormatting>
  <conditionalFormatting sqref="H1006">
    <cfRule type="duplicateValues" dxfId="272" priority="175"/>
  </conditionalFormatting>
  <conditionalFormatting sqref="H1011">
    <cfRule type="duplicateValues" dxfId="271" priority="173"/>
    <cfRule type="duplicateValues" dxfId="270" priority="174"/>
  </conditionalFormatting>
  <conditionalFormatting sqref="H1011">
    <cfRule type="duplicateValues" dxfId="269" priority="172"/>
  </conditionalFormatting>
  <conditionalFormatting sqref="H1014">
    <cfRule type="duplicateValues" dxfId="268" priority="170"/>
    <cfRule type="duplicateValues" dxfId="267" priority="171"/>
  </conditionalFormatting>
  <conditionalFormatting sqref="H1014">
    <cfRule type="duplicateValues" dxfId="266" priority="169"/>
  </conditionalFormatting>
  <conditionalFormatting sqref="H1000:H1032">
    <cfRule type="duplicateValues" dxfId="265" priority="167"/>
    <cfRule type="duplicateValues" dxfId="264" priority="168"/>
  </conditionalFormatting>
  <conditionalFormatting sqref="H1000:H1032">
    <cfRule type="duplicateValues" dxfId="263" priority="166"/>
  </conditionalFormatting>
  <conditionalFormatting sqref="H1006">
    <cfRule type="duplicateValues" dxfId="262" priority="164"/>
    <cfRule type="duplicateValues" dxfId="261" priority="165"/>
  </conditionalFormatting>
  <conditionalFormatting sqref="H1006">
    <cfRule type="duplicateValues" dxfId="260" priority="163"/>
  </conditionalFormatting>
  <conditionalFormatting sqref="H1011">
    <cfRule type="duplicateValues" dxfId="259" priority="161"/>
    <cfRule type="duplicateValues" dxfId="258" priority="162"/>
  </conditionalFormatting>
  <conditionalFormatting sqref="H1011">
    <cfRule type="duplicateValues" dxfId="257" priority="160"/>
  </conditionalFormatting>
  <conditionalFormatting sqref="H1014">
    <cfRule type="duplicateValues" dxfId="256" priority="158"/>
    <cfRule type="duplicateValues" dxfId="255" priority="159"/>
  </conditionalFormatting>
  <conditionalFormatting sqref="H1014">
    <cfRule type="duplicateValues" dxfId="254" priority="157"/>
  </conditionalFormatting>
  <conditionalFormatting sqref="H1000:H1034">
    <cfRule type="duplicateValues" dxfId="253" priority="155"/>
    <cfRule type="duplicateValues" dxfId="252" priority="156"/>
  </conditionalFormatting>
  <conditionalFormatting sqref="H1000:H1034">
    <cfRule type="duplicateValues" dxfId="251" priority="154"/>
  </conditionalFormatting>
  <conditionalFormatting sqref="H1006">
    <cfRule type="duplicateValues" dxfId="250" priority="152"/>
    <cfRule type="duplicateValues" dxfId="249" priority="153"/>
  </conditionalFormatting>
  <conditionalFormatting sqref="H1006">
    <cfRule type="duplicateValues" dxfId="248" priority="151"/>
  </conditionalFormatting>
  <conditionalFormatting sqref="H1011">
    <cfRule type="duplicateValues" dxfId="247" priority="149"/>
    <cfRule type="duplicateValues" dxfId="246" priority="150"/>
  </conditionalFormatting>
  <conditionalFormatting sqref="H1011">
    <cfRule type="duplicateValues" dxfId="245" priority="148"/>
  </conditionalFormatting>
  <conditionalFormatting sqref="H1014">
    <cfRule type="duplicateValues" dxfId="244" priority="146"/>
    <cfRule type="duplicateValues" dxfId="243" priority="147"/>
  </conditionalFormatting>
  <conditionalFormatting sqref="H1014">
    <cfRule type="duplicateValues" dxfId="242" priority="145"/>
  </conditionalFormatting>
  <conditionalFormatting sqref="H1000:H1035">
    <cfRule type="duplicateValues" dxfId="241" priority="143"/>
    <cfRule type="duplicateValues" dxfId="240" priority="144"/>
  </conditionalFormatting>
  <conditionalFormatting sqref="H1000:H1035">
    <cfRule type="duplicateValues" dxfId="239" priority="142"/>
  </conditionalFormatting>
  <conditionalFormatting sqref="H1006">
    <cfRule type="duplicateValues" dxfId="238" priority="140"/>
    <cfRule type="duplicateValues" dxfId="237" priority="141"/>
  </conditionalFormatting>
  <conditionalFormatting sqref="H1006">
    <cfRule type="duplicateValues" dxfId="236" priority="139"/>
  </conditionalFormatting>
  <conditionalFormatting sqref="H1011">
    <cfRule type="duplicateValues" dxfId="235" priority="137"/>
    <cfRule type="duplicateValues" dxfId="234" priority="138"/>
  </conditionalFormatting>
  <conditionalFormatting sqref="H1011">
    <cfRule type="duplicateValues" dxfId="233" priority="136"/>
  </conditionalFormatting>
  <conditionalFormatting sqref="H1000:H1034">
    <cfRule type="duplicateValues" dxfId="232" priority="134"/>
    <cfRule type="duplicateValues" dxfId="231" priority="135"/>
  </conditionalFormatting>
  <conditionalFormatting sqref="H1000:H1034">
    <cfRule type="duplicateValues" dxfId="230" priority="133"/>
  </conditionalFormatting>
  <conditionalFormatting sqref="H1006">
    <cfRule type="duplicateValues" dxfId="229" priority="131"/>
    <cfRule type="duplicateValues" dxfId="228" priority="132"/>
  </conditionalFormatting>
  <conditionalFormatting sqref="H1006">
    <cfRule type="duplicateValues" dxfId="227" priority="130"/>
  </conditionalFormatting>
  <conditionalFormatting sqref="H1011">
    <cfRule type="duplicateValues" dxfId="226" priority="128"/>
    <cfRule type="duplicateValues" dxfId="225" priority="129"/>
  </conditionalFormatting>
  <conditionalFormatting sqref="H1011">
    <cfRule type="duplicateValues" dxfId="224" priority="127"/>
  </conditionalFormatting>
  <conditionalFormatting sqref="H1014">
    <cfRule type="duplicateValues" dxfId="223" priority="125"/>
    <cfRule type="duplicateValues" dxfId="222" priority="126"/>
  </conditionalFormatting>
  <conditionalFormatting sqref="H1014">
    <cfRule type="duplicateValues" dxfId="221" priority="124"/>
  </conditionalFormatting>
  <conditionalFormatting sqref="H1000:H1035">
    <cfRule type="duplicateValues" dxfId="220" priority="122"/>
    <cfRule type="duplicateValues" dxfId="219" priority="123"/>
  </conditionalFormatting>
  <conditionalFormatting sqref="H1000:H1035">
    <cfRule type="duplicateValues" dxfId="218" priority="121"/>
  </conditionalFormatting>
  <conditionalFormatting sqref="H1041">
    <cfRule type="duplicateValues" dxfId="217" priority="119"/>
    <cfRule type="duplicateValues" dxfId="216" priority="120"/>
  </conditionalFormatting>
  <conditionalFormatting sqref="H1041">
    <cfRule type="duplicateValues" dxfId="215" priority="118"/>
  </conditionalFormatting>
  <conditionalFormatting sqref="H1046">
    <cfRule type="duplicateValues" dxfId="214" priority="116"/>
    <cfRule type="duplicateValues" dxfId="213" priority="117"/>
  </conditionalFormatting>
  <conditionalFormatting sqref="H1046">
    <cfRule type="duplicateValues" dxfId="212" priority="115"/>
  </conditionalFormatting>
  <conditionalFormatting sqref="H1049">
    <cfRule type="duplicateValues" dxfId="211" priority="113"/>
    <cfRule type="duplicateValues" dxfId="210" priority="114"/>
  </conditionalFormatting>
  <conditionalFormatting sqref="H1049">
    <cfRule type="duplicateValues" dxfId="209" priority="112"/>
  </conditionalFormatting>
  <conditionalFormatting sqref="H1036:H1068">
    <cfRule type="duplicateValues" dxfId="208" priority="110"/>
    <cfRule type="duplicateValues" dxfId="207" priority="111"/>
  </conditionalFormatting>
  <conditionalFormatting sqref="H1036:H1068">
    <cfRule type="duplicateValues" dxfId="206" priority="109"/>
  </conditionalFormatting>
  <conditionalFormatting sqref="H1110">
    <cfRule type="duplicateValues" dxfId="205" priority="107"/>
    <cfRule type="duplicateValues" dxfId="204" priority="108"/>
  </conditionalFormatting>
  <conditionalFormatting sqref="H1110">
    <cfRule type="duplicateValues" dxfId="203" priority="106"/>
  </conditionalFormatting>
  <conditionalFormatting sqref="H1115">
    <cfRule type="duplicateValues" dxfId="202" priority="104"/>
    <cfRule type="duplicateValues" dxfId="201" priority="105"/>
  </conditionalFormatting>
  <conditionalFormatting sqref="H1115">
    <cfRule type="duplicateValues" dxfId="200" priority="103"/>
  </conditionalFormatting>
  <conditionalFormatting sqref="H1118">
    <cfRule type="duplicateValues" dxfId="199" priority="101"/>
    <cfRule type="duplicateValues" dxfId="198" priority="102"/>
  </conditionalFormatting>
  <conditionalFormatting sqref="H1118">
    <cfRule type="duplicateValues" dxfId="197" priority="100"/>
  </conditionalFormatting>
  <conditionalFormatting sqref="H1105:H1139">
    <cfRule type="duplicateValues" dxfId="196" priority="98"/>
    <cfRule type="duplicateValues" dxfId="195" priority="99"/>
  </conditionalFormatting>
  <conditionalFormatting sqref="H1105:H1139">
    <cfRule type="duplicateValues" dxfId="194" priority="97"/>
  </conditionalFormatting>
  <conditionalFormatting sqref="H1146">
    <cfRule type="duplicateValues" dxfId="193" priority="95"/>
    <cfRule type="duplicateValues" dxfId="192" priority="96"/>
  </conditionalFormatting>
  <conditionalFormatting sqref="H1146">
    <cfRule type="duplicateValues" dxfId="191" priority="94"/>
  </conditionalFormatting>
  <conditionalFormatting sqref="H1151">
    <cfRule type="duplicateValues" dxfId="190" priority="92"/>
    <cfRule type="duplicateValues" dxfId="189" priority="93"/>
  </conditionalFormatting>
  <conditionalFormatting sqref="H1151">
    <cfRule type="duplicateValues" dxfId="188" priority="91"/>
  </conditionalFormatting>
  <conditionalFormatting sqref="H1154">
    <cfRule type="duplicateValues" dxfId="187" priority="89"/>
    <cfRule type="duplicateValues" dxfId="186" priority="90"/>
  </conditionalFormatting>
  <conditionalFormatting sqref="H1154">
    <cfRule type="duplicateValues" dxfId="185" priority="88"/>
  </conditionalFormatting>
  <conditionalFormatting sqref="H1141:H1173">
    <cfRule type="duplicateValues" dxfId="184" priority="86"/>
    <cfRule type="duplicateValues" dxfId="183" priority="87"/>
  </conditionalFormatting>
  <conditionalFormatting sqref="H1141:H1173">
    <cfRule type="duplicateValues" dxfId="182" priority="85"/>
  </conditionalFormatting>
  <conditionalFormatting sqref="H1178">
    <cfRule type="duplicateValues" dxfId="181" priority="83"/>
    <cfRule type="duplicateValues" dxfId="180" priority="84"/>
  </conditionalFormatting>
  <conditionalFormatting sqref="H1178">
    <cfRule type="duplicateValues" dxfId="179" priority="82"/>
  </conditionalFormatting>
  <conditionalFormatting sqref="H1183">
    <cfRule type="duplicateValues" dxfId="178" priority="80"/>
    <cfRule type="duplicateValues" dxfId="177" priority="81"/>
  </conditionalFormatting>
  <conditionalFormatting sqref="H1183">
    <cfRule type="duplicateValues" dxfId="176" priority="79"/>
  </conditionalFormatting>
  <conditionalFormatting sqref="H1186">
    <cfRule type="duplicateValues" dxfId="175" priority="77"/>
    <cfRule type="duplicateValues" dxfId="174" priority="78"/>
  </conditionalFormatting>
  <conditionalFormatting sqref="H1186">
    <cfRule type="duplicateValues" dxfId="173" priority="76"/>
  </conditionalFormatting>
  <conditionalFormatting sqref="H1173:H1205">
    <cfRule type="duplicateValues" dxfId="172" priority="74"/>
    <cfRule type="duplicateValues" dxfId="171" priority="75"/>
  </conditionalFormatting>
  <conditionalFormatting sqref="H1173:H1205">
    <cfRule type="duplicateValues" dxfId="170" priority="73"/>
  </conditionalFormatting>
  <conditionalFormatting sqref="H1246">
    <cfRule type="duplicateValues" dxfId="169" priority="71"/>
    <cfRule type="duplicateValues" dxfId="168" priority="72"/>
  </conditionalFormatting>
  <conditionalFormatting sqref="H1246">
    <cfRule type="duplicateValues" dxfId="167" priority="70"/>
  </conditionalFormatting>
  <conditionalFormatting sqref="H1251">
    <cfRule type="duplicateValues" dxfId="166" priority="68"/>
    <cfRule type="duplicateValues" dxfId="165" priority="69"/>
  </conditionalFormatting>
  <conditionalFormatting sqref="H1251">
    <cfRule type="duplicateValues" dxfId="164" priority="67"/>
  </conditionalFormatting>
  <conditionalFormatting sqref="H1254">
    <cfRule type="duplicateValues" dxfId="163" priority="65"/>
    <cfRule type="duplicateValues" dxfId="162" priority="66"/>
  </conditionalFormatting>
  <conditionalFormatting sqref="H1254">
    <cfRule type="duplicateValues" dxfId="161" priority="64"/>
  </conditionalFormatting>
  <conditionalFormatting sqref="H1241:H1269">
    <cfRule type="duplicateValues" dxfId="160" priority="62"/>
    <cfRule type="duplicateValues" dxfId="159" priority="63"/>
  </conditionalFormatting>
  <conditionalFormatting sqref="H1241:H1269">
    <cfRule type="duplicateValues" dxfId="158" priority="61"/>
  </conditionalFormatting>
  <conditionalFormatting sqref="H1275">
    <cfRule type="duplicateValues" dxfId="157" priority="59"/>
    <cfRule type="duplicateValues" dxfId="156" priority="60"/>
  </conditionalFormatting>
  <conditionalFormatting sqref="H1275">
    <cfRule type="duplicateValues" dxfId="155" priority="58"/>
  </conditionalFormatting>
  <conditionalFormatting sqref="H1280">
    <cfRule type="duplicateValues" dxfId="154" priority="56"/>
    <cfRule type="duplicateValues" dxfId="153" priority="57"/>
  </conditionalFormatting>
  <conditionalFormatting sqref="H1280">
    <cfRule type="duplicateValues" dxfId="152" priority="55"/>
  </conditionalFormatting>
  <conditionalFormatting sqref="H1283">
    <cfRule type="duplicateValues" dxfId="151" priority="53"/>
    <cfRule type="duplicateValues" dxfId="150" priority="54"/>
  </conditionalFormatting>
  <conditionalFormatting sqref="H1283">
    <cfRule type="duplicateValues" dxfId="149" priority="52"/>
  </conditionalFormatting>
  <conditionalFormatting sqref="H1270:H1299">
    <cfRule type="duplicateValues" dxfId="148" priority="50"/>
    <cfRule type="duplicateValues" dxfId="147" priority="51"/>
  </conditionalFormatting>
  <conditionalFormatting sqref="H1270:H1299">
    <cfRule type="duplicateValues" dxfId="146" priority="49"/>
  </conditionalFormatting>
  <conditionalFormatting sqref="H1303">
    <cfRule type="duplicateValues" dxfId="145" priority="47"/>
    <cfRule type="duplicateValues" dxfId="144" priority="48"/>
  </conditionalFormatting>
  <conditionalFormatting sqref="H1303">
    <cfRule type="duplicateValues" dxfId="143" priority="46"/>
  </conditionalFormatting>
  <conditionalFormatting sqref="H1308">
    <cfRule type="duplicateValues" dxfId="142" priority="44"/>
    <cfRule type="duplicateValues" dxfId="141" priority="45"/>
  </conditionalFormatting>
  <conditionalFormatting sqref="H1308">
    <cfRule type="duplicateValues" dxfId="140" priority="43"/>
  </conditionalFormatting>
  <conditionalFormatting sqref="H1311">
    <cfRule type="duplicateValues" dxfId="139" priority="41"/>
    <cfRule type="duplicateValues" dxfId="138" priority="42"/>
  </conditionalFormatting>
  <conditionalFormatting sqref="H1311">
    <cfRule type="duplicateValues" dxfId="137" priority="40"/>
  </conditionalFormatting>
  <conditionalFormatting sqref="H1298:H1332">
    <cfRule type="duplicateValues" dxfId="136" priority="38"/>
    <cfRule type="duplicateValues" dxfId="135" priority="39"/>
  </conditionalFormatting>
  <conditionalFormatting sqref="H1298:H1332">
    <cfRule type="duplicateValues" dxfId="134" priority="37"/>
  </conditionalFormatting>
  <conditionalFormatting sqref="H1338">
    <cfRule type="duplicateValues" dxfId="133" priority="35"/>
    <cfRule type="duplicateValues" dxfId="132" priority="36"/>
  </conditionalFormatting>
  <conditionalFormatting sqref="H1338">
    <cfRule type="duplicateValues" dxfId="131" priority="34"/>
  </conditionalFormatting>
  <conditionalFormatting sqref="H1343">
    <cfRule type="duplicateValues" dxfId="130" priority="32"/>
    <cfRule type="duplicateValues" dxfId="129" priority="33"/>
  </conditionalFormatting>
  <conditionalFormatting sqref="H1343">
    <cfRule type="duplicateValues" dxfId="128" priority="31"/>
  </conditionalFormatting>
  <conditionalFormatting sqref="H1346">
    <cfRule type="duplicateValues" dxfId="127" priority="29"/>
    <cfRule type="duplicateValues" dxfId="126" priority="30"/>
  </conditionalFormatting>
  <conditionalFormatting sqref="H1346">
    <cfRule type="duplicateValues" dxfId="125" priority="28"/>
  </conditionalFormatting>
  <conditionalFormatting sqref="H1333:H1365">
    <cfRule type="duplicateValues" dxfId="124" priority="26"/>
    <cfRule type="duplicateValues" dxfId="123" priority="27"/>
  </conditionalFormatting>
  <conditionalFormatting sqref="H1333:H1365">
    <cfRule type="duplicateValues" dxfId="122" priority="25"/>
  </conditionalFormatting>
  <conditionalFormatting sqref="H1371">
    <cfRule type="duplicateValues" dxfId="121" priority="23"/>
    <cfRule type="duplicateValues" dxfId="120" priority="24"/>
  </conditionalFormatting>
  <conditionalFormatting sqref="H1371">
    <cfRule type="duplicateValues" dxfId="119" priority="22"/>
  </conditionalFormatting>
  <conditionalFormatting sqref="H1376">
    <cfRule type="duplicateValues" dxfId="118" priority="20"/>
    <cfRule type="duplicateValues" dxfId="117" priority="21"/>
  </conditionalFormatting>
  <conditionalFormatting sqref="H1376">
    <cfRule type="duplicateValues" dxfId="116" priority="19"/>
  </conditionalFormatting>
  <conditionalFormatting sqref="H1379">
    <cfRule type="duplicateValues" dxfId="115" priority="17"/>
    <cfRule type="duplicateValues" dxfId="114" priority="18"/>
  </conditionalFormatting>
  <conditionalFormatting sqref="H1379">
    <cfRule type="duplicateValues" dxfId="113" priority="16"/>
  </conditionalFormatting>
  <conditionalFormatting sqref="H1366:H1400">
    <cfRule type="duplicateValues" dxfId="112" priority="14"/>
    <cfRule type="duplicateValues" dxfId="111" priority="15"/>
  </conditionalFormatting>
  <conditionalFormatting sqref="H1366:H1400">
    <cfRule type="duplicateValues" dxfId="110" priority="13"/>
  </conditionalFormatting>
  <conditionalFormatting sqref="H1404">
    <cfRule type="duplicateValues" dxfId="109" priority="11"/>
    <cfRule type="duplicateValues" dxfId="108" priority="12"/>
  </conditionalFormatting>
  <conditionalFormatting sqref="H1404">
    <cfRule type="duplicateValues" dxfId="107" priority="10"/>
  </conditionalFormatting>
  <conditionalFormatting sqref="H1409">
    <cfRule type="duplicateValues" dxfId="106" priority="8"/>
    <cfRule type="duplicateValues" dxfId="105" priority="9"/>
  </conditionalFormatting>
  <conditionalFormatting sqref="H1409">
    <cfRule type="duplicateValues" dxfId="104" priority="7"/>
  </conditionalFormatting>
  <conditionalFormatting sqref="H1412">
    <cfRule type="duplicateValues" dxfId="103" priority="5"/>
    <cfRule type="duplicateValues" dxfId="102" priority="6"/>
  </conditionalFormatting>
  <conditionalFormatting sqref="H1412">
    <cfRule type="duplicateValues" dxfId="101" priority="4"/>
  </conditionalFormatting>
  <conditionalFormatting sqref="H1399:H1433">
    <cfRule type="duplicateValues" dxfId="100" priority="2"/>
    <cfRule type="duplicateValues" dxfId="99" priority="3"/>
  </conditionalFormatting>
  <conditionalFormatting sqref="H1399:H1433">
    <cfRule type="duplicateValues" dxfId="98" priority="1"/>
  </conditionalFormatting>
  <hyperlinks>
    <hyperlink ref="A1" location="'DATA UTAMA'!A1" tooltip="DATA UTAMA" display="DATA UTAMA'!A1"/>
  </hyperlinks>
  <pageMargins left="0.7" right="0.7" top="0.75" bottom="0.75" header="0.3" footer="0.3"/>
  <pageSetup orientation="portrait" r:id="rId1"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</sheetPr>
  <dimension ref="A1:AF61"/>
  <sheetViews>
    <sheetView workbookViewId="0">
      <selection activeCell="B2" sqref="B2:AD2"/>
    </sheetView>
  </sheetViews>
  <sheetFormatPr defaultRowHeight="12.75" x14ac:dyDescent="0.2"/>
  <cols>
    <col min="1" max="1" width="2.85546875" style="289" customWidth="1"/>
    <col min="2" max="2" width="4.28515625" style="1132" customWidth="1"/>
    <col min="3" max="3" width="1.7109375" style="1132" customWidth="1"/>
    <col min="4" max="4" width="8" style="1132" customWidth="1"/>
    <col min="5" max="5" width="19.28515625" style="1133" customWidth="1"/>
    <col min="6" max="7" width="4.42578125" style="1132" customWidth="1"/>
    <col min="8" max="8" width="4.42578125" style="1164" customWidth="1"/>
    <col min="9" max="9" width="4.42578125" style="1132" customWidth="1"/>
    <col min="10" max="11" width="4.42578125" style="289" customWidth="1"/>
    <col min="12" max="12" width="4.42578125" style="255" customWidth="1"/>
    <col min="13" max="15" width="4.42578125" style="289" customWidth="1"/>
    <col min="16" max="16" width="4.42578125" style="255" customWidth="1"/>
    <col min="17" max="19" width="4.42578125" style="289" customWidth="1"/>
    <col min="20" max="20" width="4.42578125" style="255" customWidth="1"/>
    <col min="21" max="27" width="4.42578125" style="289" customWidth="1"/>
    <col min="28" max="28" width="4.42578125" style="255" customWidth="1"/>
    <col min="29" max="29" width="4.42578125" style="289" customWidth="1"/>
    <col min="30" max="30" width="9.140625" style="1132" customWidth="1"/>
    <col min="31" max="31" width="9.140625" style="1132" hidden="1" customWidth="1"/>
    <col min="32" max="32" width="9.140625" style="1132" customWidth="1"/>
    <col min="33" max="16384" width="9.140625" style="289"/>
  </cols>
  <sheetData>
    <row r="1" spans="1:32" ht="15" x14ac:dyDescent="0.25">
      <c r="A1" s="1128" t="s">
        <v>702</v>
      </c>
      <c r="B1" s="2198" t="s">
        <v>614</v>
      </c>
      <c r="C1" s="2198"/>
      <c r="D1" s="2198"/>
      <c r="E1" s="2198"/>
      <c r="F1" s="2198"/>
      <c r="G1" s="2198"/>
      <c r="H1" s="2198"/>
      <c r="I1" s="2198"/>
      <c r="J1" s="2198"/>
      <c r="K1" s="2198"/>
      <c r="L1" s="2198"/>
      <c r="M1" s="2198"/>
      <c r="N1" s="2198"/>
      <c r="O1" s="2198"/>
      <c r="P1" s="2198"/>
      <c r="Q1" s="2198"/>
      <c r="R1" s="2198"/>
      <c r="S1" s="2198"/>
      <c r="T1" s="2198"/>
      <c r="U1" s="2198"/>
      <c r="V1" s="2198"/>
      <c r="W1" s="2198"/>
      <c r="X1" s="2198"/>
      <c r="Y1" s="2198"/>
      <c r="Z1" s="2198"/>
      <c r="AA1" s="2198"/>
      <c r="AB1" s="2198"/>
      <c r="AC1" s="2198"/>
      <c r="AD1" s="2198"/>
      <c r="AE1" s="1162"/>
      <c r="AF1" s="1162"/>
    </row>
    <row r="2" spans="1:32" x14ac:dyDescent="0.2">
      <c r="B2" s="2199" t="s">
        <v>644</v>
      </c>
      <c r="C2" s="2199"/>
      <c r="D2" s="2199"/>
      <c r="E2" s="2199"/>
      <c r="F2" s="2199"/>
      <c r="G2" s="2199"/>
      <c r="H2" s="2199"/>
      <c r="I2" s="2199"/>
      <c r="J2" s="2199"/>
      <c r="K2" s="2199"/>
      <c r="L2" s="2199"/>
      <c r="M2" s="2199"/>
      <c r="N2" s="2199"/>
      <c r="O2" s="2199"/>
      <c r="P2" s="2199"/>
      <c r="Q2" s="2199"/>
      <c r="R2" s="2199"/>
      <c r="S2" s="2199"/>
      <c r="T2" s="2199"/>
      <c r="U2" s="2199"/>
      <c r="V2" s="2199"/>
      <c r="W2" s="2199"/>
      <c r="X2" s="2199"/>
      <c r="Y2" s="2199"/>
      <c r="Z2" s="2199"/>
      <c r="AA2" s="2199"/>
      <c r="AB2" s="2199"/>
      <c r="AC2" s="2199"/>
      <c r="AD2" s="2199"/>
      <c r="AE2" s="1135"/>
      <c r="AF2" s="1135"/>
    </row>
    <row r="3" spans="1:32" ht="3.75" customHeight="1" x14ac:dyDescent="0.2">
      <c r="B3" s="1204"/>
      <c r="C3" s="1204"/>
      <c r="D3" s="1204"/>
      <c r="E3" s="1205"/>
    </row>
    <row r="4" spans="1:32" x14ac:dyDescent="0.2">
      <c r="B4" s="1207" t="s">
        <v>661</v>
      </c>
      <c r="C4" s="1207" t="s">
        <v>3</v>
      </c>
      <c r="D4" s="1203">
        <v>100</v>
      </c>
      <c r="E4" s="2223" t="s">
        <v>701</v>
      </c>
    </row>
    <row r="5" spans="1:32" ht="3" customHeight="1" x14ac:dyDescent="0.2">
      <c r="B5" s="1207"/>
      <c r="C5" s="1207"/>
      <c r="D5" s="1206"/>
      <c r="E5" s="2223"/>
    </row>
    <row r="6" spans="1:32" x14ac:dyDescent="0.2">
      <c r="B6" s="1207" t="s">
        <v>17</v>
      </c>
      <c r="C6" s="1207" t="s">
        <v>3</v>
      </c>
      <c r="D6" s="1203">
        <v>80</v>
      </c>
      <c r="E6" s="2223"/>
      <c r="F6" s="1136" t="s">
        <v>31</v>
      </c>
      <c r="H6" s="1165"/>
      <c r="I6" s="1135" t="s">
        <v>3</v>
      </c>
      <c r="J6" s="289" t="str">
        <f>NSIKAP!BB7</f>
        <v>X MIPA 1</v>
      </c>
    </row>
    <row r="7" spans="1:32" ht="3" customHeight="1" x14ac:dyDescent="0.2">
      <c r="B7" s="1207"/>
      <c r="C7" s="1207"/>
      <c r="D7" s="1206"/>
      <c r="E7" s="2223"/>
      <c r="F7" s="1136"/>
      <c r="H7" s="1165"/>
      <c r="I7" s="1135"/>
    </row>
    <row r="8" spans="1:32" x14ac:dyDescent="0.2">
      <c r="B8" s="1207" t="s">
        <v>662</v>
      </c>
      <c r="C8" s="1207" t="s">
        <v>3</v>
      </c>
      <c r="D8" s="1203">
        <v>60</v>
      </c>
      <c r="E8" s="2223"/>
      <c r="F8" s="1136" t="s">
        <v>185</v>
      </c>
      <c r="H8" s="1165"/>
      <c r="I8" s="1135" t="s">
        <v>3</v>
      </c>
      <c r="J8" s="1181" t="s">
        <v>647</v>
      </c>
      <c r="K8" s="1181"/>
      <c r="L8" s="1182"/>
      <c r="M8" s="1181"/>
      <c r="N8" s="1181" t="s">
        <v>3</v>
      </c>
      <c r="O8" s="2220"/>
      <c r="P8" s="2221"/>
      <c r="Q8" s="2221"/>
      <c r="R8" s="2222"/>
    </row>
    <row r="9" spans="1:32" ht="3" customHeight="1" x14ac:dyDescent="0.2">
      <c r="B9" s="1207"/>
      <c r="C9" s="1207"/>
      <c r="D9" s="1206"/>
      <c r="E9" s="2223"/>
      <c r="F9" s="1136"/>
      <c r="G9" s="1133"/>
      <c r="H9" s="1166"/>
      <c r="I9" s="1133"/>
      <c r="J9" s="1181"/>
      <c r="K9" s="1181"/>
      <c r="L9" s="1182"/>
      <c r="M9" s="1181"/>
      <c r="N9" s="1181"/>
    </row>
    <row r="10" spans="1:32" x14ac:dyDescent="0.2">
      <c r="B10" s="1207" t="s">
        <v>663</v>
      </c>
      <c r="C10" s="1207" t="s">
        <v>3</v>
      </c>
      <c r="D10" s="1203">
        <v>40</v>
      </c>
      <c r="E10" s="2223"/>
      <c r="J10" s="1181" t="s">
        <v>648</v>
      </c>
      <c r="K10" s="1181"/>
      <c r="L10" s="1182"/>
      <c r="M10" s="1181"/>
      <c r="N10" s="1181" t="s">
        <v>3</v>
      </c>
      <c r="O10" s="2220"/>
      <c r="P10" s="2221"/>
      <c r="Q10" s="2221"/>
      <c r="R10" s="2222"/>
    </row>
    <row r="11" spans="1:32" ht="4.5" customHeight="1" x14ac:dyDescent="0.2">
      <c r="B11" s="1204"/>
      <c r="C11" s="1204"/>
      <c r="D11" s="1204"/>
      <c r="E11" s="1205"/>
    </row>
    <row r="12" spans="1:32" ht="15" customHeight="1" x14ac:dyDescent="0.2">
      <c r="B12" s="2208" t="s">
        <v>6</v>
      </c>
      <c r="C12" s="2202" t="s">
        <v>565</v>
      </c>
      <c r="D12" s="2203"/>
      <c r="E12" s="2203"/>
      <c r="F12" s="2217" t="s">
        <v>624</v>
      </c>
      <c r="G12" s="2218"/>
      <c r="H12" s="2218"/>
      <c r="I12" s="2218"/>
      <c r="J12" s="2218"/>
      <c r="K12" s="2218"/>
      <c r="L12" s="2218"/>
      <c r="M12" s="2218"/>
      <c r="N12" s="2218"/>
      <c r="O12" s="2218"/>
      <c r="P12" s="2218"/>
      <c r="Q12" s="2218"/>
      <c r="R12" s="2218"/>
      <c r="S12" s="2218"/>
      <c r="T12" s="2218"/>
      <c r="U12" s="2218"/>
      <c r="V12" s="2218"/>
      <c r="W12" s="2218"/>
      <c r="X12" s="2218"/>
      <c r="Y12" s="2218"/>
      <c r="Z12" s="2218"/>
      <c r="AA12" s="2218"/>
      <c r="AB12" s="2218"/>
      <c r="AC12" s="2219"/>
      <c r="AD12" s="2211" t="s">
        <v>625</v>
      </c>
      <c r="AE12" s="2212"/>
      <c r="AF12" s="2213"/>
    </row>
    <row r="13" spans="1:32" ht="79.5" customHeight="1" x14ac:dyDescent="0.2">
      <c r="B13" s="2209"/>
      <c r="C13" s="2204"/>
      <c r="D13" s="2205"/>
      <c r="E13" s="2205"/>
      <c r="F13" s="2196" t="s">
        <v>700</v>
      </c>
      <c r="G13" s="2197"/>
      <c r="H13" s="2197"/>
      <c r="I13" s="2200"/>
      <c r="J13" s="2196" t="s">
        <v>699</v>
      </c>
      <c r="K13" s="2197"/>
      <c r="L13" s="2197"/>
      <c r="M13" s="2200"/>
      <c r="N13" s="2196" t="s">
        <v>698</v>
      </c>
      <c r="O13" s="2197"/>
      <c r="P13" s="2197"/>
      <c r="Q13" s="2200"/>
      <c r="R13" s="2196" t="s">
        <v>695</v>
      </c>
      <c r="S13" s="2197"/>
      <c r="T13" s="2197"/>
      <c r="U13" s="2200"/>
      <c r="V13" s="2196" t="s">
        <v>696</v>
      </c>
      <c r="W13" s="2197"/>
      <c r="X13" s="2197"/>
      <c r="Y13" s="2197"/>
      <c r="Z13" s="2196" t="s">
        <v>697</v>
      </c>
      <c r="AA13" s="2197"/>
      <c r="AB13" s="2197"/>
      <c r="AC13" s="2197"/>
      <c r="AD13" s="2214"/>
      <c r="AE13" s="2215"/>
      <c r="AF13" s="2216"/>
    </row>
    <row r="14" spans="1:32" ht="15" customHeight="1" x14ac:dyDescent="0.2">
      <c r="B14" s="2210"/>
      <c r="C14" s="2206"/>
      <c r="D14" s="2207"/>
      <c r="E14" s="2207"/>
      <c r="F14" s="2201" t="s">
        <v>645</v>
      </c>
      <c r="G14" s="2201"/>
      <c r="H14" s="2195" t="s">
        <v>646</v>
      </c>
      <c r="I14" s="2195"/>
      <c r="J14" s="2201" t="s">
        <v>645</v>
      </c>
      <c r="K14" s="2201"/>
      <c r="L14" s="2195" t="s">
        <v>646</v>
      </c>
      <c r="M14" s="2195"/>
      <c r="N14" s="2201" t="s">
        <v>645</v>
      </c>
      <c r="O14" s="2201"/>
      <c r="P14" s="2195" t="s">
        <v>646</v>
      </c>
      <c r="Q14" s="2195"/>
      <c r="R14" s="2201" t="s">
        <v>645</v>
      </c>
      <c r="S14" s="2201"/>
      <c r="T14" s="2195" t="s">
        <v>646</v>
      </c>
      <c r="U14" s="2195"/>
      <c r="V14" s="2201" t="s">
        <v>645</v>
      </c>
      <c r="W14" s="2201"/>
      <c r="X14" s="2195" t="s">
        <v>646</v>
      </c>
      <c r="Y14" s="2195"/>
      <c r="Z14" s="2201" t="s">
        <v>645</v>
      </c>
      <c r="AA14" s="2201"/>
      <c r="AB14" s="2195" t="s">
        <v>646</v>
      </c>
      <c r="AC14" s="2195"/>
      <c r="AD14" s="1169" t="s">
        <v>645</v>
      </c>
      <c r="AE14" s="1170"/>
      <c r="AF14" s="1176" t="s">
        <v>646</v>
      </c>
    </row>
    <row r="15" spans="1:32" ht="3.75" customHeight="1" thickBot="1" x14ac:dyDescent="0.25">
      <c r="B15" s="1151"/>
      <c r="C15" s="1137"/>
      <c r="D15" s="1137"/>
      <c r="E15" s="1138"/>
      <c r="F15" s="1137"/>
      <c r="G15" s="1137"/>
      <c r="H15" s="1167"/>
      <c r="I15" s="1137"/>
      <c r="J15" s="1139"/>
      <c r="K15" s="1139"/>
      <c r="L15" s="1163"/>
      <c r="M15" s="1139"/>
      <c r="N15" s="1139"/>
      <c r="O15" s="1139"/>
      <c r="P15" s="1163"/>
      <c r="Q15" s="1139"/>
      <c r="R15" s="1139"/>
      <c r="S15" s="1139"/>
      <c r="T15" s="1163"/>
      <c r="U15" s="1139"/>
      <c r="V15" s="1139"/>
      <c r="W15" s="1139"/>
      <c r="X15" s="1139"/>
      <c r="Y15" s="1139"/>
      <c r="Z15" s="1139"/>
      <c r="AA15" s="1139"/>
      <c r="AB15" s="1163"/>
      <c r="AC15" s="1139"/>
      <c r="AD15" s="1171"/>
      <c r="AE15" s="1172"/>
      <c r="AF15" s="1177"/>
    </row>
    <row r="16" spans="1:32" ht="13.5" thickTop="1" x14ac:dyDescent="0.2">
      <c r="B16" s="1152">
        <f>NSIKAP!B20</f>
        <v>1</v>
      </c>
      <c r="C16" s="1141"/>
      <c r="D16" s="1142" t="str">
        <f>NSIKAP!D20</f>
        <v/>
      </c>
      <c r="E16" s="1143"/>
      <c r="F16" s="1140"/>
      <c r="G16" s="1131" t="str">
        <f t="shared" ref="G16:G55" si="0">IF(F16=$B$4,$D$4,IF(F16=$B$6,$D$6,IF(F16=$B$8,$D$8,IF(F16=$B$10,$D$10,""))))</f>
        <v/>
      </c>
      <c r="H16" s="1140"/>
      <c r="I16" s="1131" t="str">
        <f t="shared" ref="I16:I55" si="1">IF(H16=$B$4,$D$4,IF(H16=$B$6,$D$6,IF(H16=$B$8,$D$8,IF(H16=$B$10,$D$10,""))))</f>
        <v/>
      </c>
      <c r="J16" s="1140"/>
      <c r="K16" s="1131" t="str">
        <f t="shared" ref="K16:K55" si="2">IF(J16=$B$4,$D$4,IF(J16=$B$6,$D$6,IF(J16=$B$8,$D$8,IF(J16=$B$10,$D$10,""))))</f>
        <v/>
      </c>
      <c r="L16" s="1140"/>
      <c r="M16" s="1131" t="str">
        <f t="shared" ref="M16:M55" si="3">IF(L16=$B$4,$D$4,IF(L16=$B$6,$D$6,IF(L16=$B$8,$D$8,IF(L16=$B$10,$D$10,""))))</f>
        <v/>
      </c>
      <c r="N16" s="1140"/>
      <c r="O16" s="1131" t="str">
        <f t="shared" ref="O16:O55" si="4">IF(N16=$B$4,$D$4,IF(N16=$B$6,$D$6,IF(N16=$B$8,$D$8,IF(N16=$B$10,$D$10,""))))</f>
        <v/>
      </c>
      <c r="P16" s="1140"/>
      <c r="Q16" s="1131" t="str">
        <f t="shared" ref="Q16:Q55" si="5">IF(P16=$B$4,$D$4,IF(P16=$B$6,$D$6,IF(P16=$B$8,$D$8,IF(P16=$B$10,$D$10,""))))</f>
        <v/>
      </c>
      <c r="R16" s="1140"/>
      <c r="S16" s="1131" t="str">
        <f t="shared" ref="S16:S55" si="6">IF(R16=$B$4,$D$4,IF(R16=$B$6,$D$6,IF(R16=$B$8,$D$8,IF(R16=$B$10,$D$10,""))))</f>
        <v/>
      </c>
      <c r="T16" s="1140"/>
      <c r="U16" s="1131" t="str">
        <f t="shared" ref="U16:U55" si="7">IF(T16=$B$4,$D$4,IF(T16=$B$6,$D$6,IF(T16=$B$8,$D$8,IF(T16=$B$10,$D$10,""))))</f>
        <v/>
      </c>
      <c r="V16" s="1140" t="s">
        <v>661</v>
      </c>
      <c r="W16" s="1131">
        <f t="shared" ref="W16:W55" si="8">IF(V16=$B$4,$D$4,IF(V16=$B$6,$D$6,IF(V16=$B$8,$D$8,IF(V16=$B$10,$D$10,""))))</f>
        <v>100</v>
      </c>
      <c r="X16" s="1140"/>
      <c r="Y16" s="1131"/>
      <c r="Z16" s="1140"/>
      <c r="AA16" s="1131" t="str">
        <f t="shared" ref="AA16:AA55" si="9">IF(Z16=$B$4,$D$4,IF(Z16=$B$6,$D$6,IF(Z16=$B$8,$D$8,IF(Z16=$B$10,$D$10,""))))</f>
        <v/>
      </c>
      <c r="AB16" s="1140"/>
      <c r="AC16" s="1131"/>
      <c r="AD16" s="1173">
        <f>IF(ISERROR((SUM(G16,K16,O16,S16,W16,AA16))/5),"",(SUM(G16,K16,O16,S16,W16,AA16))/5)</f>
        <v>20</v>
      </c>
      <c r="AE16" s="1173">
        <f>IF(ISERROR((SUM(H16,L16,P16,T16,AB16))/5),"",(SUM(H16,L16,P16,T16,AB16))/5)</f>
        <v>0</v>
      </c>
      <c r="AF16" s="1173">
        <f>IF(ISERROR((SUM(I16,M16,Q16,U16,Y16,AC16))/5),"",(SUM(I16,M16,Q16,U16,Y16,AC16))/5)</f>
        <v>0</v>
      </c>
    </row>
    <row r="17" spans="2:32" x14ac:dyDescent="0.2">
      <c r="B17" s="1153">
        <f>NSIKAP!B21</f>
        <v>2</v>
      </c>
      <c r="C17" s="1145"/>
      <c r="D17" s="1146" t="str">
        <f>NSIKAP!D21</f>
        <v/>
      </c>
      <c r="E17" s="1147"/>
      <c r="F17" s="1144"/>
      <c r="G17" s="1131" t="str">
        <f t="shared" si="0"/>
        <v/>
      </c>
      <c r="H17" s="1144"/>
      <c r="I17" s="1131" t="str">
        <f t="shared" si="1"/>
        <v/>
      </c>
      <c r="J17" s="1144"/>
      <c r="K17" s="1131" t="str">
        <f t="shared" si="2"/>
        <v/>
      </c>
      <c r="L17" s="1144"/>
      <c r="M17" s="1131" t="str">
        <f t="shared" si="3"/>
        <v/>
      </c>
      <c r="N17" s="1144"/>
      <c r="O17" s="1131" t="str">
        <f t="shared" si="4"/>
        <v/>
      </c>
      <c r="P17" s="1144"/>
      <c r="Q17" s="1131" t="str">
        <f t="shared" si="5"/>
        <v/>
      </c>
      <c r="R17" s="1144"/>
      <c r="S17" s="1131" t="str">
        <f t="shared" si="6"/>
        <v/>
      </c>
      <c r="T17" s="1144"/>
      <c r="U17" s="1131" t="str">
        <f t="shared" si="7"/>
        <v/>
      </c>
      <c r="V17" s="1144"/>
      <c r="W17" s="1131" t="str">
        <f t="shared" si="8"/>
        <v/>
      </c>
      <c r="X17" s="1144"/>
      <c r="Y17" s="1131"/>
      <c r="Z17" s="1144"/>
      <c r="AA17" s="1131" t="str">
        <f t="shared" si="9"/>
        <v/>
      </c>
      <c r="AB17" s="1144"/>
      <c r="AC17" s="1131"/>
      <c r="AD17" s="1173">
        <f t="shared" ref="AD17:AD55" si="10">IF(ISERROR((SUM(G17,K17,O17,S17,W17,AA17))/5),"",(SUM(G17,K17,O17,S17,W17,AA17))/5)</f>
        <v>0</v>
      </c>
      <c r="AE17" s="1173">
        <f t="shared" ref="AE17:AE55" si="11">IF(ISERROR((SUM(H17,L17,P17,T17,AB17))/5),"",(SUM(H17,L17,P17,T17,AB17))/5)</f>
        <v>0</v>
      </c>
      <c r="AF17" s="1173">
        <f t="shared" ref="AF17:AF55" si="12">IF(ISERROR((SUM(I17,M17,Q17,U17,Y17,AC17))/5),"",(SUM(I17,M17,Q17,U17,Y17,AC17))/5)</f>
        <v>0</v>
      </c>
    </row>
    <row r="18" spans="2:32" x14ac:dyDescent="0.2">
      <c r="B18" s="1153">
        <f>NSIKAP!B22</f>
        <v>3</v>
      </c>
      <c r="C18" s="1145"/>
      <c r="D18" s="1146" t="str">
        <f>NSIKAP!D22</f>
        <v/>
      </c>
      <c r="E18" s="1147"/>
      <c r="F18" s="1144"/>
      <c r="G18" s="1131" t="str">
        <f t="shared" si="0"/>
        <v/>
      </c>
      <c r="H18" s="1144"/>
      <c r="I18" s="1131" t="str">
        <f t="shared" si="1"/>
        <v/>
      </c>
      <c r="J18" s="1144"/>
      <c r="K18" s="1131" t="str">
        <f t="shared" si="2"/>
        <v/>
      </c>
      <c r="L18" s="1144"/>
      <c r="M18" s="1131" t="str">
        <f t="shared" si="3"/>
        <v/>
      </c>
      <c r="N18" s="1144"/>
      <c r="O18" s="1131" t="str">
        <f t="shared" si="4"/>
        <v/>
      </c>
      <c r="P18" s="1144"/>
      <c r="Q18" s="1131" t="str">
        <f t="shared" si="5"/>
        <v/>
      </c>
      <c r="R18" s="1144"/>
      <c r="S18" s="1131" t="str">
        <f t="shared" si="6"/>
        <v/>
      </c>
      <c r="T18" s="1144"/>
      <c r="U18" s="1131" t="str">
        <f t="shared" si="7"/>
        <v/>
      </c>
      <c r="V18" s="1144"/>
      <c r="W18" s="1131" t="str">
        <f t="shared" si="8"/>
        <v/>
      </c>
      <c r="X18" s="1144"/>
      <c r="Y18" s="1131" t="str">
        <f t="shared" ref="Y18:Y55" si="13">IF(X18=$B$4,$D$4,IF(X18=$B$6,$D$6,IF(X18=$B$8,$D$8,IF(X18=$B$10,$D$10,""))))</f>
        <v/>
      </c>
      <c r="Z18" s="1144"/>
      <c r="AA18" s="1131" t="str">
        <f t="shared" si="9"/>
        <v/>
      </c>
      <c r="AB18" s="1144"/>
      <c r="AC18" s="1131" t="str">
        <f t="shared" ref="AC18:AC55" si="14">IF(AB18=$B$4,$D$4,IF(AB18=$B$6,$D$6,IF(AB18=$B$8,$D$8,IF(AB18=$B$10,$D$10,""))))</f>
        <v/>
      </c>
      <c r="AD18" s="1173">
        <f t="shared" si="10"/>
        <v>0</v>
      </c>
      <c r="AE18" s="1173">
        <f t="shared" si="11"/>
        <v>0</v>
      </c>
      <c r="AF18" s="1173">
        <f t="shared" si="12"/>
        <v>0</v>
      </c>
    </row>
    <row r="19" spans="2:32" x14ac:dyDescent="0.2">
      <c r="B19" s="1153">
        <f>NSIKAP!B23</f>
        <v>4</v>
      </c>
      <c r="C19" s="1145"/>
      <c r="D19" s="1146" t="str">
        <f>NSIKAP!D23</f>
        <v/>
      </c>
      <c r="E19" s="1147"/>
      <c r="F19" s="1144"/>
      <c r="G19" s="1131" t="str">
        <f t="shared" si="0"/>
        <v/>
      </c>
      <c r="H19" s="1144"/>
      <c r="I19" s="1131" t="str">
        <f t="shared" si="1"/>
        <v/>
      </c>
      <c r="J19" s="1144"/>
      <c r="K19" s="1131" t="str">
        <f t="shared" si="2"/>
        <v/>
      </c>
      <c r="L19" s="1144"/>
      <c r="M19" s="1131" t="str">
        <f t="shared" si="3"/>
        <v/>
      </c>
      <c r="N19" s="1144"/>
      <c r="O19" s="1131" t="str">
        <f t="shared" si="4"/>
        <v/>
      </c>
      <c r="P19" s="1144"/>
      <c r="Q19" s="1131" t="str">
        <f t="shared" si="5"/>
        <v/>
      </c>
      <c r="R19" s="1144"/>
      <c r="S19" s="1131" t="str">
        <f t="shared" si="6"/>
        <v/>
      </c>
      <c r="T19" s="1144"/>
      <c r="U19" s="1131" t="str">
        <f t="shared" si="7"/>
        <v/>
      </c>
      <c r="V19" s="1144"/>
      <c r="W19" s="1131" t="str">
        <f t="shared" si="8"/>
        <v/>
      </c>
      <c r="X19" s="1144"/>
      <c r="Y19" s="1131" t="str">
        <f t="shared" si="13"/>
        <v/>
      </c>
      <c r="Z19" s="1144"/>
      <c r="AA19" s="1131" t="str">
        <f t="shared" si="9"/>
        <v/>
      </c>
      <c r="AB19" s="1144"/>
      <c r="AC19" s="1131" t="str">
        <f t="shared" si="14"/>
        <v/>
      </c>
      <c r="AD19" s="1173">
        <f t="shared" si="10"/>
        <v>0</v>
      </c>
      <c r="AE19" s="1173">
        <f t="shared" si="11"/>
        <v>0</v>
      </c>
      <c r="AF19" s="1173">
        <f t="shared" si="12"/>
        <v>0</v>
      </c>
    </row>
    <row r="20" spans="2:32" x14ac:dyDescent="0.2">
      <c r="B20" s="1153">
        <f>NSIKAP!B24</f>
        <v>5</v>
      </c>
      <c r="C20" s="1145"/>
      <c r="D20" s="1146" t="str">
        <f>NSIKAP!D24</f>
        <v/>
      </c>
      <c r="E20" s="1147"/>
      <c r="F20" s="1144"/>
      <c r="G20" s="1131" t="str">
        <f t="shared" si="0"/>
        <v/>
      </c>
      <c r="H20" s="1144"/>
      <c r="I20" s="1131" t="str">
        <f t="shared" si="1"/>
        <v/>
      </c>
      <c r="J20" s="1144"/>
      <c r="K20" s="1131" t="str">
        <f t="shared" si="2"/>
        <v/>
      </c>
      <c r="L20" s="1144"/>
      <c r="M20" s="1131" t="str">
        <f t="shared" si="3"/>
        <v/>
      </c>
      <c r="N20" s="1144"/>
      <c r="O20" s="1131" t="str">
        <f t="shared" si="4"/>
        <v/>
      </c>
      <c r="P20" s="1144"/>
      <c r="Q20" s="1131" t="str">
        <f t="shared" si="5"/>
        <v/>
      </c>
      <c r="R20" s="1144"/>
      <c r="S20" s="1131" t="str">
        <f t="shared" si="6"/>
        <v/>
      </c>
      <c r="T20" s="1144"/>
      <c r="U20" s="1131" t="str">
        <f t="shared" si="7"/>
        <v/>
      </c>
      <c r="V20" s="1144"/>
      <c r="W20" s="1131" t="str">
        <f t="shared" si="8"/>
        <v/>
      </c>
      <c r="X20" s="1144"/>
      <c r="Y20" s="1131" t="str">
        <f t="shared" si="13"/>
        <v/>
      </c>
      <c r="Z20" s="1144"/>
      <c r="AA20" s="1131" t="str">
        <f t="shared" si="9"/>
        <v/>
      </c>
      <c r="AB20" s="1144"/>
      <c r="AC20" s="1131" t="str">
        <f t="shared" si="14"/>
        <v/>
      </c>
      <c r="AD20" s="1173">
        <f t="shared" si="10"/>
        <v>0</v>
      </c>
      <c r="AE20" s="1173">
        <f t="shared" si="11"/>
        <v>0</v>
      </c>
      <c r="AF20" s="1173">
        <f t="shared" si="12"/>
        <v>0</v>
      </c>
    </row>
    <row r="21" spans="2:32" x14ac:dyDescent="0.2">
      <c r="B21" s="1153">
        <f>NSIKAP!B25</f>
        <v>6</v>
      </c>
      <c r="C21" s="1145"/>
      <c r="D21" s="1146" t="str">
        <f>NSIKAP!D25</f>
        <v/>
      </c>
      <c r="E21" s="1147"/>
      <c r="F21" s="1144"/>
      <c r="G21" s="1131" t="str">
        <f t="shared" si="0"/>
        <v/>
      </c>
      <c r="H21" s="1144"/>
      <c r="I21" s="1131" t="str">
        <f t="shared" si="1"/>
        <v/>
      </c>
      <c r="J21" s="1144"/>
      <c r="K21" s="1131" t="str">
        <f t="shared" si="2"/>
        <v/>
      </c>
      <c r="L21" s="1144"/>
      <c r="M21" s="1131" t="str">
        <f t="shared" si="3"/>
        <v/>
      </c>
      <c r="N21" s="1144"/>
      <c r="O21" s="1131" t="str">
        <f t="shared" si="4"/>
        <v/>
      </c>
      <c r="P21" s="1144"/>
      <c r="Q21" s="1131" t="str">
        <f t="shared" si="5"/>
        <v/>
      </c>
      <c r="R21" s="1144"/>
      <c r="S21" s="1131" t="str">
        <f t="shared" si="6"/>
        <v/>
      </c>
      <c r="T21" s="1144"/>
      <c r="U21" s="1131" t="str">
        <f t="shared" si="7"/>
        <v/>
      </c>
      <c r="V21" s="1144"/>
      <c r="W21" s="1131" t="str">
        <f t="shared" si="8"/>
        <v/>
      </c>
      <c r="X21" s="1144"/>
      <c r="Y21" s="1131" t="str">
        <f t="shared" si="13"/>
        <v/>
      </c>
      <c r="Z21" s="1144"/>
      <c r="AA21" s="1131" t="str">
        <f t="shared" si="9"/>
        <v/>
      </c>
      <c r="AB21" s="1144"/>
      <c r="AC21" s="1131" t="str">
        <f t="shared" si="14"/>
        <v/>
      </c>
      <c r="AD21" s="1173">
        <f t="shared" si="10"/>
        <v>0</v>
      </c>
      <c r="AE21" s="1173">
        <f t="shared" si="11"/>
        <v>0</v>
      </c>
      <c r="AF21" s="1173">
        <f t="shared" si="12"/>
        <v>0</v>
      </c>
    </row>
    <row r="22" spans="2:32" x14ac:dyDescent="0.2">
      <c r="B22" s="1153">
        <f>NSIKAP!B26</f>
        <v>7</v>
      </c>
      <c r="C22" s="1145"/>
      <c r="D22" s="1146" t="str">
        <f>NSIKAP!D26</f>
        <v/>
      </c>
      <c r="E22" s="1147"/>
      <c r="F22" s="1144"/>
      <c r="G22" s="1131" t="str">
        <f t="shared" si="0"/>
        <v/>
      </c>
      <c r="H22" s="1144"/>
      <c r="I22" s="1131" t="str">
        <f t="shared" si="1"/>
        <v/>
      </c>
      <c r="J22" s="1144"/>
      <c r="K22" s="1131" t="str">
        <f t="shared" si="2"/>
        <v/>
      </c>
      <c r="L22" s="1144"/>
      <c r="M22" s="1131" t="str">
        <f t="shared" si="3"/>
        <v/>
      </c>
      <c r="N22" s="1144"/>
      <c r="O22" s="1131" t="str">
        <f t="shared" si="4"/>
        <v/>
      </c>
      <c r="P22" s="1144"/>
      <c r="Q22" s="1131" t="str">
        <f t="shared" si="5"/>
        <v/>
      </c>
      <c r="R22" s="1144"/>
      <c r="S22" s="1131" t="str">
        <f t="shared" si="6"/>
        <v/>
      </c>
      <c r="T22" s="1144"/>
      <c r="U22" s="1131" t="str">
        <f t="shared" si="7"/>
        <v/>
      </c>
      <c r="V22" s="1144"/>
      <c r="W22" s="1131" t="str">
        <f t="shared" si="8"/>
        <v/>
      </c>
      <c r="X22" s="1144"/>
      <c r="Y22" s="1131" t="str">
        <f t="shared" si="13"/>
        <v/>
      </c>
      <c r="Z22" s="1144"/>
      <c r="AA22" s="1131" t="str">
        <f t="shared" si="9"/>
        <v/>
      </c>
      <c r="AB22" s="1144"/>
      <c r="AC22" s="1131" t="str">
        <f t="shared" si="14"/>
        <v/>
      </c>
      <c r="AD22" s="1173">
        <f t="shared" si="10"/>
        <v>0</v>
      </c>
      <c r="AE22" s="1173">
        <f t="shared" si="11"/>
        <v>0</v>
      </c>
      <c r="AF22" s="1173">
        <f t="shared" si="12"/>
        <v>0</v>
      </c>
    </row>
    <row r="23" spans="2:32" x14ac:dyDescent="0.2">
      <c r="B23" s="1153">
        <f>NSIKAP!B27</f>
        <v>8</v>
      </c>
      <c r="C23" s="1145"/>
      <c r="D23" s="1146" t="str">
        <f>NSIKAP!D27</f>
        <v/>
      </c>
      <c r="E23" s="1147"/>
      <c r="F23" s="1144"/>
      <c r="G23" s="1131" t="str">
        <f t="shared" si="0"/>
        <v/>
      </c>
      <c r="H23" s="1144"/>
      <c r="I23" s="1131" t="str">
        <f t="shared" si="1"/>
        <v/>
      </c>
      <c r="J23" s="1144"/>
      <c r="K23" s="1131" t="str">
        <f t="shared" si="2"/>
        <v/>
      </c>
      <c r="L23" s="1144"/>
      <c r="M23" s="1131" t="str">
        <f t="shared" si="3"/>
        <v/>
      </c>
      <c r="N23" s="1144"/>
      <c r="O23" s="1131" t="str">
        <f t="shared" si="4"/>
        <v/>
      </c>
      <c r="P23" s="1144"/>
      <c r="Q23" s="1131" t="str">
        <f t="shared" si="5"/>
        <v/>
      </c>
      <c r="R23" s="1144"/>
      <c r="S23" s="1131" t="str">
        <f t="shared" si="6"/>
        <v/>
      </c>
      <c r="T23" s="1144"/>
      <c r="U23" s="1131" t="str">
        <f t="shared" si="7"/>
        <v/>
      </c>
      <c r="V23" s="1144"/>
      <c r="W23" s="1131" t="str">
        <f t="shared" si="8"/>
        <v/>
      </c>
      <c r="X23" s="1144"/>
      <c r="Y23" s="1131" t="str">
        <f t="shared" si="13"/>
        <v/>
      </c>
      <c r="Z23" s="1144"/>
      <c r="AA23" s="1131" t="str">
        <f t="shared" si="9"/>
        <v/>
      </c>
      <c r="AB23" s="1144"/>
      <c r="AC23" s="1131" t="str">
        <f t="shared" si="14"/>
        <v/>
      </c>
      <c r="AD23" s="1173">
        <f t="shared" si="10"/>
        <v>0</v>
      </c>
      <c r="AE23" s="1173">
        <f t="shared" si="11"/>
        <v>0</v>
      </c>
      <c r="AF23" s="1173">
        <f t="shared" si="12"/>
        <v>0</v>
      </c>
    </row>
    <row r="24" spans="2:32" x14ac:dyDescent="0.2">
      <c r="B24" s="1153">
        <f>NSIKAP!B28</f>
        <v>9</v>
      </c>
      <c r="C24" s="1145"/>
      <c r="D24" s="1146" t="str">
        <f>NSIKAP!D28</f>
        <v/>
      </c>
      <c r="E24" s="1147"/>
      <c r="F24" s="1144"/>
      <c r="G24" s="1131" t="str">
        <f t="shared" si="0"/>
        <v/>
      </c>
      <c r="H24" s="1144"/>
      <c r="I24" s="1131" t="str">
        <f t="shared" si="1"/>
        <v/>
      </c>
      <c r="J24" s="1144"/>
      <c r="K24" s="1131" t="str">
        <f t="shared" si="2"/>
        <v/>
      </c>
      <c r="L24" s="1144"/>
      <c r="M24" s="1131" t="str">
        <f t="shared" si="3"/>
        <v/>
      </c>
      <c r="N24" s="1144"/>
      <c r="O24" s="1131" t="str">
        <f t="shared" si="4"/>
        <v/>
      </c>
      <c r="P24" s="1144"/>
      <c r="Q24" s="1131" t="str">
        <f t="shared" si="5"/>
        <v/>
      </c>
      <c r="R24" s="1144"/>
      <c r="S24" s="1131" t="str">
        <f t="shared" si="6"/>
        <v/>
      </c>
      <c r="T24" s="1144"/>
      <c r="U24" s="1131" t="str">
        <f t="shared" si="7"/>
        <v/>
      </c>
      <c r="V24" s="1144"/>
      <c r="W24" s="1131" t="str">
        <f t="shared" si="8"/>
        <v/>
      </c>
      <c r="X24" s="1144"/>
      <c r="Y24" s="1131" t="str">
        <f t="shared" si="13"/>
        <v/>
      </c>
      <c r="Z24" s="1144"/>
      <c r="AA24" s="1131" t="str">
        <f t="shared" si="9"/>
        <v/>
      </c>
      <c r="AB24" s="1144"/>
      <c r="AC24" s="1131" t="str">
        <f t="shared" si="14"/>
        <v/>
      </c>
      <c r="AD24" s="1173">
        <f t="shared" si="10"/>
        <v>0</v>
      </c>
      <c r="AE24" s="1173">
        <f t="shared" si="11"/>
        <v>0</v>
      </c>
      <c r="AF24" s="1173">
        <f t="shared" si="12"/>
        <v>0</v>
      </c>
    </row>
    <row r="25" spans="2:32" x14ac:dyDescent="0.2">
      <c r="B25" s="1153">
        <f>NSIKAP!B29</f>
        <v>10</v>
      </c>
      <c r="C25" s="1145"/>
      <c r="D25" s="1146" t="str">
        <f>NSIKAP!D29</f>
        <v/>
      </c>
      <c r="E25" s="1147"/>
      <c r="F25" s="1144"/>
      <c r="G25" s="1131" t="str">
        <f t="shared" si="0"/>
        <v/>
      </c>
      <c r="H25" s="1144"/>
      <c r="I25" s="1131" t="str">
        <f t="shared" si="1"/>
        <v/>
      </c>
      <c r="J25" s="1144"/>
      <c r="K25" s="1131" t="str">
        <f t="shared" si="2"/>
        <v/>
      </c>
      <c r="L25" s="1144"/>
      <c r="M25" s="1131" t="str">
        <f t="shared" si="3"/>
        <v/>
      </c>
      <c r="N25" s="1144"/>
      <c r="O25" s="1131" t="str">
        <f t="shared" si="4"/>
        <v/>
      </c>
      <c r="P25" s="1144"/>
      <c r="Q25" s="1131" t="str">
        <f t="shared" si="5"/>
        <v/>
      </c>
      <c r="R25" s="1144"/>
      <c r="S25" s="1131" t="str">
        <f t="shared" si="6"/>
        <v/>
      </c>
      <c r="T25" s="1144"/>
      <c r="U25" s="1131" t="str">
        <f t="shared" si="7"/>
        <v/>
      </c>
      <c r="V25" s="1144"/>
      <c r="W25" s="1131" t="str">
        <f t="shared" si="8"/>
        <v/>
      </c>
      <c r="X25" s="1144"/>
      <c r="Y25" s="1131" t="str">
        <f t="shared" si="13"/>
        <v/>
      </c>
      <c r="Z25" s="1144"/>
      <c r="AA25" s="1131" t="str">
        <f t="shared" si="9"/>
        <v/>
      </c>
      <c r="AB25" s="1144"/>
      <c r="AC25" s="1131" t="str">
        <f t="shared" si="14"/>
        <v/>
      </c>
      <c r="AD25" s="1173">
        <f t="shared" si="10"/>
        <v>0</v>
      </c>
      <c r="AE25" s="1173">
        <f t="shared" si="11"/>
        <v>0</v>
      </c>
      <c r="AF25" s="1173">
        <f t="shared" si="12"/>
        <v>0</v>
      </c>
    </row>
    <row r="26" spans="2:32" x14ac:dyDescent="0.2">
      <c r="B26" s="1153">
        <f>NSIKAP!B30</f>
        <v>11</v>
      </c>
      <c r="C26" s="1145"/>
      <c r="D26" s="1146" t="str">
        <f>NSIKAP!D30</f>
        <v/>
      </c>
      <c r="E26" s="1147"/>
      <c r="F26" s="1144"/>
      <c r="G26" s="1131" t="str">
        <f t="shared" si="0"/>
        <v/>
      </c>
      <c r="H26" s="1144"/>
      <c r="I26" s="1131" t="str">
        <f t="shared" si="1"/>
        <v/>
      </c>
      <c r="J26" s="1144"/>
      <c r="K26" s="1131" t="str">
        <f t="shared" si="2"/>
        <v/>
      </c>
      <c r="L26" s="1144"/>
      <c r="M26" s="1131" t="str">
        <f t="shared" si="3"/>
        <v/>
      </c>
      <c r="N26" s="1144"/>
      <c r="O26" s="1131" t="str">
        <f t="shared" si="4"/>
        <v/>
      </c>
      <c r="P26" s="1144"/>
      <c r="Q26" s="1131" t="str">
        <f t="shared" si="5"/>
        <v/>
      </c>
      <c r="R26" s="1144"/>
      <c r="S26" s="1131" t="str">
        <f t="shared" si="6"/>
        <v/>
      </c>
      <c r="T26" s="1144"/>
      <c r="U26" s="1131" t="str">
        <f t="shared" si="7"/>
        <v/>
      </c>
      <c r="V26" s="1144"/>
      <c r="W26" s="1131" t="str">
        <f t="shared" si="8"/>
        <v/>
      </c>
      <c r="X26" s="1144"/>
      <c r="Y26" s="1131" t="str">
        <f t="shared" si="13"/>
        <v/>
      </c>
      <c r="Z26" s="1144"/>
      <c r="AA26" s="1131" t="str">
        <f t="shared" si="9"/>
        <v/>
      </c>
      <c r="AB26" s="1144"/>
      <c r="AC26" s="1131" t="str">
        <f t="shared" si="14"/>
        <v/>
      </c>
      <c r="AD26" s="1173">
        <f t="shared" si="10"/>
        <v>0</v>
      </c>
      <c r="AE26" s="1173">
        <f t="shared" si="11"/>
        <v>0</v>
      </c>
      <c r="AF26" s="1173">
        <f t="shared" si="12"/>
        <v>0</v>
      </c>
    </row>
    <row r="27" spans="2:32" x14ac:dyDescent="0.2">
      <c r="B27" s="1153">
        <f>NSIKAP!B31</f>
        <v>12</v>
      </c>
      <c r="C27" s="1145"/>
      <c r="D27" s="1146" t="str">
        <f>NSIKAP!D31</f>
        <v/>
      </c>
      <c r="E27" s="1147"/>
      <c r="F27" s="1144"/>
      <c r="G27" s="1131" t="str">
        <f t="shared" si="0"/>
        <v/>
      </c>
      <c r="H27" s="1144"/>
      <c r="I27" s="1131" t="str">
        <f t="shared" si="1"/>
        <v/>
      </c>
      <c r="J27" s="1144"/>
      <c r="K27" s="1131" t="str">
        <f t="shared" si="2"/>
        <v/>
      </c>
      <c r="L27" s="1144"/>
      <c r="M27" s="1131" t="str">
        <f t="shared" si="3"/>
        <v/>
      </c>
      <c r="N27" s="1144"/>
      <c r="O27" s="1131" t="str">
        <f t="shared" si="4"/>
        <v/>
      </c>
      <c r="P27" s="1144"/>
      <c r="Q27" s="1131" t="str">
        <f t="shared" si="5"/>
        <v/>
      </c>
      <c r="R27" s="1144"/>
      <c r="S27" s="1131" t="str">
        <f t="shared" si="6"/>
        <v/>
      </c>
      <c r="T27" s="1144"/>
      <c r="U27" s="1131" t="str">
        <f t="shared" si="7"/>
        <v/>
      </c>
      <c r="V27" s="1144"/>
      <c r="W27" s="1131" t="str">
        <f t="shared" si="8"/>
        <v/>
      </c>
      <c r="X27" s="1144"/>
      <c r="Y27" s="1131" t="str">
        <f t="shared" si="13"/>
        <v/>
      </c>
      <c r="Z27" s="1144"/>
      <c r="AA27" s="1131" t="str">
        <f t="shared" si="9"/>
        <v/>
      </c>
      <c r="AB27" s="1144"/>
      <c r="AC27" s="1131" t="str">
        <f t="shared" si="14"/>
        <v/>
      </c>
      <c r="AD27" s="1173">
        <f t="shared" si="10"/>
        <v>0</v>
      </c>
      <c r="AE27" s="1173">
        <f t="shared" si="11"/>
        <v>0</v>
      </c>
      <c r="AF27" s="1173">
        <f t="shared" si="12"/>
        <v>0</v>
      </c>
    </row>
    <row r="28" spans="2:32" x14ac:dyDescent="0.2">
      <c r="B28" s="1153">
        <f>NSIKAP!B32</f>
        <v>13</v>
      </c>
      <c r="C28" s="1145"/>
      <c r="D28" s="1146" t="str">
        <f>NSIKAP!D32</f>
        <v/>
      </c>
      <c r="E28" s="1147"/>
      <c r="F28" s="1144"/>
      <c r="G28" s="1131" t="str">
        <f t="shared" si="0"/>
        <v/>
      </c>
      <c r="H28" s="1144"/>
      <c r="I28" s="1131" t="str">
        <f t="shared" si="1"/>
        <v/>
      </c>
      <c r="J28" s="1144"/>
      <c r="K28" s="1131" t="str">
        <f t="shared" si="2"/>
        <v/>
      </c>
      <c r="L28" s="1144"/>
      <c r="M28" s="1131" t="str">
        <f t="shared" si="3"/>
        <v/>
      </c>
      <c r="N28" s="1144"/>
      <c r="O28" s="1131" t="str">
        <f t="shared" si="4"/>
        <v/>
      </c>
      <c r="P28" s="1144"/>
      <c r="Q28" s="1131" t="str">
        <f t="shared" si="5"/>
        <v/>
      </c>
      <c r="R28" s="1144"/>
      <c r="S28" s="1131" t="str">
        <f t="shared" si="6"/>
        <v/>
      </c>
      <c r="T28" s="1144"/>
      <c r="U28" s="1131" t="str">
        <f t="shared" si="7"/>
        <v/>
      </c>
      <c r="V28" s="1144"/>
      <c r="W28" s="1131" t="str">
        <f t="shared" si="8"/>
        <v/>
      </c>
      <c r="X28" s="1144"/>
      <c r="Y28" s="1131" t="str">
        <f t="shared" si="13"/>
        <v/>
      </c>
      <c r="Z28" s="1144"/>
      <c r="AA28" s="1131" t="str">
        <f t="shared" si="9"/>
        <v/>
      </c>
      <c r="AB28" s="1144"/>
      <c r="AC28" s="1131" t="str">
        <f t="shared" si="14"/>
        <v/>
      </c>
      <c r="AD28" s="1173">
        <f t="shared" si="10"/>
        <v>0</v>
      </c>
      <c r="AE28" s="1173">
        <f t="shared" si="11"/>
        <v>0</v>
      </c>
      <c r="AF28" s="1173">
        <f t="shared" si="12"/>
        <v>0</v>
      </c>
    </row>
    <row r="29" spans="2:32" x14ac:dyDescent="0.2">
      <c r="B29" s="1153">
        <f>NSIKAP!B33</f>
        <v>14</v>
      </c>
      <c r="C29" s="1145"/>
      <c r="D29" s="1146" t="str">
        <f>NSIKAP!D33</f>
        <v/>
      </c>
      <c r="E29" s="1147"/>
      <c r="F29" s="1144"/>
      <c r="G29" s="1131" t="str">
        <f t="shared" si="0"/>
        <v/>
      </c>
      <c r="H29" s="1144"/>
      <c r="I29" s="1131" t="str">
        <f t="shared" si="1"/>
        <v/>
      </c>
      <c r="J29" s="1144"/>
      <c r="K29" s="1131" t="str">
        <f t="shared" si="2"/>
        <v/>
      </c>
      <c r="L29" s="1144"/>
      <c r="M29" s="1131" t="str">
        <f t="shared" si="3"/>
        <v/>
      </c>
      <c r="N29" s="1144"/>
      <c r="O29" s="1131" t="str">
        <f t="shared" si="4"/>
        <v/>
      </c>
      <c r="P29" s="1144"/>
      <c r="Q29" s="1131" t="str">
        <f t="shared" si="5"/>
        <v/>
      </c>
      <c r="R29" s="1144"/>
      <c r="S29" s="1131" t="str">
        <f t="shared" si="6"/>
        <v/>
      </c>
      <c r="T29" s="1144"/>
      <c r="U29" s="1131" t="str">
        <f t="shared" si="7"/>
        <v/>
      </c>
      <c r="V29" s="1144"/>
      <c r="W29" s="1131" t="str">
        <f t="shared" si="8"/>
        <v/>
      </c>
      <c r="X29" s="1144"/>
      <c r="Y29" s="1131" t="str">
        <f t="shared" si="13"/>
        <v/>
      </c>
      <c r="Z29" s="1144"/>
      <c r="AA29" s="1131" t="str">
        <f t="shared" si="9"/>
        <v/>
      </c>
      <c r="AB29" s="1144"/>
      <c r="AC29" s="1131" t="str">
        <f t="shared" si="14"/>
        <v/>
      </c>
      <c r="AD29" s="1173">
        <f t="shared" si="10"/>
        <v>0</v>
      </c>
      <c r="AE29" s="1173">
        <f t="shared" si="11"/>
        <v>0</v>
      </c>
      <c r="AF29" s="1173">
        <f t="shared" si="12"/>
        <v>0</v>
      </c>
    </row>
    <row r="30" spans="2:32" x14ac:dyDescent="0.2">
      <c r="B30" s="1153">
        <f>NSIKAP!B34</f>
        <v>15</v>
      </c>
      <c r="C30" s="1145"/>
      <c r="D30" s="1146" t="str">
        <f>NSIKAP!D34</f>
        <v/>
      </c>
      <c r="E30" s="1147"/>
      <c r="F30" s="1144"/>
      <c r="G30" s="1131" t="str">
        <f t="shared" si="0"/>
        <v/>
      </c>
      <c r="H30" s="1144"/>
      <c r="I30" s="1131" t="str">
        <f t="shared" si="1"/>
        <v/>
      </c>
      <c r="J30" s="1144"/>
      <c r="K30" s="1131" t="str">
        <f t="shared" si="2"/>
        <v/>
      </c>
      <c r="L30" s="1144"/>
      <c r="M30" s="1131" t="str">
        <f t="shared" si="3"/>
        <v/>
      </c>
      <c r="N30" s="1144"/>
      <c r="O30" s="1131" t="str">
        <f t="shared" si="4"/>
        <v/>
      </c>
      <c r="P30" s="1144"/>
      <c r="Q30" s="1131" t="str">
        <f t="shared" si="5"/>
        <v/>
      </c>
      <c r="R30" s="1144"/>
      <c r="S30" s="1131" t="str">
        <f t="shared" si="6"/>
        <v/>
      </c>
      <c r="T30" s="1144"/>
      <c r="U30" s="1131" t="str">
        <f t="shared" si="7"/>
        <v/>
      </c>
      <c r="V30" s="1144"/>
      <c r="W30" s="1131" t="str">
        <f t="shared" si="8"/>
        <v/>
      </c>
      <c r="X30" s="1144"/>
      <c r="Y30" s="1131" t="str">
        <f t="shared" si="13"/>
        <v/>
      </c>
      <c r="Z30" s="1144"/>
      <c r="AA30" s="1131" t="str">
        <f t="shared" si="9"/>
        <v/>
      </c>
      <c r="AB30" s="1144"/>
      <c r="AC30" s="1131" t="str">
        <f t="shared" si="14"/>
        <v/>
      </c>
      <c r="AD30" s="1173">
        <f t="shared" si="10"/>
        <v>0</v>
      </c>
      <c r="AE30" s="1173">
        <f t="shared" si="11"/>
        <v>0</v>
      </c>
      <c r="AF30" s="1173">
        <f t="shared" si="12"/>
        <v>0</v>
      </c>
    </row>
    <row r="31" spans="2:32" x14ac:dyDescent="0.2">
      <c r="B31" s="1153">
        <f>NSIKAP!B35</f>
        <v>16</v>
      </c>
      <c r="C31" s="1145"/>
      <c r="D31" s="1146" t="str">
        <f>NSIKAP!D35</f>
        <v/>
      </c>
      <c r="E31" s="1147"/>
      <c r="F31" s="1144"/>
      <c r="G31" s="1131" t="str">
        <f t="shared" si="0"/>
        <v/>
      </c>
      <c r="H31" s="1144"/>
      <c r="I31" s="1131" t="str">
        <f t="shared" si="1"/>
        <v/>
      </c>
      <c r="J31" s="1144"/>
      <c r="K31" s="1131" t="str">
        <f t="shared" si="2"/>
        <v/>
      </c>
      <c r="L31" s="1144"/>
      <c r="M31" s="1131" t="str">
        <f t="shared" si="3"/>
        <v/>
      </c>
      <c r="N31" s="1144"/>
      <c r="O31" s="1131" t="str">
        <f t="shared" si="4"/>
        <v/>
      </c>
      <c r="P31" s="1144"/>
      <c r="Q31" s="1131" t="str">
        <f t="shared" si="5"/>
        <v/>
      </c>
      <c r="R31" s="1144"/>
      <c r="S31" s="1131" t="str">
        <f t="shared" si="6"/>
        <v/>
      </c>
      <c r="T31" s="1144"/>
      <c r="U31" s="1131" t="str">
        <f t="shared" si="7"/>
        <v/>
      </c>
      <c r="V31" s="1144"/>
      <c r="W31" s="1131" t="str">
        <f t="shared" si="8"/>
        <v/>
      </c>
      <c r="X31" s="1144"/>
      <c r="Y31" s="1131" t="str">
        <f t="shared" si="13"/>
        <v/>
      </c>
      <c r="Z31" s="1144"/>
      <c r="AA31" s="1131" t="str">
        <f t="shared" si="9"/>
        <v/>
      </c>
      <c r="AB31" s="1144"/>
      <c r="AC31" s="1131" t="str">
        <f t="shared" si="14"/>
        <v/>
      </c>
      <c r="AD31" s="1173">
        <f t="shared" si="10"/>
        <v>0</v>
      </c>
      <c r="AE31" s="1173">
        <f t="shared" si="11"/>
        <v>0</v>
      </c>
      <c r="AF31" s="1173">
        <f t="shared" si="12"/>
        <v>0</v>
      </c>
    </row>
    <row r="32" spans="2:32" x14ac:dyDescent="0.2">
      <c r="B32" s="1153">
        <f>NSIKAP!B36</f>
        <v>17</v>
      </c>
      <c r="C32" s="1145"/>
      <c r="D32" s="1146" t="str">
        <f>NSIKAP!D36</f>
        <v/>
      </c>
      <c r="E32" s="1147"/>
      <c r="F32" s="1144"/>
      <c r="G32" s="1131" t="str">
        <f t="shared" si="0"/>
        <v/>
      </c>
      <c r="H32" s="1144"/>
      <c r="I32" s="1131" t="str">
        <f t="shared" si="1"/>
        <v/>
      </c>
      <c r="J32" s="1144"/>
      <c r="K32" s="1131" t="str">
        <f t="shared" si="2"/>
        <v/>
      </c>
      <c r="L32" s="1144"/>
      <c r="M32" s="1131" t="str">
        <f t="shared" si="3"/>
        <v/>
      </c>
      <c r="N32" s="1144"/>
      <c r="O32" s="1131" t="str">
        <f t="shared" si="4"/>
        <v/>
      </c>
      <c r="P32" s="1144"/>
      <c r="Q32" s="1131" t="str">
        <f t="shared" si="5"/>
        <v/>
      </c>
      <c r="R32" s="1144"/>
      <c r="S32" s="1131" t="str">
        <f t="shared" si="6"/>
        <v/>
      </c>
      <c r="T32" s="1144"/>
      <c r="U32" s="1131" t="str">
        <f t="shared" si="7"/>
        <v/>
      </c>
      <c r="V32" s="1144"/>
      <c r="W32" s="1131" t="str">
        <f t="shared" si="8"/>
        <v/>
      </c>
      <c r="X32" s="1144"/>
      <c r="Y32" s="1131" t="str">
        <f t="shared" si="13"/>
        <v/>
      </c>
      <c r="Z32" s="1144"/>
      <c r="AA32" s="1131" t="str">
        <f t="shared" si="9"/>
        <v/>
      </c>
      <c r="AB32" s="1144"/>
      <c r="AC32" s="1131" t="str">
        <f t="shared" si="14"/>
        <v/>
      </c>
      <c r="AD32" s="1173">
        <f t="shared" si="10"/>
        <v>0</v>
      </c>
      <c r="AE32" s="1173">
        <f t="shared" si="11"/>
        <v>0</v>
      </c>
      <c r="AF32" s="1173">
        <f t="shared" si="12"/>
        <v>0</v>
      </c>
    </row>
    <row r="33" spans="2:32" x14ac:dyDescent="0.2">
      <c r="B33" s="1153">
        <f>NSIKAP!B37</f>
        <v>18</v>
      </c>
      <c r="C33" s="1145"/>
      <c r="D33" s="1146" t="str">
        <f>NSIKAP!D37</f>
        <v/>
      </c>
      <c r="E33" s="1147"/>
      <c r="F33" s="1144"/>
      <c r="G33" s="1131" t="str">
        <f t="shared" si="0"/>
        <v/>
      </c>
      <c r="H33" s="1144"/>
      <c r="I33" s="1131" t="str">
        <f t="shared" si="1"/>
        <v/>
      </c>
      <c r="J33" s="1144"/>
      <c r="K33" s="1131" t="str">
        <f t="shared" si="2"/>
        <v/>
      </c>
      <c r="L33" s="1144"/>
      <c r="M33" s="1131" t="str">
        <f t="shared" si="3"/>
        <v/>
      </c>
      <c r="N33" s="1144"/>
      <c r="O33" s="1131" t="str">
        <f t="shared" si="4"/>
        <v/>
      </c>
      <c r="P33" s="1144"/>
      <c r="Q33" s="1131" t="str">
        <f t="shared" si="5"/>
        <v/>
      </c>
      <c r="R33" s="1144"/>
      <c r="S33" s="1131" t="str">
        <f t="shared" si="6"/>
        <v/>
      </c>
      <c r="T33" s="1144"/>
      <c r="U33" s="1131" t="str">
        <f t="shared" si="7"/>
        <v/>
      </c>
      <c r="V33" s="1144"/>
      <c r="W33" s="1131" t="str">
        <f t="shared" si="8"/>
        <v/>
      </c>
      <c r="X33" s="1144"/>
      <c r="Y33" s="1131" t="str">
        <f t="shared" si="13"/>
        <v/>
      </c>
      <c r="Z33" s="1144"/>
      <c r="AA33" s="1131" t="str">
        <f t="shared" si="9"/>
        <v/>
      </c>
      <c r="AB33" s="1144"/>
      <c r="AC33" s="1131" t="str">
        <f t="shared" si="14"/>
        <v/>
      </c>
      <c r="AD33" s="1173">
        <f t="shared" si="10"/>
        <v>0</v>
      </c>
      <c r="AE33" s="1173">
        <f t="shared" si="11"/>
        <v>0</v>
      </c>
      <c r="AF33" s="1173">
        <f t="shared" si="12"/>
        <v>0</v>
      </c>
    </row>
    <row r="34" spans="2:32" x14ac:dyDescent="0.2">
      <c r="B34" s="1153">
        <f>NSIKAP!B38</f>
        <v>19</v>
      </c>
      <c r="C34" s="1145"/>
      <c r="D34" s="1146" t="str">
        <f>NSIKAP!D38</f>
        <v/>
      </c>
      <c r="E34" s="1147"/>
      <c r="F34" s="1144"/>
      <c r="G34" s="1131" t="str">
        <f t="shared" si="0"/>
        <v/>
      </c>
      <c r="H34" s="1144"/>
      <c r="I34" s="1131" t="str">
        <f t="shared" si="1"/>
        <v/>
      </c>
      <c r="J34" s="1144"/>
      <c r="K34" s="1131" t="str">
        <f t="shared" si="2"/>
        <v/>
      </c>
      <c r="L34" s="1144"/>
      <c r="M34" s="1131" t="str">
        <f t="shared" si="3"/>
        <v/>
      </c>
      <c r="N34" s="1144"/>
      <c r="O34" s="1131" t="str">
        <f t="shared" si="4"/>
        <v/>
      </c>
      <c r="P34" s="1144"/>
      <c r="Q34" s="1131" t="str">
        <f t="shared" si="5"/>
        <v/>
      </c>
      <c r="R34" s="1144"/>
      <c r="S34" s="1131" t="str">
        <f t="shared" si="6"/>
        <v/>
      </c>
      <c r="T34" s="1144"/>
      <c r="U34" s="1131" t="str">
        <f t="shared" si="7"/>
        <v/>
      </c>
      <c r="V34" s="1144"/>
      <c r="W34" s="1131" t="str">
        <f t="shared" si="8"/>
        <v/>
      </c>
      <c r="X34" s="1144"/>
      <c r="Y34" s="1131" t="str">
        <f t="shared" si="13"/>
        <v/>
      </c>
      <c r="Z34" s="1144"/>
      <c r="AA34" s="1131" t="str">
        <f t="shared" si="9"/>
        <v/>
      </c>
      <c r="AB34" s="1144"/>
      <c r="AC34" s="1131" t="str">
        <f t="shared" si="14"/>
        <v/>
      </c>
      <c r="AD34" s="1173">
        <f t="shared" si="10"/>
        <v>0</v>
      </c>
      <c r="AE34" s="1173">
        <f t="shared" si="11"/>
        <v>0</v>
      </c>
      <c r="AF34" s="1173">
        <f t="shared" si="12"/>
        <v>0</v>
      </c>
    </row>
    <row r="35" spans="2:32" x14ac:dyDescent="0.2">
      <c r="B35" s="1153">
        <f>NSIKAP!B39</f>
        <v>20</v>
      </c>
      <c r="C35" s="1145"/>
      <c r="D35" s="1146" t="str">
        <f>NSIKAP!D39</f>
        <v/>
      </c>
      <c r="E35" s="1147"/>
      <c r="F35" s="1144"/>
      <c r="G35" s="1131" t="str">
        <f t="shared" si="0"/>
        <v/>
      </c>
      <c r="H35" s="1144"/>
      <c r="I35" s="1131" t="str">
        <f t="shared" si="1"/>
        <v/>
      </c>
      <c r="J35" s="1144"/>
      <c r="K35" s="1131" t="str">
        <f t="shared" si="2"/>
        <v/>
      </c>
      <c r="L35" s="1144"/>
      <c r="M35" s="1131" t="str">
        <f t="shared" si="3"/>
        <v/>
      </c>
      <c r="N35" s="1144"/>
      <c r="O35" s="1131" t="str">
        <f t="shared" si="4"/>
        <v/>
      </c>
      <c r="P35" s="1144"/>
      <c r="Q35" s="1131" t="str">
        <f t="shared" si="5"/>
        <v/>
      </c>
      <c r="R35" s="1144"/>
      <c r="S35" s="1131" t="str">
        <f t="shared" si="6"/>
        <v/>
      </c>
      <c r="T35" s="1144"/>
      <c r="U35" s="1131" t="str">
        <f t="shared" si="7"/>
        <v/>
      </c>
      <c r="V35" s="1144"/>
      <c r="W35" s="1131" t="str">
        <f t="shared" si="8"/>
        <v/>
      </c>
      <c r="X35" s="1144"/>
      <c r="Y35" s="1131" t="str">
        <f t="shared" si="13"/>
        <v/>
      </c>
      <c r="Z35" s="1144"/>
      <c r="AA35" s="1131" t="str">
        <f t="shared" si="9"/>
        <v/>
      </c>
      <c r="AB35" s="1144"/>
      <c r="AC35" s="1131" t="str">
        <f t="shared" si="14"/>
        <v/>
      </c>
      <c r="AD35" s="1173">
        <f t="shared" si="10"/>
        <v>0</v>
      </c>
      <c r="AE35" s="1173">
        <f t="shared" si="11"/>
        <v>0</v>
      </c>
      <c r="AF35" s="1173">
        <f t="shared" si="12"/>
        <v>0</v>
      </c>
    </row>
    <row r="36" spans="2:32" x14ac:dyDescent="0.2">
      <c r="B36" s="1153">
        <f>NSIKAP!B40</f>
        <v>21</v>
      </c>
      <c r="C36" s="1145"/>
      <c r="D36" s="1146" t="str">
        <f>NSIKAP!D40</f>
        <v/>
      </c>
      <c r="E36" s="1147"/>
      <c r="F36" s="1144"/>
      <c r="G36" s="1131" t="str">
        <f t="shared" si="0"/>
        <v/>
      </c>
      <c r="H36" s="1144"/>
      <c r="I36" s="1131" t="str">
        <f t="shared" si="1"/>
        <v/>
      </c>
      <c r="J36" s="1144"/>
      <c r="K36" s="1131" t="str">
        <f t="shared" si="2"/>
        <v/>
      </c>
      <c r="L36" s="1144"/>
      <c r="M36" s="1131" t="str">
        <f t="shared" si="3"/>
        <v/>
      </c>
      <c r="N36" s="1144"/>
      <c r="O36" s="1131" t="str">
        <f t="shared" si="4"/>
        <v/>
      </c>
      <c r="P36" s="1144"/>
      <c r="Q36" s="1131" t="str">
        <f t="shared" si="5"/>
        <v/>
      </c>
      <c r="R36" s="1144"/>
      <c r="S36" s="1131" t="str">
        <f t="shared" si="6"/>
        <v/>
      </c>
      <c r="T36" s="1144"/>
      <c r="U36" s="1131" t="str">
        <f t="shared" si="7"/>
        <v/>
      </c>
      <c r="V36" s="1144"/>
      <c r="W36" s="1131" t="str">
        <f t="shared" si="8"/>
        <v/>
      </c>
      <c r="X36" s="1144"/>
      <c r="Y36" s="1131" t="str">
        <f t="shared" si="13"/>
        <v/>
      </c>
      <c r="Z36" s="1144"/>
      <c r="AA36" s="1131" t="str">
        <f t="shared" si="9"/>
        <v/>
      </c>
      <c r="AB36" s="1144"/>
      <c r="AC36" s="1131" t="str">
        <f t="shared" si="14"/>
        <v/>
      </c>
      <c r="AD36" s="1173">
        <f t="shared" si="10"/>
        <v>0</v>
      </c>
      <c r="AE36" s="1173">
        <f t="shared" si="11"/>
        <v>0</v>
      </c>
      <c r="AF36" s="1173">
        <f t="shared" si="12"/>
        <v>0</v>
      </c>
    </row>
    <row r="37" spans="2:32" x14ac:dyDescent="0.2">
      <c r="B37" s="1153">
        <f>NSIKAP!B41</f>
        <v>22</v>
      </c>
      <c r="C37" s="1145"/>
      <c r="D37" s="1146" t="str">
        <f>NSIKAP!D41</f>
        <v/>
      </c>
      <c r="E37" s="1147"/>
      <c r="F37" s="1144"/>
      <c r="G37" s="1131" t="str">
        <f t="shared" si="0"/>
        <v/>
      </c>
      <c r="H37" s="1144"/>
      <c r="I37" s="1131" t="str">
        <f t="shared" si="1"/>
        <v/>
      </c>
      <c r="J37" s="1144"/>
      <c r="K37" s="1131" t="str">
        <f t="shared" si="2"/>
        <v/>
      </c>
      <c r="L37" s="1144"/>
      <c r="M37" s="1131" t="str">
        <f t="shared" si="3"/>
        <v/>
      </c>
      <c r="N37" s="1144"/>
      <c r="O37" s="1131" t="str">
        <f t="shared" si="4"/>
        <v/>
      </c>
      <c r="P37" s="1144"/>
      <c r="Q37" s="1131" t="str">
        <f t="shared" si="5"/>
        <v/>
      </c>
      <c r="R37" s="1144"/>
      <c r="S37" s="1131" t="str">
        <f t="shared" si="6"/>
        <v/>
      </c>
      <c r="T37" s="1144"/>
      <c r="U37" s="1131" t="str">
        <f t="shared" si="7"/>
        <v/>
      </c>
      <c r="V37" s="1144"/>
      <c r="W37" s="1131" t="str">
        <f t="shared" si="8"/>
        <v/>
      </c>
      <c r="X37" s="1144"/>
      <c r="Y37" s="1131" t="str">
        <f t="shared" si="13"/>
        <v/>
      </c>
      <c r="Z37" s="1144"/>
      <c r="AA37" s="1131" t="str">
        <f t="shared" si="9"/>
        <v/>
      </c>
      <c r="AB37" s="1144"/>
      <c r="AC37" s="1131" t="str">
        <f t="shared" si="14"/>
        <v/>
      </c>
      <c r="AD37" s="1173">
        <f t="shared" si="10"/>
        <v>0</v>
      </c>
      <c r="AE37" s="1173">
        <f t="shared" si="11"/>
        <v>0</v>
      </c>
      <c r="AF37" s="1173">
        <f t="shared" si="12"/>
        <v>0</v>
      </c>
    </row>
    <row r="38" spans="2:32" x14ac:dyDescent="0.2">
      <c r="B38" s="1153">
        <f>NSIKAP!B42</f>
        <v>23</v>
      </c>
      <c r="C38" s="1145"/>
      <c r="D38" s="1146" t="str">
        <f>NSIKAP!D42</f>
        <v/>
      </c>
      <c r="E38" s="1147"/>
      <c r="F38" s="1144"/>
      <c r="G38" s="1131" t="str">
        <f t="shared" si="0"/>
        <v/>
      </c>
      <c r="H38" s="1144"/>
      <c r="I38" s="1131" t="str">
        <f t="shared" si="1"/>
        <v/>
      </c>
      <c r="J38" s="1144"/>
      <c r="K38" s="1131" t="str">
        <f t="shared" si="2"/>
        <v/>
      </c>
      <c r="L38" s="1144"/>
      <c r="M38" s="1131" t="str">
        <f t="shared" si="3"/>
        <v/>
      </c>
      <c r="N38" s="1144"/>
      <c r="O38" s="1131" t="str">
        <f t="shared" si="4"/>
        <v/>
      </c>
      <c r="P38" s="1144"/>
      <c r="Q38" s="1131" t="str">
        <f t="shared" si="5"/>
        <v/>
      </c>
      <c r="R38" s="1144"/>
      <c r="S38" s="1131" t="str">
        <f t="shared" si="6"/>
        <v/>
      </c>
      <c r="T38" s="1144"/>
      <c r="U38" s="1131" t="str">
        <f t="shared" si="7"/>
        <v/>
      </c>
      <c r="V38" s="1144"/>
      <c r="W38" s="1131" t="str">
        <f t="shared" si="8"/>
        <v/>
      </c>
      <c r="X38" s="1144"/>
      <c r="Y38" s="1131" t="str">
        <f t="shared" si="13"/>
        <v/>
      </c>
      <c r="Z38" s="1144"/>
      <c r="AA38" s="1131" t="str">
        <f t="shared" si="9"/>
        <v/>
      </c>
      <c r="AB38" s="1144"/>
      <c r="AC38" s="1131" t="str">
        <f t="shared" si="14"/>
        <v/>
      </c>
      <c r="AD38" s="1173">
        <f t="shared" si="10"/>
        <v>0</v>
      </c>
      <c r="AE38" s="1173">
        <f t="shared" si="11"/>
        <v>0</v>
      </c>
      <c r="AF38" s="1173">
        <f t="shared" si="12"/>
        <v>0</v>
      </c>
    </row>
    <row r="39" spans="2:32" x14ac:dyDescent="0.2">
      <c r="B39" s="1153">
        <f>NSIKAP!B43</f>
        <v>24</v>
      </c>
      <c r="C39" s="1145"/>
      <c r="D39" s="1146" t="str">
        <f>NSIKAP!D43</f>
        <v/>
      </c>
      <c r="E39" s="1147"/>
      <c r="F39" s="1144"/>
      <c r="G39" s="1131" t="str">
        <f t="shared" si="0"/>
        <v/>
      </c>
      <c r="H39" s="1144"/>
      <c r="I39" s="1131" t="str">
        <f t="shared" si="1"/>
        <v/>
      </c>
      <c r="J39" s="1144"/>
      <c r="K39" s="1131" t="str">
        <f t="shared" si="2"/>
        <v/>
      </c>
      <c r="L39" s="1144"/>
      <c r="M39" s="1131" t="str">
        <f t="shared" si="3"/>
        <v/>
      </c>
      <c r="N39" s="1144"/>
      <c r="O39" s="1131" t="str">
        <f t="shared" si="4"/>
        <v/>
      </c>
      <c r="P39" s="1144"/>
      <c r="Q39" s="1131" t="str">
        <f t="shared" si="5"/>
        <v/>
      </c>
      <c r="R39" s="1144"/>
      <c r="S39" s="1131" t="str">
        <f t="shared" si="6"/>
        <v/>
      </c>
      <c r="T39" s="1144"/>
      <c r="U39" s="1131" t="str">
        <f t="shared" si="7"/>
        <v/>
      </c>
      <c r="V39" s="1144"/>
      <c r="W39" s="1131" t="str">
        <f t="shared" si="8"/>
        <v/>
      </c>
      <c r="X39" s="1144"/>
      <c r="Y39" s="1131" t="str">
        <f t="shared" si="13"/>
        <v/>
      </c>
      <c r="Z39" s="1144"/>
      <c r="AA39" s="1131" t="str">
        <f t="shared" si="9"/>
        <v/>
      </c>
      <c r="AB39" s="1144"/>
      <c r="AC39" s="1131" t="str">
        <f t="shared" si="14"/>
        <v/>
      </c>
      <c r="AD39" s="1173">
        <f t="shared" si="10"/>
        <v>0</v>
      </c>
      <c r="AE39" s="1173">
        <f t="shared" si="11"/>
        <v>0</v>
      </c>
      <c r="AF39" s="1173">
        <f t="shared" si="12"/>
        <v>0</v>
      </c>
    </row>
    <row r="40" spans="2:32" x14ac:dyDescent="0.2">
      <c r="B40" s="1153">
        <f>NSIKAP!B44</f>
        <v>25</v>
      </c>
      <c r="C40" s="1145"/>
      <c r="D40" s="1146" t="str">
        <f>NSIKAP!D44</f>
        <v/>
      </c>
      <c r="E40" s="1147"/>
      <c r="F40" s="1144"/>
      <c r="G40" s="1131" t="str">
        <f t="shared" si="0"/>
        <v/>
      </c>
      <c r="H40" s="1144"/>
      <c r="I40" s="1131" t="str">
        <f t="shared" si="1"/>
        <v/>
      </c>
      <c r="J40" s="1144"/>
      <c r="K40" s="1131" t="str">
        <f t="shared" si="2"/>
        <v/>
      </c>
      <c r="L40" s="1144"/>
      <c r="M40" s="1131" t="str">
        <f t="shared" si="3"/>
        <v/>
      </c>
      <c r="N40" s="1144"/>
      <c r="O40" s="1131" t="str">
        <f t="shared" si="4"/>
        <v/>
      </c>
      <c r="P40" s="1144"/>
      <c r="Q40" s="1131" t="str">
        <f t="shared" si="5"/>
        <v/>
      </c>
      <c r="R40" s="1144"/>
      <c r="S40" s="1131" t="str">
        <f t="shared" si="6"/>
        <v/>
      </c>
      <c r="T40" s="1144"/>
      <c r="U40" s="1131" t="str">
        <f t="shared" si="7"/>
        <v/>
      </c>
      <c r="V40" s="1144"/>
      <c r="W40" s="1131" t="str">
        <f t="shared" si="8"/>
        <v/>
      </c>
      <c r="X40" s="1144"/>
      <c r="Y40" s="1131" t="str">
        <f t="shared" si="13"/>
        <v/>
      </c>
      <c r="Z40" s="1144"/>
      <c r="AA40" s="1131" t="str">
        <f t="shared" si="9"/>
        <v/>
      </c>
      <c r="AB40" s="1144"/>
      <c r="AC40" s="1131" t="str">
        <f t="shared" si="14"/>
        <v/>
      </c>
      <c r="AD40" s="1173">
        <f t="shared" si="10"/>
        <v>0</v>
      </c>
      <c r="AE40" s="1173">
        <f t="shared" si="11"/>
        <v>0</v>
      </c>
      <c r="AF40" s="1173">
        <f t="shared" si="12"/>
        <v>0</v>
      </c>
    </row>
    <row r="41" spans="2:32" x14ac:dyDescent="0.2">
      <c r="B41" s="1153">
        <f>NSIKAP!B45</f>
        <v>26</v>
      </c>
      <c r="C41" s="1145"/>
      <c r="D41" s="1146" t="str">
        <f>NSIKAP!D45</f>
        <v/>
      </c>
      <c r="E41" s="1147"/>
      <c r="F41" s="1144"/>
      <c r="G41" s="1131" t="str">
        <f t="shared" si="0"/>
        <v/>
      </c>
      <c r="H41" s="1144"/>
      <c r="I41" s="1131" t="str">
        <f t="shared" si="1"/>
        <v/>
      </c>
      <c r="J41" s="1144"/>
      <c r="K41" s="1131" t="str">
        <f t="shared" si="2"/>
        <v/>
      </c>
      <c r="L41" s="1144"/>
      <c r="M41" s="1131" t="str">
        <f t="shared" si="3"/>
        <v/>
      </c>
      <c r="N41" s="1144"/>
      <c r="O41" s="1131" t="str">
        <f t="shared" si="4"/>
        <v/>
      </c>
      <c r="P41" s="1144"/>
      <c r="Q41" s="1131" t="str">
        <f t="shared" si="5"/>
        <v/>
      </c>
      <c r="R41" s="1144"/>
      <c r="S41" s="1131" t="str">
        <f t="shared" si="6"/>
        <v/>
      </c>
      <c r="T41" s="1144"/>
      <c r="U41" s="1131" t="str">
        <f t="shared" si="7"/>
        <v/>
      </c>
      <c r="V41" s="1144"/>
      <c r="W41" s="1131" t="str">
        <f t="shared" si="8"/>
        <v/>
      </c>
      <c r="X41" s="1144"/>
      <c r="Y41" s="1131" t="str">
        <f t="shared" si="13"/>
        <v/>
      </c>
      <c r="Z41" s="1144"/>
      <c r="AA41" s="1131" t="str">
        <f t="shared" si="9"/>
        <v/>
      </c>
      <c r="AB41" s="1144"/>
      <c r="AC41" s="1131" t="str">
        <f t="shared" si="14"/>
        <v/>
      </c>
      <c r="AD41" s="1173">
        <f t="shared" si="10"/>
        <v>0</v>
      </c>
      <c r="AE41" s="1173">
        <f t="shared" si="11"/>
        <v>0</v>
      </c>
      <c r="AF41" s="1173">
        <f t="shared" si="12"/>
        <v>0</v>
      </c>
    </row>
    <row r="42" spans="2:32" x14ac:dyDescent="0.2">
      <c r="B42" s="1153">
        <f>NSIKAP!B46</f>
        <v>27</v>
      </c>
      <c r="C42" s="1145"/>
      <c r="D42" s="1146" t="str">
        <f>NSIKAP!D46</f>
        <v/>
      </c>
      <c r="E42" s="1147"/>
      <c r="F42" s="1144"/>
      <c r="G42" s="1131" t="str">
        <f t="shared" si="0"/>
        <v/>
      </c>
      <c r="H42" s="1144"/>
      <c r="I42" s="1131" t="str">
        <f t="shared" si="1"/>
        <v/>
      </c>
      <c r="J42" s="1144"/>
      <c r="K42" s="1131" t="str">
        <f t="shared" si="2"/>
        <v/>
      </c>
      <c r="L42" s="1144"/>
      <c r="M42" s="1131" t="str">
        <f t="shared" si="3"/>
        <v/>
      </c>
      <c r="N42" s="1144"/>
      <c r="O42" s="1131" t="str">
        <f t="shared" si="4"/>
        <v/>
      </c>
      <c r="P42" s="1144"/>
      <c r="Q42" s="1131" t="str">
        <f t="shared" si="5"/>
        <v/>
      </c>
      <c r="R42" s="1144"/>
      <c r="S42" s="1131" t="str">
        <f t="shared" si="6"/>
        <v/>
      </c>
      <c r="T42" s="1144"/>
      <c r="U42" s="1131" t="str">
        <f t="shared" si="7"/>
        <v/>
      </c>
      <c r="V42" s="1144"/>
      <c r="W42" s="1131" t="str">
        <f t="shared" si="8"/>
        <v/>
      </c>
      <c r="X42" s="1144"/>
      <c r="Y42" s="1131" t="str">
        <f t="shared" si="13"/>
        <v/>
      </c>
      <c r="Z42" s="1144"/>
      <c r="AA42" s="1131" t="str">
        <f t="shared" si="9"/>
        <v/>
      </c>
      <c r="AB42" s="1144"/>
      <c r="AC42" s="1131" t="str">
        <f t="shared" si="14"/>
        <v/>
      </c>
      <c r="AD42" s="1173">
        <f t="shared" si="10"/>
        <v>0</v>
      </c>
      <c r="AE42" s="1173">
        <f t="shared" si="11"/>
        <v>0</v>
      </c>
      <c r="AF42" s="1173">
        <f t="shared" si="12"/>
        <v>0</v>
      </c>
    </row>
    <row r="43" spans="2:32" x14ac:dyDescent="0.2">
      <c r="B43" s="1153">
        <f>NSIKAP!B47</f>
        <v>28</v>
      </c>
      <c r="C43" s="1145"/>
      <c r="D43" s="1146" t="str">
        <f>NSIKAP!D47</f>
        <v/>
      </c>
      <c r="E43" s="1147"/>
      <c r="F43" s="1144"/>
      <c r="G43" s="1131" t="str">
        <f t="shared" si="0"/>
        <v/>
      </c>
      <c r="H43" s="1144"/>
      <c r="I43" s="1131" t="str">
        <f t="shared" si="1"/>
        <v/>
      </c>
      <c r="J43" s="1144"/>
      <c r="K43" s="1131" t="str">
        <f t="shared" si="2"/>
        <v/>
      </c>
      <c r="L43" s="1144"/>
      <c r="M43" s="1131" t="str">
        <f t="shared" si="3"/>
        <v/>
      </c>
      <c r="N43" s="1144"/>
      <c r="O43" s="1131" t="str">
        <f t="shared" si="4"/>
        <v/>
      </c>
      <c r="P43" s="1144"/>
      <c r="Q43" s="1131" t="str">
        <f t="shared" si="5"/>
        <v/>
      </c>
      <c r="R43" s="1144"/>
      <c r="S43" s="1131" t="str">
        <f t="shared" si="6"/>
        <v/>
      </c>
      <c r="T43" s="1144"/>
      <c r="U43" s="1131" t="str">
        <f t="shared" si="7"/>
        <v/>
      </c>
      <c r="V43" s="1144"/>
      <c r="W43" s="1131" t="str">
        <f t="shared" si="8"/>
        <v/>
      </c>
      <c r="X43" s="1144"/>
      <c r="Y43" s="1131" t="str">
        <f t="shared" si="13"/>
        <v/>
      </c>
      <c r="Z43" s="1144"/>
      <c r="AA43" s="1131" t="str">
        <f t="shared" si="9"/>
        <v/>
      </c>
      <c r="AB43" s="1144"/>
      <c r="AC43" s="1131" t="str">
        <f t="shared" si="14"/>
        <v/>
      </c>
      <c r="AD43" s="1173">
        <f t="shared" si="10"/>
        <v>0</v>
      </c>
      <c r="AE43" s="1173">
        <f t="shared" si="11"/>
        <v>0</v>
      </c>
      <c r="AF43" s="1173">
        <f t="shared" si="12"/>
        <v>0</v>
      </c>
    </row>
    <row r="44" spans="2:32" x14ac:dyDescent="0.2">
      <c r="B44" s="1153">
        <f>NSIKAP!B48</f>
        <v>29</v>
      </c>
      <c r="C44" s="1145"/>
      <c r="D44" s="1146" t="str">
        <f>NSIKAP!D48</f>
        <v/>
      </c>
      <c r="E44" s="1147"/>
      <c r="F44" s="1144"/>
      <c r="G44" s="1131" t="str">
        <f t="shared" si="0"/>
        <v/>
      </c>
      <c r="H44" s="1144"/>
      <c r="I44" s="1131" t="str">
        <f t="shared" si="1"/>
        <v/>
      </c>
      <c r="J44" s="1144"/>
      <c r="K44" s="1131" t="str">
        <f t="shared" si="2"/>
        <v/>
      </c>
      <c r="L44" s="1144"/>
      <c r="M44" s="1131" t="str">
        <f t="shared" si="3"/>
        <v/>
      </c>
      <c r="N44" s="1144"/>
      <c r="O44" s="1131" t="str">
        <f t="shared" si="4"/>
        <v/>
      </c>
      <c r="P44" s="1144"/>
      <c r="Q44" s="1131" t="str">
        <f t="shared" si="5"/>
        <v/>
      </c>
      <c r="R44" s="1144"/>
      <c r="S44" s="1131" t="str">
        <f t="shared" si="6"/>
        <v/>
      </c>
      <c r="T44" s="1144"/>
      <c r="U44" s="1131" t="str">
        <f t="shared" si="7"/>
        <v/>
      </c>
      <c r="V44" s="1144"/>
      <c r="W44" s="1131" t="str">
        <f t="shared" si="8"/>
        <v/>
      </c>
      <c r="X44" s="1144"/>
      <c r="Y44" s="1131" t="str">
        <f t="shared" si="13"/>
        <v/>
      </c>
      <c r="Z44" s="1144"/>
      <c r="AA44" s="1131" t="str">
        <f t="shared" si="9"/>
        <v/>
      </c>
      <c r="AB44" s="1144"/>
      <c r="AC44" s="1131" t="str">
        <f t="shared" si="14"/>
        <v/>
      </c>
      <c r="AD44" s="1173">
        <f t="shared" si="10"/>
        <v>0</v>
      </c>
      <c r="AE44" s="1173">
        <f t="shared" si="11"/>
        <v>0</v>
      </c>
      <c r="AF44" s="1173">
        <f t="shared" si="12"/>
        <v>0</v>
      </c>
    </row>
    <row r="45" spans="2:32" x14ac:dyDescent="0.2">
      <c r="B45" s="1153">
        <f>NSIKAP!B49</f>
        <v>30</v>
      </c>
      <c r="C45" s="1145"/>
      <c r="D45" s="1146" t="str">
        <f>NSIKAP!D49</f>
        <v/>
      </c>
      <c r="E45" s="1147"/>
      <c r="F45" s="1144"/>
      <c r="G45" s="1131" t="str">
        <f t="shared" si="0"/>
        <v/>
      </c>
      <c r="H45" s="1144"/>
      <c r="I45" s="1131" t="str">
        <f t="shared" si="1"/>
        <v/>
      </c>
      <c r="J45" s="1144"/>
      <c r="K45" s="1131" t="str">
        <f t="shared" si="2"/>
        <v/>
      </c>
      <c r="L45" s="1144"/>
      <c r="M45" s="1131" t="str">
        <f t="shared" si="3"/>
        <v/>
      </c>
      <c r="N45" s="1144"/>
      <c r="O45" s="1131" t="str">
        <f t="shared" si="4"/>
        <v/>
      </c>
      <c r="P45" s="1144"/>
      <c r="Q45" s="1131" t="str">
        <f t="shared" si="5"/>
        <v/>
      </c>
      <c r="R45" s="1144"/>
      <c r="S45" s="1131" t="str">
        <f t="shared" si="6"/>
        <v/>
      </c>
      <c r="T45" s="1144"/>
      <c r="U45" s="1131" t="str">
        <f t="shared" si="7"/>
        <v/>
      </c>
      <c r="V45" s="1144"/>
      <c r="W45" s="1131" t="str">
        <f t="shared" si="8"/>
        <v/>
      </c>
      <c r="X45" s="1144"/>
      <c r="Y45" s="1131" t="str">
        <f t="shared" si="13"/>
        <v/>
      </c>
      <c r="Z45" s="1144"/>
      <c r="AA45" s="1131" t="str">
        <f t="shared" si="9"/>
        <v/>
      </c>
      <c r="AB45" s="1144"/>
      <c r="AC45" s="1131" t="str">
        <f t="shared" si="14"/>
        <v/>
      </c>
      <c r="AD45" s="1173">
        <f t="shared" si="10"/>
        <v>0</v>
      </c>
      <c r="AE45" s="1173">
        <f t="shared" si="11"/>
        <v>0</v>
      </c>
      <c r="AF45" s="1173">
        <f t="shared" si="12"/>
        <v>0</v>
      </c>
    </row>
    <row r="46" spans="2:32" x14ac:dyDescent="0.2">
      <c r="B46" s="1153">
        <f>NSIKAP!B50</f>
        <v>31</v>
      </c>
      <c r="C46" s="1145"/>
      <c r="D46" s="1146" t="str">
        <f>NSIKAP!D50</f>
        <v/>
      </c>
      <c r="E46" s="1147"/>
      <c r="F46" s="1144"/>
      <c r="G46" s="1131" t="str">
        <f t="shared" si="0"/>
        <v/>
      </c>
      <c r="H46" s="1144"/>
      <c r="I46" s="1131" t="str">
        <f t="shared" si="1"/>
        <v/>
      </c>
      <c r="J46" s="1144"/>
      <c r="K46" s="1131" t="str">
        <f t="shared" si="2"/>
        <v/>
      </c>
      <c r="L46" s="1144"/>
      <c r="M46" s="1131" t="str">
        <f t="shared" si="3"/>
        <v/>
      </c>
      <c r="N46" s="1144"/>
      <c r="O46" s="1131" t="str">
        <f t="shared" si="4"/>
        <v/>
      </c>
      <c r="P46" s="1144"/>
      <c r="Q46" s="1131" t="str">
        <f t="shared" si="5"/>
        <v/>
      </c>
      <c r="R46" s="1144"/>
      <c r="S46" s="1131" t="str">
        <f t="shared" si="6"/>
        <v/>
      </c>
      <c r="T46" s="1144"/>
      <c r="U46" s="1131" t="str">
        <f t="shared" si="7"/>
        <v/>
      </c>
      <c r="V46" s="1144"/>
      <c r="W46" s="1131" t="str">
        <f t="shared" si="8"/>
        <v/>
      </c>
      <c r="X46" s="1144"/>
      <c r="Y46" s="1131" t="str">
        <f t="shared" si="13"/>
        <v/>
      </c>
      <c r="Z46" s="1144"/>
      <c r="AA46" s="1131" t="str">
        <f t="shared" si="9"/>
        <v/>
      </c>
      <c r="AB46" s="1144"/>
      <c r="AC46" s="1131" t="str">
        <f t="shared" si="14"/>
        <v/>
      </c>
      <c r="AD46" s="1173">
        <f t="shared" si="10"/>
        <v>0</v>
      </c>
      <c r="AE46" s="1173">
        <f t="shared" si="11"/>
        <v>0</v>
      </c>
      <c r="AF46" s="1173">
        <f t="shared" si="12"/>
        <v>0</v>
      </c>
    </row>
    <row r="47" spans="2:32" x14ac:dyDescent="0.2">
      <c r="B47" s="1153">
        <f>NSIKAP!B51</f>
        <v>32</v>
      </c>
      <c r="C47" s="1145"/>
      <c r="D47" s="1146" t="str">
        <f>NSIKAP!D51</f>
        <v/>
      </c>
      <c r="E47" s="1147"/>
      <c r="F47" s="1144"/>
      <c r="G47" s="1131" t="str">
        <f t="shared" si="0"/>
        <v/>
      </c>
      <c r="H47" s="1144"/>
      <c r="I47" s="1131" t="str">
        <f t="shared" si="1"/>
        <v/>
      </c>
      <c r="J47" s="1144"/>
      <c r="K47" s="1131" t="str">
        <f t="shared" si="2"/>
        <v/>
      </c>
      <c r="L47" s="1144"/>
      <c r="M47" s="1131" t="str">
        <f t="shared" si="3"/>
        <v/>
      </c>
      <c r="N47" s="1144"/>
      <c r="O47" s="1131" t="str">
        <f t="shared" si="4"/>
        <v/>
      </c>
      <c r="P47" s="1144"/>
      <c r="Q47" s="1131" t="str">
        <f t="shared" si="5"/>
        <v/>
      </c>
      <c r="R47" s="1144"/>
      <c r="S47" s="1131" t="str">
        <f t="shared" si="6"/>
        <v/>
      </c>
      <c r="T47" s="1144"/>
      <c r="U47" s="1131" t="str">
        <f t="shared" si="7"/>
        <v/>
      </c>
      <c r="V47" s="1144"/>
      <c r="W47" s="1131" t="str">
        <f t="shared" si="8"/>
        <v/>
      </c>
      <c r="X47" s="1144"/>
      <c r="Y47" s="1131" t="str">
        <f t="shared" si="13"/>
        <v/>
      </c>
      <c r="Z47" s="1144"/>
      <c r="AA47" s="1131" t="str">
        <f t="shared" si="9"/>
        <v/>
      </c>
      <c r="AB47" s="1144"/>
      <c r="AC47" s="1131" t="str">
        <f t="shared" si="14"/>
        <v/>
      </c>
      <c r="AD47" s="1173">
        <f t="shared" si="10"/>
        <v>0</v>
      </c>
      <c r="AE47" s="1173">
        <f t="shared" si="11"/>
        <v>0</v>
      </c>
      <c r="AF47" s="1173">
        <f t="shared" si="12"/>
        <v>0</v>
      </c>
    </row>
    <row r="48" spans="2:32" x14ac:dyDescent="0.2">
      <c r="B48" s="1153">
        <f>NSIKAP!B52</f>
        <v>33</v>
      </c>
      <c r="C48" s="1145"/>
      <c r="D48" s="1146" t="str">
        <f>NSIKAP!D52</f>
        <v/>
      </c>
      <c r="E48" s="1147"/>
      <c r="F48" s="1144"/>
      <c r="G48" s="1131" t="str">
        <f t="shared" si="0"/>
        <v/>
      </c>
      <c r="H48" s="1144"/>
      <c r="I48" s="1131" t="str">
        <f t="shared" si="1"/>
        <v/>
      </c>
      <c r="J48" s="1144"/>
      <c r="K48" s="1131" t="str">
        <f t="shared" si="2"/>
        <v/>
      </c>
      <c r="L48" s="1144"/>
      <c r="M48" s="1131" t="str">
        <f t="shared" si="3"/>
        <v/>
      </c>
      <c r="N48" s="1144"/>
      <c r="O48" s="1131" t="str">
        <f t="shared" si="4"/>
        <v/>
      </c>
      <c r="P48" s="1144"/>
      <c r="Q48" s="1131" t="str">
        <f t="shared" si="5"/>
        <v/>
      </c>
      <c r="R48" s="1144"/>
      <c r="S48" s="1131" t="str">
        <f t="shared" si="6"/>
        <v/>
      </c>
      <c r="T48" s="1144"/>
      <c r="U48" s="1131" t="str">
        <f t="shared" si="7"/>
        <v/>
      </c>
      <c r="V48" s="1144"/>
      <c r="W48" s="1131" t="str">
        <f t="shared" si="8"/>
        <v/>
      </c>
      <c r="X48" s="1144"/>
      <c r="Y48" s="1131" t="str">
        <f t="shared" si="13"/>
        <v/>
      </c>
      <c r="Z48" s="1144"/>
      <c r="AA48" s="1131" t="str">
        <f t="shared" si="9"/>
        <v/>
      </c>
      <c r="AB48" s="1144"/>
      <c r="AC48" s="1131" t="str">
        <f t="shared" si="14"/>
        <v/>
      </c>
      <c r="AD48" s="1173">
        <f t="shared" si="10"/>
        <v>0</v>
      </c>
      <c r="AE48" s="1173">
        <f t="shared" si="11"/>
        <v>0</v>
      </c>
      <c r="AF48" s="1173">
        <f t="shared" si="12"/>
        <v>0</v>
      </c>
    </row>
    <row r="49" spans="2:32" x14ac:dyDescent="0.2">
      <c r="B49" s="1153">
        <f>NSIKAP!B53</f>
        <v>34</v>
      </c>
      <c r="C49" s="1145"/>
      <c r="D49" s="1146" t="str">
        <f>NSIKAP!D53</f>
        <v/>
      </c>
      <c r="E49" s="1147"/>
      <c r="F49" s="1144"/>
      <c r="G49" s="1131" t="str">
        <f t="shared" si="0"/>
        <v/>
      </c>
      <c r="H49" s="1144"/>
      <c r="I49" s="1131" t="str">
        <f t="shared" si="1"/>
        <v/>
      </c>
      <c r="J49" s="1144"/>
      <c r="K49" s="1131" t="str">
        <f t="shared" si="2"/>
        <v/>
      </c>
      <c r="L49" s="1144"/>
      <c r="M49" s="1131" t="str">
        <f t="shared" si="3"/>
        <v/>
      </c>
      <c r="N49" s="1144"/>
      <c r="O49" s="1131" t="str">
        <f t="shared" si="4"/>
        <v/>
      </c>
      <c r="P49" s="1144"/>
      <c r="Q49" s="1131" t="str">
        <f t="shared" si="5"/>
        <v/>
      </c>
      <c r="R49" s="1144"/>
      <c r="S49" s="1131" t="str">
        <f t="shared" si="6"/>
        <v/>
      </c>
      <c r="T49" s="1144"/>
      <c r="U49" s="1131" t="str">
        <f t="shared" si="7"/>
        <v/>
      </c>
      <c r="V49" s="1144"/>
      <c r="W49" s="1131" t="str">
        <f t="shared" si="8"/>
        <v/>
      </c>
      <c r="X49" s="1144"/>
      <c r="Y49" s="1131" t="str">
        <f t="shared" si="13"/>
        <v/>
      </c>
      <c r="Z49" s="1144"/>
      <c r="AA49" s="1131" t="str">
        <f t="shared" si="9"/>
        <v/>
      </c>
      <c r="AB49" s="1144"/>
      <c r="AC49" s="1131" t="str">
        <f t="shared" si="14"/>
        <v/>
      </c>
      <c r="AD49" s="1173">
        <f t="shared" si="10"/>
        <v>0</v>
      </c>
      <c r="AE49" s="1173">
        <f t="shared" si="11"/>
        <v>0</v>
      </c>
      <c r="AF49" s="1173">
        <f t="shared" si="12"/>
        <v>0</v>
      </c>
    </row>
    <row r="50" spans="2:32" x14ac:dyDescent="0.2">
      <c r="B50" s="1153">
        <f>NSIKAP!B54</f>
        <v>35</v>
      </c>
      <c r="C50" s="1145"/>
      <c r="D50" s="1146" t="str">
        <f>NSIKAP!D54</f>
        <v/>
      </c>
      <c r="E50" s="1147"/>
      <c r="F50" s="1144"/>
      <c r="G50" s="1131" t="str">
        <f t="shared" si="0"/>
        <v/>
      </c>
      <c r="H50" s="1144"/>
      <c r="I50" s="1131" t="str">
        <f t="shared" si="1"/>
        <v/>
      </c>
      <c r="J50" s="1144"/>
      <c r="K50" s="1131" t="str">
        <f t="shared" si="2"/>
        <v/>
      </c>
      <c r="L50" s="1144"/>
      <c r="M50" s="1131" t="str">
        <f t="shared" si="3"/>
        <v/>
      </c>
      <c r="N50" s="1144"/>
      <c r="O50" s="1131" t="str">
        <f t="shared" si="4"/>
        <v/>
      </c>
      <c r="P50" s="1144"/>
      <c r="Q50" s="1131" t="str">
        <f t="shared" si="5"/>
        <v/>
      </c>
      <c r="R50" s="1144"/>
      <c r="S50" s="1131" t="str">
        <f t="shared" si="6"/>
        <v/>
      </c>
      <c r="T50" s="1144"/>
      <c r="U50" s="1131" t="str">
        <f t="shared" si="7"/>
        <v/>
      </c>
      <c r="V50" s="1144"/>
      <c r="W50" s="1131" t="str">
        <f t="shared" si="8"/>
        <v/>
      </c>
      <c r="X50" s="1144"/>
      <c r="Y50" s="1131" t="str">
        <f t="shared" si="13"/>
        <v/>
      </c>
      <c r="Z50" s="1144"/>
      <c r="AA50" s="1131" t="str">
        <f t="shared" si="9"/>
        <v/>
      </c>
      <c r="AB50" s="1144"/>
      <c r="AC50" s="1131" t="str">
        <f t="shared" si="14"/>
        <v/>
      </c>
      <c r="AD50" s="1173">
        <f t="shared" si="10"/>
        <v>0</v>
      </c>
      <c r="AE50" s="1173">
        <f t="shared" si="11"/>
        <v>0</v>
      </c>
      <c r="AF50" s="1173">
        <f t="shared" si="12"/>
        <v>0</v>
      </c>
    </row>
    <row r="51" spans="2:32" x14ac:dyDescent="0.2">
      <c r="B51" s="1153">
        <f>NSIKAP!B55</f>
        <v>36</v>
      </c>
      <c r="C51" s="1145"/>
      <c r="D51" s="1146" t="str">
        <f>NSIKAP!D55</f>
        <v/>
      </c>
      <c r="E51" s="1147"/>
      <c r="F51" s="1144"/>
      <c r="G51" s="1131" t="str">
        <f t="shared" si="0"/>
        <v/>
      </c>
      <c r="H51" s="1144"/>
      <c r="I51" s="1131" t="str">
        <f t="shared" si="1"/>
        <v/>
      </c>
      <c r="J51" s="1144"/>
      <c r="K51" s="1131" t="str">
        <f t="shared" si="2"/>
        <v/>
      </c>
      <c r="L51" s="1144"/>
      <c r="M51" s="1131" t="str">
        <f t="shared" si="3"/>
        <v/>
      </c>
      <c r="N51" s="1144"/>
      <c r="O51" s="1131" t="str">
        <f t="shared" si="4"/>
        <v/>
      </c>
      <c r="P51" s="1144"/>
      <c r="Q51" s="1131" t="str">
        <f t="shared" si="5"/>
        <v/>
      </c>
      <c r="R51" s="1144"/>
      <c r="S51" s="1131" t="str">
        <f t="shared" si="6"/>
        <v/>
      </c>
      <c r="T51" s="1144"/>
      <c r="U51" s="1131" t="str">
        <f t="shared" si="7"/>
        <v/>
      </c>
      <c r="V51" s="1144"/>
      <c r="W51" s="1131" t="str">
        <f t="shared" si="8"/>
        <v/>
      </c>
      <c r="X51" s="1144"/>
      <c r="Y51" s="1131" t="str">
        <f t="shared" si="13"/>
        <v/>
      </c>
      <c r="Z51" s="1144"/>
      <c r="AA51" s="1131" t="str">
        <f t="shared" si="9"/>
        <v/>
      </c>
      <c r="AB51" s="1144"/>
      <c r="AC51" s="1131" t="str">
        <f t="shared" si="14"/>
        <v/>
      </c>
      <c r="AD51" s="1173">
        <f t="shared" si="10"/>
        <v>0</v>
      </c>
      <c r="AE51" s="1173">
        <f t="shared" si="11"/>
        <v>0</v>
      </c>
      <c r="AF51" s="1173">
        <f t="shared" si="12"/>
        <v>0</v>
      </c>
    </row>
    <row r="52" spans="2:32" x14ac:dyDescent="0.2">
      <c r="B52" s="1153">
        <f>NSIKAP!B56</f>
        <v>37</v>
      </c>
      <c r="C52" s="1145"/>
      <c r="D52" s="1146" t="str">
        <f>NSIKAP!D56</f>
        <v/>
      </c>
      <c r="E52" s="1147"/>
      <c r="F52" s="1144"/>
      <c r="G52" s="1131" t="str">
        <f t="shared" si="0"/>
        <v/>
      </c>
      <c r="H52" s="1144"/>
      <c r="I52" s="1131" t="str">
        <f t="shared" si="1"/>
        <v/>
      </c>
      <c r="J52" s="1144"/>
      <c r="K52" s="1131" t="str">
        <f t="shared" si="2"/>
        <v/>
      </c>
      <c r="L52" s="1144"/>
      <c r="M52" s="1131" t="str">
        <f t="shared" si="3"/>
        <v/>
      </c>
      <c r="N52" s="1144"/>
      <c r="O52" s="1131" t="str">
        <f t="shared" si="4"/>
        <v/>
      </c>
      <c r="P52" s="1144"/>
      <c r="Q52" s="1131" t="str">
        <f t="shared" si="5"/>
        <v/>
      </c>
      <c r="R52" s="1144"/>
      <c r="S52" s="1131" t="str">
        <f t="shared" si="6"/>
        <v/>
      </c>
      <c r="T52" s="1144"/>
      <c r="U52" s="1131" t="str">
        <f t="shared" si="7"/>
        <v/>
      </c>
      <c r="V52" s="1144"/>
      <c r="W52" s="1131" t="str">
        <f t="shared" si="8"/>
        <v/>
      </c>
      <c r="X52" s="1144"/>
      <c r="Y52" s="1131" t="str">
        <f t="shared" si="13"/>
        <v/>
      </c>
      <c r="Z52" s="1144"/>
      <c r="AA52" s="1131" t="str">
        <f t="shared" si="9"/>
        <v/>
      </c>
      <c r="AB52" s="1144"/>
      <c r="AC52" s="1131" t="str">
        <f t="shared" si="14"/>
        <v/>
      </c>
      <c r="AD52" s="1173">
        <f t="shared" si="10"/>
        <v>0</v>
      </c>
      <c r="AE52" s="1173">
        <f t="shared" si="11"/>
        <v>0</v>
      </c>
      <c r="AF52" s="1173">
        <f t="shared" si="12"/>
        <v>0</v>
      </c>
    </row>
    <row r="53" spans="2:32" x14ac:dyDescent="0.2">
      <c r="B53" s="1153">
        <f>NSIKAP!B57</f>
        <v>38</v>
      </c>
      <c r="C53" s="1145"/>
      <c r="D53" s="1146" t="str">
        <f>NSIKAP!D57</f>
        <v/>
      </c>
      <c r="E53" s="1147"/>
      <c r="F53" s="1144"/>
      <c r="G53" s="1131" t="str">
        <f t="shared" si="0"/>
        <v/>
      </c>
      <c r="H53" s="1144"/>
      <c r="I53" s="1131" t="str">
        <f t="shared" si="1"/>
        <v/>
      </c>
      <c r="J53" s="1144"/>
      <c r="K53" s="1131" t="str">
        <f t="shared" si="2"/>
        <v/>
      </c>
      <c r="L53" s="1144"/>
      <c r="M53" s="1131" t="str">
        <f t="shared" si="3"/>
        <v/>
      </c>
      <c r="N53" s="1144"/>
      <c r="O53" s="1131" t="str">
        <f t="shared" si="4"/>
        <v/>
      </c>
      <c r="P53" s="1144"/>
      <c r="Q53" s="1131" t="str">
        <f t="shared" si="5"/>
        <v/>
      </c>
      <c r="R53" s="1144"/>
      <c r="S53" s="1131" t="str">
        <f t="shared" si="6"/>
        <v/>
      </c>
      <c r="T53" s="1144"/>
      <c r="U53" s="1131" t="str">
        <f t="shared" si="7"/>
        <v/>
      </c>
      <c r="V53" s="1144"/>
      <c r="W53" s="1131" t="str">
        <f t="shared" si="8"/>
        <v/>
      </c>
      <c r="X53" s="1144"/>
      <c r="Y53" s="1131" t="str">
        <f t="shared" si="13"/>
        <v/>
      </c>
      <c r="Z53" s="1144"/>
      <c r="AA53" s="1131" t="str">
        <f t="shared" si="9"/>
        <v/>
      </c>
      <c r="AB53" s="1144"/>
      <c r="AC53" s="1131" t="str">
        <f t="shared" si="14"/>
        <v/>
      </c>
      <c r="AD53" s="1173">
        <f t="shared" si="10"/>
        <v>0</v>
      </c>
      <c r="AE53" s="1173">
        <f t="shared" si="11"/>
        <v>0</v>
      </c>
      <c r="AF53" s="1173">
        <f t="shared" si="12"/>
        <v>0</v>
      </c>
    </row>
    <row r="54" spans="2:32" x14ac:dyDescent="0.2">
      <c r="B54" s="1153">
        <f>NSIKAP!B58</f>
        <v>39</v>
      </c>
      <c r="C54" s="1145"/>
      <c r="D54" s="1146" t="str">
        <f>NSIKAP!D58</f>
        <v/>
      </c>
      <c r="E54" s="1147"/>
      <c r="F54" s="1144"/>
      <c r="G54" s="1131" t="str">
        <f t="shared" si="0"/>
        <v/>
      </c>
      <c r="H54" s="1144"/>
      <c r="I54" s="1131" t="str">
        <f t="shared" si="1"/>
        <v/>
      </c>
      <c r="J54" s="1144"/>
      <c r="K54" s="1131" t="str">
        <f t="shared" si="2"/>
        <v/>
      </c>
      <c r="L54" s="1144"/>
      <c r="M54" s="1131" t="str">
        <f t="shared" si="3"/>
        <v/>
      </c>
      <c r="N54" s="1144"/>
      <c r="O54" s="1131" t="str">
        <f t="shared" si="4"/>
        <v/>
      </c>
      <c r="P54" s="1144"/>
      <c r="Q54" s="1131" t="str">
        <f t="shared" si="5"/>
        <v/>
      </c>
      <c r="R54" s="1144"/>
      <c r="S54" s="1131" t="str">
        <f t="shared" si="6"/>
        <v/>
      </c>
      <c r="T54" s="1144"/>
      <c r="U54" s="1131" t="str">
        <f t="shared" si="7"/>
        <v/>
      </c>
      <c r="V54" s="1144"/>
      <c r="W54" s="1131" t="str">
        <f t="shared" si="8"/>
        <v/>
      </c>
      <c r="X54" s="1144"/>
      <c r="Y54" s="1131" t="str">
        <f t="shared" si="13"/>
        <v/>
      </c>
      <c r="Z54" s="1144"/>
      <c r="AA54" s="1131" t="str">
        <f t="shared" si="9"/>
        <v/>
      </c>
      <c r="AB54" s="1144"/>
      <c r="AC54" s="1131" t="str">
        <f t="shared" si="14"/>
        <v/>
      </c>
      <c r="AD54" s="1173">
        <f t="shared" si="10"/>
        <v>0</v>
      </c>
      <c r="AE54" s="1173">
        <f t="shared" si="11"/>
        <v>0</v>
      </c>
      <c r="AF54" s="1173">
        <f t="shared" si="12"/>
        <v>0</v>
      </c>
    </row>
    <row r="55" spans="2:32" x14ac:dyDescent="0.2">
      <c r="B55" s="1154">
        <f>NSIKAP!B59</f>
        <v>40</v>
      </c>
      <c r="C55" s="1155"/>
      <c r="D55" s="1156" t="str">
        <f>NSIKAP!D59</f>
        <v/>
      </c>
      <c r="E55" s="1157"/>
      <c r="F55" s="1158"/>
      <c r="G55" s="1159" t="str">
        <f t="shared" si="0"/>
        <v/>
      </c>
      <c r="H55" s="1158"/>
      <c r="I55" s="1159" t="str">
        <f t="shared" si="1"/>
        <v/>
      </c>
      <c r="J55" s="1158"/>
      <c r="K55" s="1159" t="str">
        <f t="shared" si="2"/>
        <v/>
      </c>
      <c r="L55" s="1158"/>
      <c r="M55" s="1159" t="str">
        <f t="shared" si="3"/>
        <v/>
      </c>
      <c r="N55" s="1158"/>
      <c r="O55" s="1159" t="str">
        <f t="shared" si="4"/>
        <v/>
      </c>
      <c r="P55" s="1158"/>
      <c r="Q55" s="1159" t="str">
        <f t="shared" si="5"/>
        <v/>
      </c>
      <c r="R55" s="1158"/>
      <c r="S55" s="1159" t="str">
        <f t="shared" si="6"/>
        <v/>
      </c>
      <c r="T55" s="1158"/>
      <c r="U55" s="1159" t="str">
        <f t="shared" si="7"/>
        <v/>
      </c>
      <c r="V55" s="1158"/>
      <c r="W55" s="1159" t="str">
        <f t="shared" si="8"/>
        <v/>
      </c>
      <c r="X55" s="1158"/>
      <c r="Y55" s="1159" t="str">
        <f t="shared" si="13"/>
        <v/>
      </c>
      <c r="Z55" s="1158"/>
      <c r="AA55" s="1159" t="str">
        <f t="shared" si="9"/>
        <v/>
      </c>
      <c r="AB55" s="1158"/>
      <c r="AC55" s="1159" t="str">
        <f t="shared" si="14"/>
        <v/>
      </c>
      <c r="AD55" s="1173">
        <f t="shared" si="10"/>
        <v>0</v>
      </c>
      <c r="AE55" s="1173">
        <f t="shared" si="11"/>
        <v>0</v>
      </c>
      <c r="AF55" s="1173">
        <f t="shared" si="12"/>
        <v>0</v>
      </c>
    </row>
    <row r="57" spans="2:32" x14ac:dyDescent="0.2">
      <c r="B57" s="1148" t="s">
        <v>202</v>
      </c>
    </row>
    <row r="58" spans="2:32" ht="15" x14ac:dyDescent="0.2">
      <c r="B58" s="1134" t="str">
        <f>B4</f>
        <v>SS</v>
      </c>
      <c r="C58" s="1132" t="s">
        <v>3</v>
      </c>
      <c r="E58" s="1149" t="s">
        <v>616</v>
      </c>
      <c r="F58" s="1150"/>
      <c r="G58" s="1150"/>
      <c r="H58" s="1168"/>
      <c r="I58" s="1150"/>
    </row>
    <row r="59" spans="2:32" ht="15" x14ac:dyDescent="0.2">
      <c r="B59" s="1134" t="str">
        <f>B6</f>
        <v>S</v>
      </c>
      <c r="C59" s="1132" t="s">
        <v>3</v>
      </c>
      <c r="E59" s="1149" t="s">
        <v>617</v>
      </c>
      <c r="F59" s="1150"/>
      <c r="G59" s="1150"/>
      <c r="H59" s="1168"/>
      <c r="I59" s="1150"/>
    </row>
    <row r="60" spans="2:32" ht="15" x14ac:dyDescent="0.2">
      <c r="B60" s="1134" t="str">
        <f>B8</f>
        <v>TS</v>
      </c>
      <c r="C60" s="1132" t="s">
        <v>3</v>
      </c>
      <c r="E60" s="1149" t="s">
        <v>623</v>
      </c>
      <c r="F60" s="1150"/>
      <c r="G60" s="1150"/>
      <c r="H60" s="1168"/>
      <c r="I60" s="1150"/>
    </row>
    <row r="61" spans="2:32" ht="15" x14ac:dyDescent="0.2">
      <c r="B61" s="1134" t="str">
        <f>B10</f>
        <v>STS</v>
      </c>
      <c r="C61" s="1132" t="s">
        <v>3</v>
      </c>
      <c r="E61" s="1149" t="s">
        <v>618</v>
      </c>
      <c r="F61" s="1150"/>
      <c r="G61" s="1150"/>
      <c r="H61" s="1168"/>
      <c r="I61" s="1150"/>
    </row>
  </sheetData>
  <mergeCells count="27">
    <mergeCell ref="B1:AD1"/>
    <mergeCell ref="B2:AD2"/>
    <mergeCell ref="B12:B14"/>
    <mergeCell ref="C12:E14"/>
    <mergeCell ref="F12:AC12"/>
    <mergeCell ref="AD12:AF13"/>
    <mergeCell ref="F13:I13"/>
    <mergeCell ref="E4:E10"/>
    <mergeCell ref="R14:S14"/>
    <mergeCell ref="T14:U14"/>
    <mergeCell ref="Z14:AA14"/>
    <mergeCell ref="AB14:AC14"/>
    <mergeCell ref="J13:M13"/>
    <mergeCell ref="N13:Q13"/>
    <mergeCell ref="R13:U13"/>
    <mergeCell ref="Z13:AC13"/>
    <mergeCell ref="F14:G14"/>
    <mergeCell ref="H14:I14"/>
    <mergeCell ref="J14:K14"/>
    <mergeCell ref="L14:M14"/>
    <mergeCell ref="N14:O14"/>
    <mergeCell ref="P14:Q14"/>
    <mergeCell ref="V13:Y13"/>
    <mergeCell ref="V14:W14"/>
    <mergeCell ref="X14:Y14"/>
    <mergeCell ref="O8:R8"/>
    <mergeCell ref="O10:R10"/>
  </mergeCells>
  <conditionalFormatting sqref="AF1:AF11 AD1:AE12 AD14:AF1048576 P1:P7 P9 P11:P1048576">
    <cfRule type="cellIs" dxfId="15" priority="4" operator="equal">
      <formula>0</formula>
    </cfRule>
  </conditionalFormatting>
  <dataValidations count="1">
    <dataValidation type="list" allowBlank="1" showInputMessage="1" showErrorMessage="1" sqref="F16:F55 V16:V55 X16:X55 T16:T55 P16:P55 L16:L55 H16:H55 J16:J55 N16:N55 R16:R55 Z16:Z55 AB16:AB55">
      <formula1>$B$58:$B$61</formula1>
    </dataValidation>
  </dataValidations>
  <hyperlinks>
    <hyperlink ref="A1" location="RNDS!A1" tooltip="REKAP NILAI SIKAP" display="RNDS!A1"/>
  </hyperlinks>
  <pageMargins left="0.7" right="0.7" top="0.75" bottom="0.75" header="0.3" footer="0.3"/>
  <legacy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"/>
  <sheetViews>
    <sheetView showGridLines="0" workbookViewId="0"/>
  </sheetViews>
  <sheetFormatPr defaultRowHeight="15" x14ac:dyDescent="0.25"/>
  <cols>
    <col min="1" max="1" width="3.140625" customWidth="1"/>
  </cols>
  <sheetData>
    <row r="1" spans="1:1" x14ac:dyDescent="0.25">
      <c r="A1" s="1112" t="s">
        <v>702</v>
      </c>
    </row>
  </sheetData>
  <hyperlinks>
    <hyperlink ref="A1" location="RNDS!A1" tooltip="REKAP NILAI SIKAP" display="RNDS!A1"/>
  </hyperlinks>
  <pageMargins left="0.7" right="0.7" top="0.75" bottom="0.75" header="0.3" footer="0.3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O351"/>
  <sheetViews>
    <sheetView showGridLines="0" workbookViewId="0"/>
  </sheetViews>
  <sheetFormatPr defaultRowHeight="14.25" x14ac:dyDescent="0.2"/>
  <cols>
    <col min="1" max="1" width="2.140625" style="358" customWidth="1"/>
    <col min="2" max="2" width="4.7109375" style="358" customWidth="1"/>
    <col min="3" max="3" width="9.85546875" style="358" hidden="1" customWidth="1"/>
    <col min="4" max="4" width="1.28515625" style="358" customWidth="1"/>
    <col min="5" max="5" width="19.5703125" style="358" customWidth="1"/>
    <col min="6" max="11" width="19" style="358" customWidth="1"/>
    <col min="12" max="19" width="3.28515625" style="358" hidden="1" customWidth="1"/>
    <col min="20" max="20" width="24.7109375" style="358" hidden="1" customWidth="1"/>
    <col min="21" max="26" width="4.140625" style="177" hidden="1" customWidth="1"/>
    <col min="27" max="27" width="4.140625" style="358" hidden="1" customWidth="1"/>
    <col min="28" max="28" width="4.140625" style="379" hidden="1" customWidth="1"/>
    <col min="29" max="29" width="19.42578125" style="177" hidden="1" customWidth="1"/>
    <col min="30" max="37" width="4.5703125" style="177" hidden="1" customWidth="1"/>
    <col min="38" max="38" width="15" style="177" hidden="1" customWidth="1"/>
    <col min="39" max="41" width="24.7109375" style="358" customWidth="1"/>
    <col min="42" max="43" width="9.140625" style="358"/>
    <col min="44" max="44" width="9.140625" style="358" customWidth="1"/>
    <col min="45" max="16384" width="9.140625" style="358"/>
  </cols>
  <sheetData>
    <row r="1" spans="1:41" ht="16.5" customHeight="1" x14ac:dyDescent="0.2">
      <c r="A1" s="602" t="s">
        <v>389</v>
      </c>
      <c r="B1" s="2257" t="s">
        <v>469</v>
      </c>
      <c r="C1" s="2257"/>
      <c r="D1" s="2257"/>
      <c r="E1" s="2257"/>
      <c r="F1" s="2257"/>
      <c r="G1" s="2257"/>
      <c r="H1" s="2257"/>
      <c r="I1" s="2257"/>
      <c r="J1" s="2257"/>
      <c r="K1" s="2257"/>
      <c r="L1" s="2257"/>
      <c r="M1" s="2257"/>
      <c r="N1" s="2257"/>
      <c r="O1" s="2257"/>
      <c r="P1" s="2257"/>
      <c r="Q1" s="2257"/>
      <c r="R1" s="2257"/>
      <c r="S1" s="2257"/>
      <c r="T1" s="2257"/>
      <c r="U1" s="2257"/>
      <c r="V1" s="2257"/>
      <c r="W1" s="2257"/>
      <c r="X1" s="2257"/>
      <c r="Y1" s="2257"/>
      <c r="Z1" s="2257"/>
      <c r="AA1" s="2257"/>
      <c r="AB1" s="2257"/>
      <c r="AC1" s="2257"/>
      <c r="AD1" s="2257"/>
      <c r="AE1" s="2257"/>
      <c r="AF1" s="2257"/>
      <c r="AG1" s="2257"/>
      <c r="AH1" s="2257"/>
      <c r="AI1" s="2257"/>
      <c r="AJ1" s="2257"/>
      <c r="AK1" s="2257"/>
      <c r="AL1" s="2257"/>
      <c r="AM1" s="2257"/>
      <c r="AN1" s="2257"/>
      <c r="AO1" s="2257"/>
    </row>
    <row r="2" spans="1:41" ht="2.25" customHeight="1" x14ac:dyDescent="0.2">
      <c r="B2" s="603"/>
      <c r="C2" s="603"/>
      <c r="D2" s="603"/>
      <c r="E2" s="603"/>
      <c r="F2" s="603"/>
      <c r="G2" s="603"/>
      <c r="H2" s="603"/>
      <c r="I2" s="603"/>
      <c r="J2" s="603"/>
      <c r="K2" s="603"/>
      <c r="L2" s="603"/>
      <c r="M2" s="603"/>
      <c r="N2" s="603"/>
      <c r="O2" s="603"/>
      <c r="P2" s="603"/>
      <c r="Q2" s="603"/>
      <c r="R2" s="603"/>
      <c r="S2" s="603"/>
      <c r="T2" s="603"/>
      <c r="U2" s="178"/>
      <c r="V2" s="178"/>
      <c r="W2" s="178"/>
      <c r="X2" s="178"/>
      <c r="Y2" s="178"/>
      <c r="Z2" s="178"/>
      <c r="AA2" s="603"/>
      <c r="AB2" s="1323"/>
      <c r="AC2" s="178"/>
      <c r="AD2" s="178"/>
      <c r="AE2" s="178"/>
      <c r="AF2" s="178"/>
      <c r="AG2" s="178"/>
      <c r="AH2" s="178"/>
      <c r="AI2" s="178"/>
      <c r="AJ2" s="178"/>
      <c r="AK2" s="178"/>
      <c r="AL2" s="178"/>
      <c r="AM2" s="603"/>
      <c r="AN2" s="603"/>
      <c r="AO2" s="603"/>
    </row>
    <row r="3" spans="1:41" ht="3.75" customHeight="1" x14ac:dyDescent="0.2">
      <c r="B3" s="604"/>
      <c r="C3" s="604"/>
      <c r="D3" s="604"/>
      <c r="E3" s="604"/>
      <c r="F3" s="604"/>
      <c r="G3" s="604"/>
      <c r="H3" s="604"/>
      <c r="I3" s="604"/>
      <c r="J3" s="604"/>
      <c r="K3" s="604"/>
      <c r="L3" s="604"/>
      <c r="M3" s="604"/>
      <c r="N3" s="604"/>
      <c r="O3" s="604"/>
      <c r="P3" s="604"/>
      <c r="Q3" s="604"/>
      <c r="R3" s="604"/>
      <c r="S3" s="604"/>
      <c r="T3" s="604"/>
      <c r="U3" s="631"/>
      <c r="V3" s="631"/>
      <c r="W3" s="631"/>
      <c r="X3" s="631"/>
      <c r="Y3" s="631"/>
      <c r="Z3" s="631"/>
      <c r="AA3" s="604"/>
      <c r="AB3" s="1324"/>
      <c r="AC3" s="631"/>
      <c r="AD3" s="631"/>
      <c r="AE3" s="631"/>
      <c r="AF3" s="631"/>
      <c r="AG3" s="631"/>
      <c r="AH3" s="631"/>
      <c r="AI3" s="631"/>
      <c r="AJ3" s="631"/>
      <c r="AK3" s="631"/>
      <c r="AL3" s="631"/>
      <c r="AM3" s="604"/>
      <c r="AN3" s="604"/>
      <c r="AO3" s="604"/>
    </row>
    <row r="4" spans="1:41" s="605" customFormat="1" ht="3" customHeight="1" x14ac:dyDescent="0.2">
      <c r="B4" s="606"/>
      <c r="C4" s="607"/>
      <c r="D4" s="608"/>
      <c r="E4" s="607"/>
      <c r="F4" s="607"/>
      <c r="G4" s="607"/>
      <c r="H4" s="607"/>
      <c r="I4" s="606"/>
      <c r="J4" s="609"/>
      <c r="K4" s="610"/>
      <c r="L4" s="610"/>
      <c r="M4" s="610"/>
      <c r="N4" s="610"/>
      <c r="O4" s="610"/>
      <c r="P4" s="610"/>
      <c r="Q4" s="610"/>
      <c r="R4" s="610"/>
      <c r="S4" s="610"/>
      <c r="T4" s="610"/>
      <c r="U4" s="41"/>
      <c r="V4" s="41"/>
      <c r="W4" s="41"/>
      <c r="X4" s="41"/>
      <c r="Y4" s="41"/>
      <c r="Z4" s="41"/>
      <c r="AA4" s="610"/>
      <c r="AB4" s="610"/>
      <c r="AC4" s="41"/>
      <c r="AD4" s="41"/>
      <c r="AE4" s="41"/>
      <c r="AF4" s="41"/>
      <c r="AG4" s="41"/>
      <c r="AH4" s="41"/>
      <c r="AI4" s="41"/>
      <c r="AJ4" s="41"/>
      <c r="AK4" s="41"/>
      <c r="AL4" s="41"/>
    </row>
    <row r="5" spans="1:41" s="605" customFormat="1" ht="15" customHeight="1" x14ac:dyDescent="0.2">
      <c r="A5" s="611"/>
      <c r="B5" s="2271" t="s">
        <v>730</v>
      </c>
      <c r="C5" s="2271"/>
      <c r="D5" s="2271"/>
      <c r="E5" s="2271"/>
      <c r="F5" s="2265" t="s">
        <v>471</v>
      </c>
      <c r="G5" s="2266"/>
      <c r="H5" s="2265" t="s">
        <v>472</v>
      </c>
      <c r="I5" s="2266"/>
      <c r="J5" s="2265" t="s">
        <v>728</v>
      </c>
      <c r="K5" s="2266"/>
      <c r="L5" s="612"/>
      <c r="M5" s="612"/>
      <c r="N5" s="612"/>
      <c r="O5" s="612"/>
      <c r="P5" s="612"/>
      <c r="Q5" s="612"/>
      <c r="R5" s="612"/>
      <c r="S5" s="612"/>
      <c r="T5" s="612"/>
      <c r="U5" s="632"/>
      <c r="V5" s="632"/>
      <c r="W5" s="632"/>
      <c r="X5" s="632"/>
      <c r="Y5" s="632"/>
      <c r="Z5" s="632"/>
      <c r="AA5" s="612"/>
      <c r="AB5" s="1325"/>
      <c r="AC5" s="632"/>
      <c r="AD5" s="632"/>
      <c r="AE5" s="632"/>
      <c r="AF5" s="632"/>
      <c r="AG5" s="632"/>
      <c r="AH5" s="632"/>
      <c r="AI5" s="632"/>
      <c r="AJ5" s="632"/>
      <c r="AK5" s="632"/>
      <c r="AL5" s="632"/>
      <c r="AM5" s="612"/>
      <c r="AN5" s="612"/>
      <c r="AO5" s="612"/>
    </row>
    <row r="6" spans="1:41" s="605" customFormat="1" ht="17.25" customHeight="1" x14ac:dyDescent="0.2">
      <c r="A6" s="611"/>
      <c r="B6" s="2271"/>
      <c r="C6" s="2271"/>
      <c r="D6" s="2271"/>
      <c r="E6" s="2271"/>
      <c r="F6" s="2250" t="str">
        <f>NPENGETAHUAN!F11</f>
        <v>menggambar denah</v>
      </c>
      <c r="G6" s="2251"/>
      <c r="H6" s="2250" t="str">
        <f>NKETRAMPILAN!E10</f>
        <v>memahat kayu</v>
      </c>
      <c r="I6" s="2251"/>
      <c r="J6" s="2250" t="str">
        <f>NSIKAP!E15</f>
        <v>ketaatan beribadah</v>
      </c>
      <c r="K6" s="2251"/>
      <c r="L6" s="612"/>
      <c r="M6" s="612"/>
      <c r="N6" s="612"/>
      <c r="O6" s="612"/>
      <c r="P6" s="612"/>
      <c r="Q6" s="612"/>
      <c r="R6" s="612"/>
      <c r="S6" s="612"/>
      <c r="T6" s="612"/>
      <c r="U6" s="632"/>
      <c r="V6" s="632"/>
      <c r="W6" s="632"/>
      <c r="X6" s="632"/>
      <c r="Y6" s="632"/>
      <c r="Z6" s="632"/>
      <c r="AA6" s="612"/>
      <c r="AB6" s="1325"/>
      <c r="AC6" s="632"/>
      <c r="AD6" s="632"/>
      <c r="AE6" s="632"/>
      <c r="AF6" s="632"/>
      <c r="AG6" s="632"/>
      <c r="AH6" s="632"/>
      <c r="AI6" s="632"/>
      <c r="AJ6" s="632"/>
      <c r="AK6" s="632"/>
      <c r="AL6" s="632"/>
      <c r="AM6" s="612"/>
      <c r="AN6" s="612"/>
      <c r="AO6" s="612"/>
    </row>
    <row r="7" spans="1:41" s="605" customFormat="1" ht="17.25" customHeight="1" x14ac:dyDescent="0.2">
      <c r="A7" s="611"/>
      <c r="B7" s="2271"/>
      <c r="C7" s="2271"/>
      <c r="D7" s="2271"/>
      <c r="E7" s="2271"/>
      <c r="F7" s="2250" t="str">
        <f>NPENGETAHUAN!G11</f>
        <v>rencana pondasi</v>
      </c>
      <c r="G7" s="2251"/>
      <c r="H7" s="2250" t="str">
        <f>NKETRAMPILAN!F10</f>
        <v>melompat jendela</v>
      </c>
      <c r="I7" s="2251"/>
      <c r="J7" s="2250" t="str">
        <f>NSIKAP!G15</f>
        <v>kejujuran</v>
      </c>
      <c r="K7" s="2251"/>
      <c r="L7" s="612"/>
      <c r="M7" s="612"/>
      <c r="N7" s="612"/>
      <c r="O7" s="612"/>
      <c r="P7" s="612"/>
      <c r="Q7" s="612"/>
      <c r="R7" s="612"/>
      <c r="S7" s="612"/>
      <c r="T7" s="612"/>
      <c r="U7" s="632"/>
      <c r="V7" s="632"/>
      <c r="W7" s="632"/>
      <c r="X7" s="632"/>
      <c r="Y7" s="632"/>
      <c r="Z7" s="632"/>
      <c r="AA7" s="612"/>
      <c r="AB7" s="1325"/>
      <c r="AC7" s="632"/>
      <c r="AD7" s="632"/>
      <c r="AE7" s="632"/>
      <c r="AF7" s="632"/>
      <c r="AG7" s="632"/>
      <c r="AH7" s="632"/>
      <c r="AI7" s="632"/>
      <c r="AJ7" s="632"/>
      <c r="AK7" s="632"/>
      <c r="AL7" s="632"/>
      <c r="AM7" s="612"/>
      <c r="AN7" s="612"/>
      <c r="AO7" s="612"/>
    </row>
    <row r="8" spans="1:41" s="605" customFormat="1" ht="17.25" customHeight="1" x14ac:dyDescent="0.2">
      <c r="A8" s="611"/>
      <c r="B8" s="2271"/>
      <c r="C8" s="2271"/>
      <c r="D8" s="2271"/>
      <c r="E8" s="2271"/>
      <c r="F8" s="2250">
        <f>NPENGETAHUAN!H11</f>
        <v>0</v>
      </c>
      <c r="G8" s="2251"/>
      <c r="H8" s="2250" t="str">
        <f>NKETRAMPILAN!G10</f>
        <v>membongkar brankas</v>
      </c>
      <c r="I8" s="2251"/>
      <c r="J8" s="2250" t="str">
        <f>NSIKAP!I15</f>
        <v>kedisiplinan</v>
      </c>
      <c r="K8" s="2251"/>
      <c r="L8" s="612"/>
      <c r="M8" s="612"/>
      <c r="N8" s="612"/>
      <c r="O8" s="612"/>
      <c r="P8" s="612"/>
      <c r="Q8" s="612"/>
      <c r="R8" s="612"/>
      <c r="S8" s="612"/>
      <c r="T8" s="612"/>
      <c r="U8" s="632"/>
      <c r="V8" s="632"/>
      <c r="W8" s="632"/>
      <c r="X8" s="632"/>
      <c r="Y8" s="632"/>
      <c r="Z8" s="632"/>
      <c r="AA8" s="612"/>
      <c r="AB8" s="1325"/>
      <c r="AC8" s="632"/>
      <c r="AD8" s="632"/>
      <c r="AE8" s="632"/>
      <c r="AF8" s="632"/>
      <c r="AG8" s="632"/>
      <c r="AH8" s="632"/>
      <c r="AI8" s="632"/>
      <c r="AJ8" s="632"/>
      <c r="AK8" s="632"/>
      <c r="AL8" s="632"/>
      <c r="AM8" s="612"/>
      <c r="AN8" s="612"/>
      <c r="AO8" s="612"/>
    </row>
    <row r="9" spans="1:41" s="605" customFormat="1" ht="17.25" customHeight="1" x14ac:dyDescent="0.2">
      <c r="A9" s="611"/>
      <c r="B9" s="2271"/>
      <c r="C9" s="2271"/>
      <c r="D9" s="2271"/>
      <c r="E9" s="2271"/>
      <c r="F9" s="2250">
        <f>NPENGETAHUAN!I11</f>
        <v>0</v>
      </c>
      <c r="G9" s="2251"/>
      <c r="H9" s="2250">
        <f>NKETRAMPILAN!H10</f>
        <v>0</v>
      </c>
      <c r="I9" s="2251"/>
      <c r="J9" s="2250" t="str">
        <f>NSIKAP!K15</f>
        <v>bertanggungjawab</v>
      </c>
      <c r="K9" s="2251"/>
      <c r="L9" s="612"/>
      <c r="M9" s="612"/>
      <c r="N9" s="612"/>
      <c r="O9" s="612"/>
      <c r="P9" s="612"/>
      <c r="Q9" s="612"/>
      <c r="R9" s="612"/>
      <c r="S9" s="612"/>
      <c r="T9" s="612"/>
      <c r="U9" s="632"/>
      <c r="V9" s="632"/>
      <c r="W9" s="632"/>
      <c r="X9" s="632"/>
      <c r="Y9" s="632"/>
      <c r="Z9" s="632"/>
      <c r="AA9" s="612"/>
      <c r="AB9" s="1325"/>
      <c r="AC9" s="632"/>
      <c r="AD9" s="632"/>
      <c r="AE9" s="632"/>
      <c r="AF9" s="632"/>
      <c r="AG9" s="632"/>
      <c r="AH9" s="632"/>
      <c r="AI9" s="632"/>
      <c r="AJ9" s="632"/>
      <c r="AK9" s="632"/>
      <c r="AL9" s="632"/>
      <c r="AM9" s="612"/>
      <c r="AN9" s="612"/>
      <c r="AO9" s="612"/>
    </row>
    <row r="10" spans="1:41" s="605" customFormat="1" ht="17.25" customHeight="1" x14ac:dyDescent="0.2">
      <c r="A10" s="611"/>
      <c r="B10" s="2271"/>
      <c r="C10" s="2271"/>
      <c r="D10" s="2271"/>
      <c r="E10" s="2271"/>
      <c r="F10" s="2250">
        <f>NPENGETAHUAN!J11</f>
        <v>0</v>
      </c>
      <c r="G10" s="2251"/>
      <c r="H10" s="2250">
        <f>NKETRAMPILAN!I10</f>
        <v>0</v>
      </c>
      <c r="I10" s="2251"/>
      <c r="J10" s="2250">
        <f>NSIKAP!M15</f>
        <v>0</v>
      </c>
      <c r="K10" s="2251"/>
      <c r="L10" s="612"/>
      <c r="M10" s="612"/>
      <c r="N10" s="612"/>
      <c r="O10" s="612"/>
      <c r="P10" s="612"/>
      <c r="Q10" s="612"/>
      <c r="R10" s="612"/>
      <c r="S10" s="612"/>
      <c r="T10" s="612"/>
      <c r="U10" s="632"/>
      <c r="V10" s="632"/>
      <c r="W10" s="632"/>
      <c r="X10" s="632"/>
      <c r="Y10" s="632"/>
      <c r="Z10" s="632"/>
      <c r="AA10" s="612"/>
      <c r="AB10" s="1325"/>
      <c r="AC10" s="632"/>
      <c r="AD10" s="632"/>
      <c r="AE10" s="632"/>
      <c r="AF10" s="632"/>
      <c r="AG10" s="632"/>
      <c r="AH10" s="632"/>
      <c r="AI10" s="632"/>
      <c r="AJ10" s="632"/>
      <c r="AK10" s="632"/>
      <c r="AL10" s="632"/>
      <c r="AM10" s="612"/>
      <c r="AN10" s="612"/>
      <c r="AO10" s="612"/>
    </row>
    <row r="11" spans="1:41" s="605" customFormat="1" ht="17.25" customHeight="1" x14ac:dyDescent="0.2">
      <c r="A11" s="611"/>
      <c r="B11" s="2271"/>
      <c r="C11" s="2271"/>
      <c r="D11" s="2271"/>
      <c r="E11" s="2271"/>
      <c r="F11" s="2250">
        <f>NPENGETAHUAN!K11</f>
        <v>0</v>
      </c>
      <c r="G11" s="2251"/>
      <c r="H11" s="2250">
        <f>NKETRAMPILAN!J10</f>
        <v>0</v>
      </c>
      <c r="I11" s="2251"/>
      <c r="J11" s="2250">
        <f>NSIKAP!O15</f>
        <v>0</v>
      </c>
      <c r="K11" s="2251"/>
      <c r="L11" s="612"/>
      <c r="M11" s="612"/>
      <c r="N11" s="612"/>
      <c r="O11" s="612"/>
      <c r="P11" s="612"/>
      <c r="Q11" s="612"/>
      <c r="R11" s="612"/>
      <c r="S11" s="612"/>
      <c r="T11" s="612"/>
      <c r="U11" s="632"/>
      <c r="V11" s="632"/>
      <c r="W11" s="632"/>
      <c r="X11" s="632"/>
      <c r="Y11" s="632"/>
      <c r="Z11" s="632"/>
      <c r="AA11" s="612"/>
      <c r="AB11" s="1325"/>
      <c r="AC11" s="632"/>
      <c r="AD11" s="632"/>
      <c r="AE11" s="632"/>
      <c r="AF11" s="632"/>
      <c r="AG11" s="632"/>
      <c r="AH11" s="632"/>
      <c r="AI11" s="632"/>
      <c r="AJ11" s="632"/>
      <c r="AK11" s="632"/>
      <c r="AL11" s="632"/>
      <c r="AM11" s="612"/>
      <c r="AN11" s="612"/>
      <c r="AO11" s="612"/>
    </row>
    <row r="12" spans="1:41" s="605" customFormat="1" ht="17.25" hidden="1" customHeight="1" x14ac:dyDescent="0.2">
      <c r="A12" s="611"/>
      <c r="B12" s="2271"/>
      <c r="C12" s="2271"/>
      <c r="D12" s="2271"/>
      <c r="E12" s="2271"/>
      <c r="F12" s="2250">
        <f>NPENGETAHUAN!L11</f>
        <v>0</v>
      </c>
      <c r="G12" s="2251"/>
      <c r="H12" s="2250">
        <f>NKETRAMPILAN!K10</f>
        <v>0</v>
      </c>
      <c r="I12" s="2251"/>
      <c r="J12" s="2250">
        <f>NSIKAP!Q15</f>
        <v>0</v>
      </c>
      <c r="K12" s="2251"/>
      <c r="L12" s="612"/>
      <c r="M12" s="612"/>
      <c r="N12" s="612"/>
      <c r="O12" s="612"/>
      <c r="P12" s="612"/>
      <c r="Q12" s="612"/>
      <c r="R12" s="612"/>
      <c r="S12" s="612"/>
      <c r="T12" s="612"/>
      <c r="U12" s="632"/>
      <c r="V12" s="632"/>
      <c r="W12" s="632"/>
      <c r="X12" s="632"/>
      <c r="Y12" s="632"/>
      <c r="Z12" s="632"/>
      <c r="AA12" s="612"/>
      <c r="AB12" s="1325"/>
      <c r="AC12" s="632"/>
      <c r="AD12" s="632"/>
      <c r="AE12" s="632"/>
      <c r="AF12" s="632"/>
      <c r="AG12" s="632"/>
      <c r="AH12" s="632"/>
      <c r="AI12" s="632"/>
      <c r="AJ12" s="632"/>
      <c r="AK12" s="632"/>
      <c r="AL12" s="632"/>
      <c r="AM12" s="612"/>
      <c r="AN12" s="612"/>
      <c r="AO12" s="612"/>
    </row>
    <row r="13" spans="1:41" s="605" customFormat="1" ht="17.25" hidden="1" customHeight="1" x14ac:dyDescent="0.2">
      <c r="A13" s="611"/>
      <c r="B13" s="2271"/>
      <c r="C13" s="2271"/>
      <c r="D13" s="2271"/>
      <c r="E13" s="2271"/>
      <c r="F13" s="2250">
        <f>NPENGETAHUAN!M11</f>
        <v>0</v>
      </c>
      <c r="G13" s="2251"/>
      <c r="H13" s="2250">
        <f>NKETRAMPILAN!L10</f>
        <v>0</v>
      </c>
      <c r="I13" s="2251"/>
      <c r="J13" s="2250">
        <f>NSIKAP!S15</f>
        <v>0</v>
      </c>
      <c r="K13" s="2251"/>
      <c r="L13" s="612"/>
      <c r="M13" s="612"/>
      <c r="N13" s="612"/>
      <c r="O13" s="612"/>
      <c r="P13" s="612"/>
      <c r="Q13" s="612"/>
      <c r="R13" s="612"/>
      <c r="S13" s="612"/>
      <c r="T13" s="612"/>
      <c r="U13" s="632"/>
      <c r="V13" s="632"/>
      <c r="W13" s="632"/>
      <c r="X13" s="632"/>
      <c r="Y13" s="632"/>
      <c r="Z13" s="632"/>
      <c r="AA13" s="612"/>
      <c r="AB13" s="1325"/>
      <c r="AC13" s="632"/>
      <c r="AD13" s="632"/>
      <c r="AE13" s="632"/>
      <c r="AF13" s="632"/>
      <c r="AG13" s="632"/>
      <c r="AH13" s="632"/>
      <c r="AI13" s="632"/>
      <c r="AJ13" s="632"/>
      <c r="AK13" s="632"/>
      <c r="AL13" s="632"/>
      <c r="AM13" s="612"/>
      <c r="AN13" s="612"/>
      <c r="AO13" s="612"/>
    </row>
    <row r="14" spans="1:41" ht="4.5" customHeight="1" thickBot="1" x14ac:dyDescent="0.25">
      <c r="B14" s="613"/>
      <c r="C14" s="613"/>
      <c r="D14" s="608"/>
      <c r="E14" s="614"/>
      <c r="F14" s="2267"/>
      <c r="G14" s="2267"/>
      <c r="H14" s="2267"/>
      <c r="I14" s="2267"/>
      <c r="J14" s="613"/>
      <c r="K14" s="613"/>
      <c r="L14" s="613"/>
      <c r="M14" s="613"/>
      <c r="N14" s="613"/>
      <c r="O14" s="613"/>
      <c r="P14" s="613"/>
      <c r="Q14" s="613"/>
      <c r="R14" s="613"/>
      <c r="S14" s="613"/>
      <c r="T14" s="613"/>
      <c r="U14" s="633"/>
      <c r="V14" s="633"/>
      <c r="W14" s="633"/>
      <c r="X14" s="633"/>
      <c r="Y14" s="633"/>
      <c r="Z14" s="633"/>
      <c r="AA14" s="613"/>
      <c r="AB14" s="1326"/>
      <c r="AC14" s="633"/>
      <c r="AD14" s="633"/>
      <c r="AE14" s="633"/>
      <c r="AF14" s="633"/>
      <c r="AG14" s="633"/>
      <c r="AH14" s="633"/>
      <c r="AI14" s="633"/>
      <c r="AJ14" s="633"/>
      <c r="AK14" s="633"/>
      <c r="AL14" s="633"/>
      <c r="AM14" s="613"/>
      <c r="AN14" s="613"/>
      <c r="AO14" s="613"/>
    </row>
    <row r="15" spans="1:41" ht="12" customHeight="1" thickTop="1" thickBot="1" x14ac:dyDescent="0.25">
      <c r="B15" s="2258" t="s">
        <v>6</v>
      </c>
      <c r="C15" s="2258" t="s">
        <v>7</v>
      </c>
      <c r="D15" s="2258" t="s">
        <v>8</v>
      </c>
      <c r="E15" s="2258"/>
      <c r="F15" s="2246"/>
      <c r="G15" s="2246"/>
      <c r="H15" s="2246"/>
      <c r="I15" s="2246"/>
      <c r="J15" s="2246"/>
      <c r="K15" s="2247"/>
      <c r="L15" s="621"/>
      <c r="M15" s="621"/>
      <c r="N15" s="621"/>
      <c r="O15" s="621"/>
      <c r="P15" s="621"/>
      <c r="Q15" s="621"/>
      <c r="R15" s="621"/>
      <c r="S15" s="621"/>
      <c r="T15" s="621"/>
      <c r="U15" s="1319"/>
      <c r="V15" s="1319"/>
      <c r="W15" s="1319"/>
      <c r="X15" s="1319"/>
      <c r="Y15" s="1319"/>
      <c r="Z15" s="1319"/>
      <c r="AA15" s="621"/>
      <c r="AB15" s="1327"/>
      <c r="AC15" s="1319"/>
      <c r="AD15" s="1319"/>
      <c r="AE15" s="1319"/>
      <c r="AF15" s="1319"/>
      <c r="AG15" s="1319"/>
      <c r="AH15" s="1319"/>
      <c r="AI15" s="1319"/>
      <c r="AJ15" s="1319"/>
      <c r="AK15" s="1319"/>
      <c r="AL15" s="1319"/>
      <c r="AM15" s="2279" t="s">
        <v>474</v>
      </c>
      <c r="AN15" s="2279" t="s">
        <v>475</v>
      </c>
      <c r="AO15" s="2254" t="s">
        <v>476</v>
      </c>
    </row>
    <row r="16" spans="1:41" ht="24" customHeight="1" thickTop="1" thickBot="1" x14ac:dyDescent="0.25">
      <c r="B16" s="2258"/>
      <c r="C16" s="2258"/>
      <c r="D16" s="2258"/>
      <c r="E16" s="2258"/>
      <c r="F16" s="2248" t="s">
        <v>470</v>
      </c>
      <c r="G16" s="2248"/>
      <c r="H16" s="2249"/>
      <c r="I16" s="2252" t="s">
        <v>729</v>
      </c>
      <c r="J16" s="2252"/>
      <c r="K16" s="2253"/>
      <c r="L16" s="2277" t="s">
        <v>471</v>
      </c>
      <c r="M16" s="2278"/>
      <c r="N16" s="2278"/>
      <c r="O16" s="2278"/>
      <c r="P16" s="2278"/>
      <c r="Q16" s="2278"/>
      <c r="R16" s="2278"/>
      <c r="S16" s="2278"/>
      <c r="T16" s="2278"/>
      <c r="U16" s="1320"/>
      <c r="V16" s="1320"/>
      <c r="W16" s="1320"/>
      <c r="X16" s="1320"/>
      <c r="Y16" s="1320"/>
      <c r="Z16" s="1320"/>
      <c r="AA16" s="1320"/>
      <c r="AB16" s="1328"/>
      <c r="AC16" s="1320"/>
      <c r="AD16" s="1320"/>
      <c r="AE16" s="1320"/>
      <c r="AF16" s="1320"/>
      <c r="AG16" s="1320"/>
      <c r="AH16" s="1320"/>
      <c r="AI16" s="1320"/>
      <c r="AJ16" s="1320"/>
      <c r="AK16" s="1320"/>
      <c r="AL16" s="1320"/>
      <c r="AM16" s="2280"/>
      <c r="AN16" s="2280"/>
      <c r="AO16" s="2255"/>
    </row>
    <row r="17" spans="1:41" ht="13.5" customHeight="1" thickTop="1" thickBot="1" x14ac:dyDescent="0.25">
      <c r="A17" s="615"/>
      <c r="B17" s="2258"/>
      <c r="C17" s="2258"/>
      <c r="D17" s="2258"/>
      <c r="E17" s="2258"/>
      <c r="F17" s="1088" t="s">
        <v>471</v>
      </c>
      <c r="G17" s="1309" t="s">
        <v>472</v>
      </c>
      <c r="H17" s="1318" t="s">
        <v>473</v>
      </c>
      <c r="I17" s="1309" t="s">
        <v>471</v>
      </c>
      <c r="J17" s="1309" t="s">
        <v>472</v>
      </c>
      <c r="K17" s="1089" t="s">
        <v>473</v>
      </c>
      <c r="L17" s="622"/>
      <c r="M17" s="622"/>
      <c r="N17" s="622"/>
      <c r="O17" s="622"/>
      <c r="P17" s="622"/>
      <c r="Q17" s="622"/>
      <c r="R17" s="622"/>
      <c r="S17" s="622"/>
      <c r="T17" s="622"/>
      <c r="U17" s="1321"/>
      <c r="V17" s="1321"/>
      <c r="W17" s="1321"/>
      <c r="X17" s="1321"/>
      <c r="Y17" s="1321"/>
      <c r="Z17" s="1321"/>
      <c r="AA17" s="622"/>
      <c r="AB17" s="1329"/>
      <c r="AC17" s="1321"/>
      <c r="AD17" s="1321"/>
      <c r="AE17" s="1321"/>
      <c r="AF17" s="1321"/>
      <c r="AG17" s="1321"/>
      <c r="AH17" s="1321"/>
      <c r="AI17" s="1321"/>
      <c r="AJ17" s="1321"/>
      <c r="AK17" s="1321"/>
      <c r="AL17" s="1321"/>
      <c r="AM17" s="2281"/>
      <c r="AN17" s="2281"/>
      <c r="AO17" s="2256"/>
    </row>
    <row r="18" spans="1:41" ht="15" customHeight="1" thickTop="1" x14ac:dyDescent="0.2">
      <c r="A18" s="615" t="str">
        <f>NSIKAP!R71</f>
        <v/>
      </c>
      <c r="B18" s="2259">
        <v>1</v>
      </c>
      <c r="C18" s="2262" t="str">
        <f>ABSEN!C11</f>
        <v/>
      </c>
      <c r="D18" s="2240" t="str">
        <f>ABSEN!E11</f>
        <v/>
      </c>
      <c r="E18" s="2241"/>
      <c r="F18" s="589" t="str">
        <f>NPENGETAHUAN!N15</f>
        <v/>
      </c>
      <c r="G18" s="1310" t="str">
        <f>NKETRAMPILAN!M15</f>
        <v>memahat kayu</v>
      </c>
      <c r="H18" s="1304" t="str">
        <f>NSIKAP!Z20</f>
        <v>ketaatan beribadah</v>
      </c>
      <c r="I18" s="1314" t="str">
        <f>NPENGETAHUAN!V15</f>
        <v>menggambar denah</v>
      </c>
      <c r="J18" s="1310" t="str">
        <f>NKETRAMPILAN!U15</f>
        <v/>
      </c>
      <c r="K18" s="1304" t="str">
        <f>NSIKAP!AH20</f>
        <v/>
      </c>
      <c r="L18" s="623" t="str">
        <f>F18</f>
        <v/>
      </c>
      <c r="M18" s="623" t="str">
        <f>F19</f>
        <v>rencana pondasi</v>
      </c>
      <c r="N18" s="623" t="str">
        <f>F20</f>
        <v/>
      </c>
      <c r="O18" s="623" t="str">
        <f>F21</f>
        <v/>
      </c>
      <c r="P18" s="623" t="str">
        <f>F22</f>
        <v/>
      </c>
      <c r="Q18" s="623" t="str">
        <f>F23</f>
        <v/>
      </c>
      <c r="R18" s="623">
        <f>COUNTBLANK(L18:Q18)</f>
        <v>5</v>
      </c>
      <c r="S18" s="1301" t="str">
        <f>IF(R18=6,"","Sudah memahami ")</f>
        <v xml:space="preserve">Sudah memahami </v>
      </c>
      <c r="T18" s="2272" t="str">
        <f>CONCATENATE(S19,L18,L21,M18,M21,N18,N21,O18,O21,P18,P21,Q18)</f>
        <v>Sudah memahami rencana pondasi</v>
      </c>
      <c r="U18" s="1322" t="str">
        <f>G18</f>
        <v>memahat kayu</v>
      </c>
      <c r="V18" s="1322" t="str">
        <f>G19</f>
        <v/>
      </c>
      <c r="W18" s="1322" t="str">
        <f>G20</f>
        <v/>
      </c>
      <c r="X18" s="1322" t="str">
        <f>G21</f>
        <v/>
      </c>
      <c r="Y18" s="1322" t="str">
        <f>G22</f>
        <v/>
      </c>
      <c r="Z18" s="1322" t="str">
        <f>G23</f>
        <v/>
      </c>
      <c r="AA18" s="623">
        <f>COUNTBLANK(U18:Z18)</f>
        <v>5</v>
      </c>
      <c r="AB18" s="1301" t="str">
        <f>IF(AA18=6,"","Sudah menguasai ketrampilan ")</f>
        <v xml:space="preserve">Sudah menguasai ketrampilan </v>
      </c>
      <c r="AC18" s="2272" t="str">
        <f>CONCATENATE(AB19,U18,U21,V18,V21,W18,W21,X18,X21,Y18,Y21,Z18)</f>
        <v>Sudah menguasai ketrampilan memahat kayu</v>
      </c>
      <c r="AD18" s="1322" t="str">
        <f>H18</f>
        <v>ketaatan beribadah</v>
      </c>
      <c r="AE18" s="1322" t="str">
        <f>H19</f>
        <v/>
      </c>
      <c r="AF18" s="1322" t="str">
        <f>H20</f>
        <v/>
      </c>
      <c r="AG18" s="1322" t="str">
        <f>H21</f>
        <v/>
      </c>
      <c r="AH18" s="1322" t="str">
        <f>H22</f>
        <v/>
      </c>
      <c r="AI18" s="1322" t="str">
        <f>H23</f>
        <v/>
      </c>
      <c r="AJ18" s="623">
        <f>COUNTBLANK(AD18:AI18)</f>
        <v>5</v>
      </c>
      <c r="AK18" s="1301" t="str">
        <f>IF(AJ18=6,"","Sudah memperlihatkan sikap yang konsisten terhadap ")</f>
        <v xml:space="preserve">Sudah memperlihatkan sikap yang konsisten terhadap </v>
      </c>
      <c r="AL18" s="2272" t="str">
        <f>CONCATENATE(AK19,AD18,AD21,AE18,AE21,AF18,AF21,AG18,AG21,AH18,AH21,AI18)</f>
        <v>Sudah memperlihatkan sikap yang konsisten terhadap ketaatan beribadah</v>
      </c>
      <c r="AM18" s="2274" t="str">
        <f>CONCATENATE(T18,T22)</f>
        <v>Sudah memahami rencana pondasi, tapi masih harus ditingkatkan pemahaman mengenai menggambar denah</v>
      </c>
      <c r="AN18" s="2274" t="str">
        <f>CONCATENATE(AC18,AC22)</f>
        <v>Sudah menguasai ketrampilan memahat kayu</v>
      </c>
      <c r="AO18" s="2274" t="str">
        <f>CONCATENATE(AL18,AL22)</f>
        <v>Sudah memperlihatkan sikap yang konsisten terhadap ketaatan beribadah</v>
      </c>
    </row>
    <row r="19" spans="1:41" ht="15" customHeight="1" x14ac:dyDescent="0.2">
      <c r="A19" s="615" t="str">
        <f>NSIKAP!R72</f>
        <v/>
      </c>
      <c r="B19" s="2260"/>
      <c r="C19" s="2263"/>
      <c r="D19" s="2242"/>
      <c r="E19" s="2243"/>
      <c r="F19" s="590" t="str">
        <f>NPENGETAHUAN!O15</f>
        <v>rencana pondasi</v>
      </c>
      <c r="G19" s="1311" t="str">
        <f>NKETRAMPILAN!N15</f>
        <v/>
      </c>
      <c r="H19" s="1305" t="str">
        <f>NSIKAP!AA20</f>
        <v/>
      </c>
      <c r="I19" s="1315" t="str">
        <f>NPENGETAHUAN!W15</f>
        <v/>
      </c>
      <c r="J19" s="1311" t="str">
        <f>NKETRAMPILAN!V15</f>
        <v/>
      </c>
      <c r="K19" s="1305" t="str">
        <f>NSIKAP!AI20</f>
        <v/>
      </c>
      <c r="L19" s="624">
        <f>IF(L18="",0,1)</f>
        <v>0</v>
      </c>
      <c r="M19" s="624">
        <f>IF(M18="",0,1)</f>
        <v>1</v>
      </c>
      <c r="N19" s="624">
        <f t="shared" ref="N19:Q19" si="0">IF(N18="",0,1)</f>
        <v>0</v>
      </c>
      <c r="O19" s="624">
        <f t="shared" si="0"/>
        <v>0</v>
      </c>
      <c r="P19" s="624">
        <f t="shared" si="0"/>
        <v>0</v>
      </c>
      <c r="Q19" s="624">
        <f t="shared" si="0"/>
        <v>0</v>
      </c>
      <c r="R19" s="624">
        <f>SUM(L19:Q19)</f>
        <v>1</v>
      </c>
      <c r="S19" s="624" t="str">
        <f>IF(R19=6,"",S18)</f>
        <v xml:space="preserve">Sudah memahami </v>
      </c>
      <c r="T19" s="2269"/>
      <c r="U19" s="624">
        <f>IF(U18="",0,1)</f>
        <v>1</v>
      </c>
      <c r="V19" s="624">
        <f>IF(V18="",0,1)</f>
        <v>0</v>
      </c>
      <c r="W19" s="624">
        <f t="shared" ref="W19" si="1">IF(W18="",0,1)</f>
        <v>0</v>
      </c>
      <c r="X19" s="624">
        <f t="shared" ref="X19" si="2">IF(X18="",0,1)</f>
        <v>0</v>
      </c>
      <c r="Y19" s="624">
        <f t="shared" ref="Y19" si="3">IF(Y18="",0,1)</f>
        <v>0</v>
      </c>
      <c r="Z19" s="624">
        <f t="shared" ref="Z19" si="4">IF(Z18="",0,1)</f>
        <v>0</v>
      </c>
      <c r="AA19" s="624">
        <f>SUM(U19:Z19)</f>
        <v>1</v>
      </c>
      <c r="AB19" s="1300" t="str">
        <f>IF(AA19=6,"",AB18)</f>
        <v xml:space="preserve">Sudah menguasai ketrampilan </v>
      </c>
      <c r="AC19" s="2269"/>
      <c r="AD19" s="624">
        <f>IF(AD18="",0,1)</f>
        <v>1</v>
      </c>
      <c r="AE19" s="624">
        <f>IF(AE18="",0,1)</f>
        <v>0</v>
      </c>
      <c r="AF19" s="624">
        <f t="shared" ref="AF19" si="5">IF(AF18="",0,1)</f>
        <v>0</v>
      </c>
      <c r="AG19" s="624">
        <f t="shared" ref="AG19" si="6">IF(AG18="",0,1)</f>
        <v>0</v>
      </c>
      <c r="AH19" s="624">
        <f t="shared" ref="AH19" si="7">IF(AH18="",0,1)</f>
        <v>0</v>
      </c>
      <c r="AI19" s="624">
        <f t="shared" ref="AI19" si="8">IF(AI18="",0,1)</f>
        <v>0</v>
      </c>
      <c r="AJ19" s="624">
        <f>SUM(AD19:AI19)</f>
        <v>1</v>
      </c>
      <c r="AK19" s="1300" t="str">
        <f>IF(AJ19=6,"",AK18)</f>
        <v xml:space="preserve">Sudah memperlihatkan sikap yang konsisten terhadap </v>
      </c>
      <c r="AL19" s="2269"/>
      <c r="AM19" s="2275"/>
      <c r="AN19" s="2275"/>
      <c r="AO19" s="2275"/>
    </row>
    <row r="20" spans="1:41" ht="15" customHeight="1" x14ac:dyDescent="0.2">
      <c r="A20" s="615" t="str">
        <f>NSIKAP!R73</f>
        <v/>
      </c>
      <c r="B20" s="2260"/>
      <c r="C20" s="2263"/>
      <c r="D20" s="2242"/>
      <c r="E20" s="2243"/>
      <c r="F20" s="601" t="str">
        <f>NPENGETAHUAN!P15</f>
        <v/>
      </c>
      <c r="G20" s="1311" t="str">
        <f>NKETRAMPILAN!O15</f>
        <v/>
      </c>
      <c r="H20" s="1306" t="str">
        <f>NSIKAP!AB20</f>
        <v/>
      </c>
      <c r="I20" s="1316" t="str">
        <f>NPENGETAHUAN!X15</f>
        <v/>
      </c>
      <c r="J20" s="1311" t="str">
        <f>NKETRAMPILAN!W15</f>
        <v/>
      </c>
      <c r="K20" s="1306" t="str">
        <f>NSIKAP!AJ20</f>
        <v/>
      </c>
      <c r="L20" s="624" t="str">
        <f>IF(SUM(L19:Q19)=1,"",IF(SUM(L19:Q19)=2," dan ",", "))</f>
        <v/>
      </c>
      <c r="M20" s="624" t="str">
        <f>IF(SUM(M19:Q19)=1,"",IF(SUM(M19:Q19)=2," dan ",", "))</f>
        <v/>
      </c>
      <c r="N20" s="624" t="str">
        <f>IF(SUM(N19:Q19)=1,"",IF(SUM(N19:Q19)=2," dan ",", "))</f>
        <v xml:space="preserve">, </v>
      </c>
      <c r="O20" s="624" t="str">
        <f>IF(SUM(O19:Q19)=1,"",IF(SUM(O19:Q19)=2," dan ",", "))</f>
        <v xml:space="preserve">, </v>
      </c>
      <c r="P20" s="624" t="str">
        <f>IF(SUM(P19:Q19)=1,"",IF(SUM(P19:Q19)=2," dan ",", "))</f>
        <v xml:space="preserve">, </v>
      </c>
      <c r="Q20" s="624"/>
      <c r="R20" s="624"/>
      <c r="S20" s="624"/>
      <c r="T20" s="2269"/>
      <c r="U20" s="624" t="str">
        <f>IF(SUM(U19:Z19)=1,"",IF(SUM(U19:Z19)=2," dan ",", "))</f>
        <v/>
      </c>
      <c r="V20" s="624" t="str">
        <f>IF(SUM(V19:Z19)=1,"",IF(SUM(V19:Z19)=2," dan ",", "))</f>
        <v xml:space="preserve">, </v>
      </c>
      <c r="W20" s="624" t="str">
        <f>IF(SUM(W19:Z19)=1,"",IF(SUM(W19:Z19)=2," dan ",", "))</f>
        <v xml:space="preserve">, </v>
      </c>
      <c r="X20" s="624" t="str">
        <f>IF(SUM(X19:Z19)=1,"",IF(SUM(X19:Z19)=2," dan ",", "))</f>
        <v xml:space="preserve">, </v>
      </c>
      <c r="Y20" s="624" t="str">
        <f>IF(SUM(Y19:Z19)=1,"",IF(SUM(Y19:Z19)=2," dan ",", "))</f>
        <v xml:space="preserve">, </v>
      </c>
      <c r="Z20" s="624"/>
      <c r="AA20" s="624"/>
      <c r="AB20" s="1300"/>
      <c r="AC20" s="2269"/>
      <c r="AD20" s="624" t="str">
        <f>IF(SUM(AD19:AI19)=1,"",IF(SUM(AD19:AI19)=2," dan ",", "))</f>
        <v/>
      </c>
      <c r="AE20" s="624" t="str">
        <f>IF(SUM(AE19:AI19)=1,"",IF(SUM(AE19:AI19)=2," dan ",", "))</f>
        <v xml:space="preserve">, </v>
      </c>
      <c r="AF20" s="624" t="str">
        <f>IF(SUM(AF19:AI19)=1,"",IF(SUM(AF19:AI19)=2," dan ",", "))</f>
        <v xml:space="preserve">, </v>
      </c>
      <c r="AG20" s="624" t="str">
        <f>IF(SUM(AG19:AI19)=1,"",IF(SUM(AG19:AI19)=2," dan ",", "))</f>
        <v xml:space="preserve">, </v>
      </c>
      <c r="AH20" s="624" t="str">
        <f>IF(SUM(AH19:AI19)=1,"",IF(SUM(AH19:AI19)=2," dan ",", "))</f>
        <v xml:space="preserve">, </v>
      </c>
      <c r="AI20" s="624"/>
      <c r="AJ20" s="624"/>
      <c r="AK20" s="1300"/>
      <c r="AL20" s="2269"/>
      <c r="AM20" s="2275"/>
      <c r="AN20" s="2275"/>
      <c r="AO20" s="2275"/>
    </row>
    <row r="21" spans="1:41" ht="15" customHeight="1" x14ac:dyDescent="0.2">
      <c r="A21" s="615" t="str">
        <f>NSIKAP!R74</f>
        <v/>
      </c>
      <c r="B21" s="2260"/>
      <c r="C21" s="2263"/>
      <c r="D21" s="2242"/>
      <c r="E21" s="2243"/>
      <c r="F21" s="601" t="str">
        <f>NPENGETAHUAN!Q15</f>
        <v/>
      </c>
      <c r="G21" s="1311" t="str">
        <f>NKETRAMPILAN!P15</f>
        <v/>
      </c>
      <c r="H21" s="1306" t="str">
        <f>NSIKAP!AC20</f>
        <v/>
      </c>
      <c r="I21" s="1316" t="str">
        <f>NPENGETAHUAN!Y15</f>
        <v/>
      </c>
      <c r="J21" s="1311" t="str">
        <f>NKETRAMPILAN!X15</f>
        <v/>
      </c>
      <c r="K21" s="1306" t="str">
        <f>NSIKAP!AK20</f>
        <v/>
      </c>
      <c r="L21" s="624" t="str">
        <f>IF(L19=0,"",L20)</f>
        <v/>
      </c>
      <c r="M21" s="624" t="str">
        <f>IF(M19=0,"",M20)</f>
        <v/>
      </c>
      <c r="N21" s="624" t="str">
        <f t="shared" ref="N21:P21" si="9">IF(N19=0,"",N20)</f>
        <v/>
      </c>
      <c r="O21" s="624" t="str">
        <f t="shared" si="9"/>
        <v/>
      </c>
      <c r="P21" s="624" t="str">
        <f t="shared" si="9"/>
        <v/>
      </c>
      <c r="Q21" s="624"/>
      <c r="R21" s="624"/>
      <c r="S21" s="624"/>
      <c r="T21" s="2273"/>
      <c r="U21" s="624" t="str">
        <f>IF(U19=0,"",U20)</f>
        <v/>
      </c>
      <c r="V21" s="624" t="str">
        <f>IF(V19=0,"",V20)</f>
        <v/>
      </c>
      <c r="W21" s="624" t="str">
        <f t="shared" ref="W21" si="10">IF(W19=0,"",W20)</f>
        <v/>
      </c>
      <c r="X21" s="624" t="str">
        <f t="shared" ref="X21" si="11">IF(X19=0,"",X20)</f>
        <v/>
      </c>
      <c r="Y21" s="624" t="str">
        <f t="shared" ref="Y21" si="12">IF(Y19=0,"",Y20)</f>
        <v/>
      </c>
      <c r="Z21" s="624"/>
      <c r="AA21" s="624"/>
      <c r="AB21" s="1300"/>
      <c r="AC21" s="2273"/>
      <c r="AD21" s="624" t="str">
        <f>IF(AD19=0,"",AD20)</f>
        <v/>
      </c>
      <c r="AE21" s="624" t="str">
        <f>IF(AE19=0,"",AE20)</f>
        <v/>
      </c>
      <c r="AF21" s="624" t="str">
        <f t="shared" ref="AF21" si="13">IF(AF19=0,"",AF20)</f>
        <v/>
      </c>
      <c r="AG21" s="624" t="str">
        <f t="shared" ref="AG21" si="14">IF(AG19=0,"",AG20)</f>
        <v/>
      </c>
      <c r="AH21" s="624" t="str">
        <f t="shared" ref="AH21" si="15">IF(AH19=0,"",AH20)</f>
        <v/>
      </c>
      <c r="AI21" s="624"/>
      <c r="AJ21" s="624"/>
      <c r="AK21" s="1300"/>
      <c r="AL21" s="2273"/>
      <c r="AM21" s="2275"/>
      <c r="AN21" s="2275"/>
      <c r="AO21" s="2275"/>
    </row>
    <row r="22" spans="1:41" ht="15" customHeight="1" x14ac:dyDescent="0.2">
      <c r="A22" s="615" t="str">
        <f>NSIKAP!R75</f>
        <v/>
      </c>
      <c r="B22" s="2260"/>
      <c r="C22" s="2263"/>
      <c r="D22" s="2242"/>
      <c r="E22" s="2243"/>
      <c r="F22" s="601" t="str">
        <f>NPENGETAHUAN!R15</f>
        <v/>
      </c>
      <c r="G22" s="1311" t="str">
        <f>NKETRAMPILAN!Q15</f>
        <v/>
      </c>
      <c r="H22" s="1306" t="str">
        <f>NSIKAP!AD20</f>
        <v/>
      </c>
      <c r="I22" s="1316" t="str">
        <f>NPENGETAHUAN!Z15</f>
        <v/>
      </c>
      <c r="J22" s="1311" t="str">
        <f>NKETRAMPILAN!Y15</f>
        <v/>
      </c>
      <c r="K22" s="1306" t="str">
        <f>NSIKAP!AL20</f>
        <v/>
      </c>
      <c r="L22" s="624" t="str">
        <f>I18</f>
        <v>menggambar denah</v>
      </c>
      <c r="M22" s="624" t="str">
        <f>I19</f>
        <v/>
      </c>
      <c r="N22" s="624" t="str">
        <f>I20</f>
        <v/>
      </c>
      <c r="O22" s="624" t="str">
        <f>I21</f>
        <v/>
      </c>
      <c r="P22" s="624" t="str">
        <f>I22</f>
        <v/>
      </c>
      <c r="Q22" s="624" t="str">
        <f>I23</f>
        <v/>
      </c>
      <c r="R22" s="624">
        <f t="shared" ref="R22" si="16">COUNTBLANK(L22:Q22)</f>
        <v>5</v>
      </c>
      <c r="S22" s="624" t="str">
        <f>IF(R18=6,"Masih harus ditingkatkan pemahaman mengenai", ", tapi masih harus ditingkatkan pemahaman mengenai ")</f>
        <v xml:space="preserve">, tapi masih harus ditingkatkan pemahaman mengenai </v>
      </c>
      <c r="T22" s="2268" t="str">
        <f>CONCATENATE(S23,L22,L25,M22,M25,N22,N25,O22,O25,P22,P25,Q22)</f>
        <v>, tapi masih harus ditingkatkan pemahaman mengenai menggambar denah</v>
      </c>
      <c r="U22" s="624" t="str">
        <f>J18</f>
        <v/>
      </c>
      <c r="V22" s="624" t="str">
        <f>J19</f>
        <v/>
      </c>
      <c r="W22" s="624" t="str">
        <f>J20</f>
        <v/>
      </c>
      <c r="X22" s="624" t="str">
        <f>J21</f>
        <v/>
      </c>
      <c r="Y22" s="624" t="str">
        <f>J22</f>
        <v/>
      </c>
      <c r="Z22" s="624" t="str">
        <f>J23</f>
        <v/>
      </c>
      <c r="AA22" s="624">
        <f t="shared" ref="AA22" si="17">COUNTBLANK(U22:Z22)</f>
        <v>6</v>
      </c>
      <c r="AB22" s="1300" t="str">
        <f>IF(AA18=6,"Masih harus ditingkatkan kemampuan pada ketrampilan", ", tapi masih harus ditingkatkan ketrampilannya dalam ")</f>
        <v xml:space="preserve">, tapi masih harus ditingkatkan ketrampilannya dalam </v>
      </c>
      <c r="AC22" s="2268" t="str">
        <f>CONCATENATE(AB23,U22,U25,V22,V25,W22,W25,X22,X25,Y22,Y25,Z22)</f>
        <v/>
      </c>
      <c r="AD22" s="624" t="str">
        <f>K18</f>
        <v/>
      </c>
      <c r="AE22" s="624" t="str">
        <f>K19</f>
        <v/>
      </c>
      <c r="AF22" s="624" t="str">
        <f>K20</f>
        <v/>
      </c>
      <c r="AG22" s="624" t="str">
        <f>K21</f>
        <v/>
      </c>
      <c r="AH22" s="624" t="str">
        <f>K22</f>
        <v/>
      </c>
      <c r="AI22" s="624" t="str">
        <f>K23</f>
        <v/>
      </c>
      <c r="AJ22" s="624">
        <f t="shared" ref="AJ22" si="18">COUNTBLANK(AD22:AI22)</f>
        <v>6</v>
      </c>
      <c r="AK22" s="1300" t="str">
        <f>IF(AJ18=6,"Masih harus diperbaiki sikap dan perilakunya dalam hal ", ", tapi masih harus diperbaiki sikap dan perilakunya dalam hal ")</f>
        <v xml:space="preserve">, tapi masih harus diperbaiki sikap dan perilakunya dalam hal </v>
      </c>
      <c r="AL22" s="2268" t="str">
        <f>CONCATENATE(AK23,AD22,AD25,AE22,AE25,AF22,AF25,AG22,AG25,AH22,AH25,AI22)</f>
        <v/>
      </c>
      <c r="AM22" s="2275"/>
      <c r="AN22" s="2275"/>
      <c r="AO22" s="2275"/>
    </row>
    <row r="23" spans="1:41" ht="15.75" customHeight="1" thickBot="1" x14ac:dyDescent="0.25">
      <c r="A23" s="615" t="str">
        <f>NSIKAP!R76</f>
        <v/>
      </c>
      <c r="B23" s="2261"/>
      <c r="C23" s="2264"/>
      <c r="D23" s="2244"/>
      <c r="E23" s="2245"/>
      <c r="F23" s="591" t="str">
        <f>NPENGETAHUAN!S15</f>
        <v/>
      </c>
      <c r="G23" s="1311" t="str">
        <f>NKETRAMPILAN!R15</f>
        <v/>
      </c>
      <c r="H23" s="1307" t="str">
        <f>NSIKAP!AE20</f>
        <v/>
      </c>
      <c r="I23" s="1317" t="str">
        <f>NPENGETAHUAN!AA15</f>
        <v/>
      </c>
      <c r="J23" s="1311" t="str">
        <f>NKETRAMPILAN!Z15</f>
        <v/>
      </c>
      <c r="K23" s="1307" t="str">
        <f>NSIKAP!AM20</f>
        <v/>
      </c>
      <c r="L23" s="624">
        <f>IF(L22="",0,1)</f>
        <v>1</v>
      </c>
      <c r="M23" s="624">
        <f t="shared" ref="M23:Q23" si="19">IF(M22="",0,1)</f>
        <v>0</v>
      </c>
      <c r="N23" s="624">
        <f t="shared" si="19"/>
        <v>0</v>
      </c>
      <c r="O23" s="624">
        <f t="shared" si="19"/>
        <v>0</v>
      </c>
      <c r="P23" s="624">
        <f t="shared" si="19"/>
        <v>0</v>
      </c>
      <c r="Q23" s="624">
        <f t="shared" si="19"/>
        <v>0</v>
      </c>
      <c r="R23" s="624">
        <f>SUM(L23:Q23)</f>
        <v>1</v>
      </c>
      <c r="S23" s="624" t="str">
        <f>IF(R22=6,"",S22)</f>
        <v xml:space="preserve">, tapi masih harus ditingkatkan pemahaman mengenai </v>
      </c>
      <c r="T23" s="2269"/>
      <c r="U23" s="624">
        <f>IF(U22="",0,1)</f>
        <v>0</v>
      </c>
      <c r="V23" s="624">
        <f t="shared" ref="V23" si="20">IF(V22="",0,1)</f>
        <v>0</v>
      </c>
      <c r="W23" s="624">
        <f t="shared" ref="W23" si="21">IF(W22="",0,1)</f>
        <v>0</v>
      </c>
      <c r="X23" s="624">
        <f t="shared" ref="X23" si="22">IF(X22="",0,1)</f>
        <v>0</v>
      </c>
      <c r="Y23" s="624">
        <f t="shared" ref="Y23" si="23">IF(Y22="",0,1)</f>
        <v>0</v>
      </c>
      <c r="Z23" s="624">
        <f t="shared" ref="Z23" si="24">IF(Z22="",0,1)</f>
        <v>0</v>
      </c>
      <c r="AA23" s="624">
        <f>SUM(U23:Z23)</f>
        <v>0</v>
      </c>
      <c r="AB23" s="1300" t="str">
        <f>IF(AA22=6,"",AB22)</f>
        <v/>
      </c>
      <c r="AC23" s="2269"/>
      <c r="AD23" s="624">
        <f>IF(AD22="",0,1)</f>
        <v>0</v>
      </c>
      <c r="AE23" s="624">
        <f t="shared" ref="AE23" si="25">IF(AE22="",0,1)</f>
        <v>0</v>
      </c>
      <c r="AF23" s="624">
        <f t="shared" ref="AF23" si="26">IF(AF22="",0,1)</f>
        <v>0</v>
      </c>
      <c r="AG23" s="624">
        <f t="shared" ref="AG23" si="27">IF(AG22="",0,1)</f>
        <v>0</v>
      </c>
      <c r="AH23" s="624">
        <f t="shared" ref="AH23" si="28">IF(AH22="",0,1)</f>
        <v>0</v>
      </c>
      <c r="AI23" s="624">
        <f t="shared" ref="AI23" si="29">IF(AI22="",0,1)</f>
        <v>0</v>
      </c>
      <c r="AJ23" s="624">
        <f>SUM(AD23:AI23)</f>
        <v>0</v>
      </c>
      <c r="AK23" s="1300" t="str">
        <f>IF(AJ22=6,"",AK22)</f>
        <v/>
      </c>
      <c r="AL23" s="2269"/>
      <c r="AM23" s="2275"/>
      <c r="AN23" s="2275"/>
      <c r="AO23" s="2275"/>
    </row>
    <row r="24" spans="1:41" ht="15.75" hidden="1" customHeight="1" thickTop="1" x14ac:dyDescent="0.2">
      <c r="A24" s="615"/>
      <c r="B24" s="1298"/>
      <c r="C24" s="1299"/>
      <c r="D24" s="1296"/>
      <c r="E24" s="1297"/>
      <c r="F24" s="600"/>
      <c r="G24" s="1312"/>
      <c r="H24" s="1308"/>
      <c r="I24" s="1313"/>
      <c r="J24" s="1312"/>
      <c r="K24" s="1308"/>
      <c r="L24" s="624" t="str">
        <f>IF(SUM(L23:Q23)=1,"",IF(SUM(L23:Q23)=2," dan ",", "))</f>
        <v/>
      </c>
      <c r="M24" s="624" t="str">
        <f>IF(SUM(M23:Q23)=1,"",IF(SUM(M23:Q23)=2," dan ",", "))</f>
        <v xml:space="preserve">, </v>
      </c>
      <c r="N24" s="624" t="str">
        <f>IF(SUM(N23:Q23)=1,"",IF(SUM(N23:Q23)=2," dan ",", "))</f>
        <v xml:space="preserve">, </v>
      </c>
      <c r="O24" s="624" t="str">
        <f>IF(SUM(O23:Q23)=1,"",IF(SUM(O23:Q23)=2," dan ",", "))</f>
        <v xml:space="preserve">, </v>
      </c>
      <c r="P24" s="624" t="str">
        <f>IF(SUM(P23:Q23)=1,"",IF(SUM(P23:Q23)=2," dan ",", "))</f>
        <v xml:space="preserve">, </v>
      </c>
      <c r="Q24" s="624"/>
      <c r="R24" s="624"/>
      <c r="S24" s="624"/>
      <c r="T24" s="2269"/>
      <c r="U24" s="624" t="str">
        <f>IF(SUM(U23:Z23)=1,"",IF(SUM(U23:Z23)=2," dan ",", "))</f>
        <v xml:space="preserve">, </v>
      </c>
      <c r="V24" s="624" t="str">
        <f>IF(SUM(V23:Z23)=1,"",IF(SUM(V23:Z23)=2," dan ",", "))</f>
        <v xml:space="preserve">, </v>
      </c>
      <c r="W24" s="624" t="str">
        <f>IF(SUM(W23:Z23)=1,"",IF(SUM(W23:Z23)=2," dan ",", "))</f>
        <v xml:space="preserve">, </v>
      </c>
      <c r="X24" s="624" t="str">
        <f>IF(SUM(X23:Z23)=1,"",IF(SUM(X23:Z23)=2," dan ",", "))</f>
        <v xml:space="preserve">, </v>
      </c>
      <c r="Y24" s="624" t="str">
        <f>IF(SUM(Y23:Z23)=1,"",IF(SUM(Y23:Z23)=2," dan ",", "))</f>
        <v xml:space="preserve">, </v>
      </c>
      <c r="Z24" s="624"/>
      <c r="AA24" s="624"/>
      <c r="AB24" s="1300"/>
      <c r="AC24" s="2269"/>
      <c r="AD24" s="624" t="str">
        <f>IF(SUM(AD23:AI23)=1,"",IF(SUM(AD23:AI23)=2," dan ",", "))</f>
        <v xml:space="preserve">, </v>
      </c>
      <c r="AE24" s="624" t="str">
        <f>IF(SUM(AE23:AI23)=1,"",IF(SUM(AE23:AI23)=2," dan ",", "))</f>
        <v xml:space="preserve">, </v>
      </c>
      <c r="AF24" s="624" t="str">
        <f>IF(SUM(AF23:AI23)=1,"",IF(SUM(AF23:AI23)=2," dan ",", "))</f>
        <v xml:space="preserve">, </v>
      </c>
      <c r="AG24" s="624" t="str">
        <f>IF(SUM(AG23:AI23)=1,"",IF(SUM(AG23:AI23)=2," dan ",", "))</f>
        <v xml:space="preserve">, </v>
      </c>
      <c r="AH24" s="624" t="str">
        <f>IF(SUM(AH23:AI23)=1,"",IF(SUM(AH23:AI23)=2," dan ",", "))</f>
        <v xml:space="preserve">, </v>
      </c>
      <c r="AI24" s="624"/>
      <c r="AJ24" s="624"/>
      <c r="AK24" s="1300"/>
      <c r="AL24" s="2269"/>
      <c r="AM24" s="2275"/>
      <c r="AN24" s="2275"/>
      <c r="AO24" s="2275"/>
    </row>
    <row r="25" spans="1:41" ht="15.75" hidden="1" customHeight="1" thickBot="1" x14ac:dyDescent="0.25">
      <c r="A25" s="615"/>
      <c r="B25" s="616"/>
      <c r="C25" s="617"/>
      <c r="D25" s="618"/>
      <c r="E25" s="619"/>
      <c r="F25" s="600"/>
      <c r="G25" s="1312"/>
      <c r="H25" s="1308"/>
      <c r="I25" s="1313"/>
      <c r="J25" s="1312"/>
      <c r="K25" s="1308"/>
      <c r="L25" s="625" t="str">
        <f>IF(L23=0,"",L24)</f>
        <v/>
      </c>
      <c r="M25" s="625" t="str">
        <f t="shared" ref="M25:Q25" si="30">IF(M23=0,"",M24)</f>
        <v/>
      </c>
      <c r="N25" s="625" t="str">
        <f t="shared" si="30"/>
        <v/>
      </c>
      <c r="O25" s="625" t="str">
        <f t="shared" si="30"/>
        <v/>
      </c>
      <c r="P25" s="625" t="str">
        <f t="shared" si="30"/>
        <v/>
      </c>
      <c r="Q25" s="625" t="str">
        <f t="shared" si="30"/>
        <v/>
      </c>
      <c r="R25" s="625"/>
      <c r="S25" s="625"/>
      <c r="T25" s="2270"/>
      <c r="U25" s="625" t="str">
        <f>IF(U23=0,"",U24)</f>
        <v/>
      </c>
      <c r="V25" s="625" t="str">
        <f t="shared" ref="V25" si="31">IF(V23=0,"",V24)</f>
        <v/>
      </c>
      <c r="W25" s="625" t="str">
        <f t="shared" ref="W25" si="32">IF(W23=0,"",W24)</f>
        <v/>
      </c>
      <c r="X25" s="625" t="str">
        <f t="shared" ref="X25" si="33">IF(X23=0,"",X24)</f>
        <v/>
      </c>
      <c r="Y25" s="625" t="str">
        <f t="shared" ref="Y25" si="34">IF(Y23=0,"",Y24)</f>
        <v/>
      </c>
      <c r="Z25" s="625" t="str">
        <f t="shared" ref="Z25" si="35">IF(Z23=0,"",Z24)</f>
        <v/>
      </c>
      <c r="AA25" s="625"/>
      <c r="AB25" s="1330"/>
      <c r="AC25" s="2270"/>
      <c r="AD25" s="625" t="str">
        <f>IF(AD23=0,"",AD24)</f>
        <v/>
      </c>
      <c r="AE25" s="625" t="str">
        <f t="shared" ref="AE25" si="36">IF(AE23=0,"",AE24)</f>
        <v/>
      </c>
      <c r="AF25" s="625" t="str">
        <f t="shared" ref="AF25" si="37">IF(AF23=0,"",AF24)</f>
        <v/>
      </c>
      <c r="AG25" s="625" t="str">
        <f t="shared" ref="AG25" si="38">IF(AG23=0,"",AG24)</f>
        <v/>
      </c>
      <c r="AH25" s="625" t="str">
        <f t="shared" ref="AH25" si="39">IF(AH23=0,"",AH24)</f>
        <v/>
      </c>
      <c r="AI25" s="625" t="str">
        <f t="shared" ref="AI25" si="40">IF(AI23=0,"",AI24)</f>
        <v/>
      </c>
      <c r="AJ25" s="625"/>
      <c r="AK25" s="1330"/>
      <c r="AL25" s="2270"/>
      <c r="AM25" s="2276"/>
      <c r="AN25" s="2276"/>
      <c r="AO25" s="2276"/>
    </row>
    <row r="26" spans="1:41" ht="15.75" customHeight="1" thickTop="1" x14ac:dyDescent="0.2">
      <c r="A26" s="615" t="str">
        <f>NSIKAP!R78</f>
        <v/>
      </c>
      <c r="B26" s="2259">
        <v>2</v>
      </c>
      <c r="C26" s="2262" t="str">
        <f>ABSEN!C12</f>
        <v/>
      </c>
      <c r="D26" s="2240" t="str">
        <f>ABSEN!E12</f>
        <v/>
      </c>
      <c r="E26" s="2241"/>
      <c r="F26" s="589" t="str">
        <f>NPENGETAHUAN!N16</f>
        <v>menggambar denah</v>
      </c>
      <c r="G26" s="1310" t="str">
        <f>NKETRAMPILAN!M16</f>
        <v>memahat kayu</v>
      </c>
      <c r="H26" s="1304" t="str">
        <f>NSIKAP!Z21</f>
        <v/>
      </c>
      <c r="I26" s="1314" t="str">
        <f>NPENGETAHUAN!V16</f>
        <v/>
      </c>
      <c r="J26" s="1310" t="str">
        <f>NKETRAMPILAN!U16</f>
        <v/>
      </c>
      <c r="K26" s="1304" t="str">
        <f>NSIKAP!AH21</f>
        <v/>
      </c>
      <c r="L26" s="623" t="str">
        <f>F26</f>
        <v>menggambar denah</v>
      </c>
      <c r="M26" s="623" t="str">
        <f>F27</f>
        <v/>
      </c>
      <c r="N26" s="623" t="str">
        <f>F28</f>
        <v/>
      </c>
      <c r="O26" s="623" t="str">
        <f>F29</f>
        <v/>
      </c>
      <c r="P26" s="623" t="str">
        <f>F30</f>
        <v/>
      </c>
      <c r="Q26" s="623" t="str">
        <f>F31</f>
        <v/>
      </c>
      <c r="R26" s="623">
        <f>COUNTBLANK(L26:Q26)</f>
        <v>5</v>
      </c>
      <c r="S26" s="1301" t="str">
        <f>IF(R26=6,"","Sudah memahami ")</f>
        <v xml:space="preserve">Sudah memahami </v>
      </c>
      <c r="T26" s="2272" t="str">
        <f>CONCATENATE(S27,L26,L29,M26,M29,N26,N29,O26,O29,P26,P29,Q26)</f>
        <v>Sudah memahami menggambar denah</v>
      </c>
      <c r="U26" s="1322" t="str">
        <f>G26</f>
        <v>memahat kayu</v>
      </c>
      <c r="V26" s="1322" t="str">
        <f>G27</f>
        <v/>
      </c>
      <c r="W26" s="1322" t="str">
        <f>G28</f>
        <v/>
      </c>
      <c r="X26" s="1322" t="str">
        <f>G29</f>
        <v/>
      </c>
      <c r="Y26" s="1322" t="str">
        <f>G30</f>
        <v/>
      </c>
      <c r="Z26" s="1322" t="str">
        <f>G31</f>
        <v/>
      </c>
      <c r="AA26" s="623">
        <f>COUNTBLANK(U26:Z26)</f>
        <v>5</v>
      </c>
      <c r="AB26" s="1301" t="str">
        <f>IF(AA26=6,"","Sudah memiliki ketrampilan ")</f>
        <v xml:space="preserve">Sudah memiliki ketrampilan </v>
      </c>
      <c r="AC26" s="2272" t="str">
        <f>CONCATENATE(AB27,U26,U29,V26,V29,W26,W29,X26,X29,Y26,Y29,Z26)</f>
        <v>Sudah memiliki ketrampilan memahat kayu</v>
      </c>
      <c r="AD26" s="1322" t="str">
        <f t="shared" ref="AD26" si="41">H26</f>
        <v/>
      </c>
      <c r="AE26" s="1322" t="str">
        <f t="shared" ref="AE26" si="42">H27</f>
        <v/>
      </c>
      <c r="AF26" s="1322" t="str">
        <f t="shared" ref="AF26" si="43">H28</f>
        <v/>
      </c>
      <c r="AG26" s="1322" t="str">
        <f t="shared" ref="AG26" si="44">H29</f>
        <v/>
      </c>
      <c r="AH26" s="1322" t="str">
        <f t="shared" ref="AH26" si="45">H30</f>
        <v/>
      </c>
      <c r="AI26" s="1322" t="str">
        <f t="shared" ref="AI26" si="46">H31</f>
        <v/>
      </c>
      <c r="AJ26" s="623">
        <f t="shared" ref="AJ26" si="47">COUNTBLANK(AD26:AI26)</f>
        <v>6</v>
      </c>
      <c r="AK26" s="1301" t="str">
        <f t="shared" ref="AK26" si="48">IF(AJ26=6,"","Sudah memperlihatkan sikap yang konsisten terhadap ")</f>
        <v/>
      </c>
      <c r="AL26" s="2272" t="str">
        <f t="shared" ref="AL26" si="49">CONCATENATE(AK27,AD26,AD29,AE26,AE29,AF26,AF29,AG26,AG29,AH26,AH29,AI26)</f>
        <v/>
      </c>
      <c r="AM26" s="2274" t="str">
        <f>CONCATENATE(T26,T30)</f>
        <v>Sudah memahami menggambar denah, tapi masih harus ditingkatkan pemahaman mengenai 0 dan 0</v>
      </c>
      <c r="AN26" s="2274" t="str">
        <f>CONCATENATE(AC26,AC30)</f>
        <v>Sudah memiliki ketrampilan memahat kayu</v>
      </c>
      <c r="AO26" s="2274" t="str">
        <f t="shared" ref="AO26" si="50">CONCATENATE(AL26,AL30)</f>
        <v/>
      </c>
    </row>
    <row r="27" spans="1:41" ht="15" customHeight="1" x14ac:dyDescent="0.2">
      <c r="A27" s="615" t="str">
        <f>NSIKAP!R79</f>
        <v/>
      </c>
      <c r="B27" s="2260"/>
      <c r="C27" s="2263"/>
      <c r="D27" s="2242"/>
      <c r="E27" s="2243"/>
      <c r="F27" s="590" t="str">
        <f>NPENGETAHUAN!O16</f>
        <v/>
      </c>
      <c r="G27" s="1311" t="str">
        <f>NKETRAMPILAN!N16</f>
        <v/>
      </c>
      <c r="H27" s="1305" t="str">
        <f>NSIKAP!AA21</f>
        <v/>
      </c>
      <c r="I27" s="1315" t="str">
        <f>NPENGETAHUAN!W16</f>
        <v/>
      </c>
      <c r="J27" s="1311" t="str">
        <f>NKETRAMPILAN!V16</f>
        <v/>
      </c>
      <c r="K27" s="1305" t="str">
        <f>NSIKAP!AI21</f>
        <v/>
      </c>
      <c r="L27" s="624">
        <f>IF(L26="",0,1)</f>
        <v>1</v>
      </c>
      <c r="M27" s="624">
        <f>IF(M26="",0,1)</f>
        <v>0</v>
      </c>
      <c r="N27" s="624">
        <f t="shared" ref="N27" si="51">IF(N26="",0,1)</f>
        <v>0</v>
      </c>
      <c r="O27" s="624">
        <f t="shared" ref="O27" si="52">IF(O26="",0,1)</f>
        <v>0</v>
      </c>
      <c r="P27" s="624">
        <f t="shared" ref="P27" si="53">IF(P26="",0,1)</f>
        <v>0</v>
      </c>
      <c r="Q27" s="624">
        <f t="shared" ref="Q27" si="54">IF(Q26="",0,1)</f>
        <v>0</v>
      </c>
      <c r="R27" s="624">
        <f>SUM(L27:Q27)</f>
        <v>1</v>
      </c>
      <c r="S27" s="624" t="str">
        <f>IF(R27=6,"",S26)</f>
        <v xml:space="preserve">Sudah memahami </v>
      </c>
      <c r="T27" s="2269"/>
      <c r="U27" s="624">
        <f>IF(U26="",0,1)</f>
        <v>1</v>
      </c>
      <c r="V27" s="624">
        <f>IF(V26="",0,1)</f>
        <v>0</v>
      </c>
      <c r="W27" s="624">
        <f t="shared" ref="W27" si="55">IF(W26="",0,1)</f>
        <v>0</v>
      </c>
      <c r="X27" s="624">
        <f t="shared" ref="X27" si="56">IF(X26="",0,1)</f>
        <v>0</v>
      </c>
      <c r="Y27" s="624">
        <f t="shared" ref="Y27" si="57">IF(Y26="",0,1)</f>
        <v>0</v>
      </c>
      <c r="Z27" s="624">
        <f t="shared" ref="Z27" si="58">IF(Z26="",0,1)</f>
        <v>0</v>
      </c>
      <c r="AA27" s="624">
        <f>SUM(U27:Z27)</f>
        <v>1</v>
      </c>
      <c r="AB27" s="1300" t="str">
        <f>IF(AA27=6,"",AB26)</f>
        <v xml:space="preserve">Sudah memiliki ketrampilan </v>
      </c>
      <c r="AC27" s="2269"/>
      <c r="AD27" s="624">
        <f t="shared" ref="AD27" si="59">IF(AD26="",0,1)</f>
        <v>0</v>
      </c>
      <c r="AE27" s="624">
        <f t="shared" ref="AE27" si="60">IF(AE26="",0,1)</f>
        <v>0</v>
      </c>
      <c r="AF27" s="624">
        <f t="shared" ref="AF27" si="61">IF(AF26="",0,1)</f>
        <v>0</v>
      </c>
      <c r="AG27" s="624">
        <f t="shared" ref="AG27" si="62">IF(AG26="",0,1)</f>
        <v>0</v>
      </c>
      <c r="AH27" s="624">
        <f t="shared" ref="AH27" si="63">IF(AH26="",0,1)</f>
        <v>0</v>
      </c>
      <c r="AI27" s="624">
        <f t="shared" ref="AI27" si="64">IF(AI26="",0,1)</f>
        <v>0</v>
      </c>
      <c r="AJ27" s="624">
        <f t="shared" ref="AJ27" si="65">SUM(AD27:AI27)</f>
        <v>0</v>
      </c>
      <c r="AK27" s="1300" t="str">
        <f t="shared" ref="AK27" si="66">IF(AJ27=6,"",AK26)</f>
        <v/>
      </c>
      <c r="AL27" s="2269"/>
      <c r="AM27" s="2275"/>
      <c r="AN27" s="2275"/>
      <c r="AO27" s="2275"/>
    </row>
    <row r="28" spans="1:41" ht="15" customHeight="1" x14ac:dyDescent="0.2">
      <c r="A28" s="615" t="str">
        <f>NSIKAP!R80</f>
        <v/>
      </c>
      <c r="B28" s="2260"/>
      <c r="C28" s="2263"/>
      <c r="D28" s="2242"/>
      <c r="E28" s="2243"/>
      <c r="F28" s="601" t="str">
        <f>NPENGETAHUAN!P16</f>
        <v/>
      </c>
      <c r="G28" s="1311" t="str">
        <f>NKETRAMPILAN!O16</f>
        <v/>
      </c>
      <c r="H28" s="1306" t="str">
        <f>NSIKAP!AB21</f>
        <v/>
      </c>
      <c r="I28" s="1316">
        <f>NPENGETAHUAN!X16</f>
        <v>0</v>
      </c>
      <c r="J28" s="1311" t="str">
        <f>NKETRAMPILAN!W16</f>
        <v/>
      </c>
      <c r="K28" s="1306" t="str">
        <f>NSIKAP!AJ21</f>
        <v/>
      </c>
      <c r="L28" s="624" t="str">
        <f>IF(SUM(L27:Q27)=1,"",IF(SUM(L27:Q27)=2," dan ",", "))</f>
        <v/>
      </c>
      <c r="M28" s="624" t="str">
        <f>IF(SUM(M27:Q27)=1,"",IF(SUM(M27:Q27)=2," dan ",", "))</f>
        <v xml:space="preserve">, </v>
      </c>
      <c r="N28" s="624" t="str">
        <f>IF(SUM(N27:Q27)=1,"",IF(SUM(N27:Q27)=2," dan ",", "))</f>
        <v xml:space="preserve">, </v>
      </c>
      <c r="O28" s="624" t="str">
        <f>IF(SUM(O27:Q27)=1,"",IF(SUM(O27:Q27)=2," dan ",", "))</f>
        <v xml:space="preserve">, </v>
      </c>
      <c r="P28" s="624" t="str">
        <f>IF(SUM(P27:Q27)=1,"",IF(SUM(P27:Q27)=2," dan ",", "))</f>
        <v xml:space="preserve">, </v>
      </c>
      <c r="Q28" s="624"/>
      <c r="R28" s="624"/>
      <c r="S28" s="624"/>
      <c r="T28" s="2269"/>
      <c r="U28" s="624" t="str">
        <f>IF(SUM(U27:Z27)=1,"",IF(SUM(U27:Z27)=2," dan ",", "))</f>
        <v/>
      </c>
      <c r="V28" s="624" t="str">
        <f>IF(SUM(V27:Z27)=1,"",IF(SUM(V27:Z27)=2," dan ",", "))</f>
        <v xml:space="preserve">, </v>
      </c>
      <c r="W28" s="624" t="str">
        <f>IF(SUM(W27:Z27)=1,"",IF(SUM(W27:Z27)=2," dan ",", "))</f>
        <v xml:space="preserve">, </v>
      </c>
      <c r="X28" s="624" t="str">
        <f>IF(SUM(X27:Z27)=1,"",IF(SUM(X27:Z27)=2," dan ",", "))</f>
        <v xml:space="preserve">, </v>
      </c>
      <c r="Y28" s="624" t="str">
        <f>IF(SUM(Y27:Z27)=1,"",IF(SUM(Y27:Z27)=2," dan ",", "))</f>
        <v xml:space="preserve">, </v>
      </c>
      <c r="Z28" s="624"/>
      <c r="AA28" s="624"/>
      <c r="AB28" s="1300"/>
      <c r="AC28" s="2269"/>
      <c r="AD28" s="624" t="str">
        <f t="shared" ref="AD28" si="67">IF(SUM(AD27:AI27)=1,"",IF(SUM(AD27:AI27)=2," dan ",", "))</f>
        <v xml:space="preserve">, </v>
      </c>
      <c r="AE28" s="624" t="str">
        <f t="shared" ref="AE28" si="68">IF(SUM(AE27:AI27)=1,"",IF(SUM(AE27:AI27)=2," dan ",", "))</f>
        <v xml:space="preserve">, </v>
      </c>
      <c r="AF28" s="624" t="str">
        <f t="shared" ref="AF28" si="69">IF(SUM(AF27:AI27)=1,"",IF(SUM(AF27:AI27)=2," dan ",", "))</f>
        <v xml:space="preserve">, </v>
      </c>
      <c r="AG28" s="624" t="str">
        <f t="shared" ref="AG28" si="70">IF(SUM(AG27:AI27)=1,"",IF(SUM(AG27:AI27)=2," dan ",", "))</f>
        <v xml:space="preserve">, </v>
      </c>
      <c r="AH28" s="624" t="str">
        <f t="shared" ref="AH28" si="71">IF(SUM(AH27:AI27)=1,"",IF(SUM(AH27:AI27)=2," dan ",", "))</f>
        <v xml:space="preserve">, </v>
      </c>
      <c r="AI28" s="624"/>
      <c r="AJ28" s="624"/>
      <c r="AK28" s="1300"/>
      <c r="AL28" s="2269"/>
      <c r="AM28" s="2275"/>
      <c r="AN28" s="2275"/>
      <c r="AO28" s="2275"/>
    </row>
    <row r="29" spans="1:41" ht="15" customHeight="1" x14ac:dyDescent="0.2">
      <c r="A29" s="615" t="str">
        <f>NSIKAP!R81</f>
        <v/>
      </c>
      <c r="B29" s="2260"/>
      <c r="C29" s="2263"/>
      <c r="D29" s="2242"/>
      <c r="E29" s="2243"/>
      <c r="F29" s="601" t="str">
        <f>NPENGETAHUAN!Q16</f>
        <v/>
      </c>
      <c r="G29" s="1311" t="str">
        <f>NKETRAMPILAN!P16</f>
        <v/>
      </c>
      <c r="H29" s="1306" t="str">
        <f>NSIKAP!AC21</f>
        <v/>
      </c>
      <c r="I29" s="1316" t="str">
        <f>NPENGETAHUAN!Y16</f>
        <v/>
      </c>
      <c r="J29" s="1311" t="str">
        <f>NKETRAMPILAN!X16</f>
        <v/>
      </c>
      <c r="K29" s="1306" t="str">
        <f>NSIKAP!AK21</f>
        <v/>
      </c>
      <c r="L29" s="624" t="str">
        <f>IF(L27=0,"",L28)</f>
        <v/>
      </c>
      <c r="M29" s="624" t="str">
        <f>IF(M27=0,"",M28)</f>
        <v/>
      </c>
      <c r="N29" s="624" t="str">
        <f t="shared" ref="N29" si="72">IF(N27=0,"",N28)</f>
        <v/>
      </c>
      <c r="O29" s="624" t="str">
        <f t="shared" ref="O29" si="73">IF(O27=0,"",O28)</f>
        <v/>
      </c>
      <c r="P29" s="624" t="str">
        <f t="shared" ref="P29" si="74">IF(P27=0,"",P28)</f>
        <v/>
      </c>
      <c r="Q29" s="624"/>
      <c r="R29" s="624"/>
      <c r="S29" s="624"/>
      <c r="T29" s="2273"/>
      <c r="U29" s="624" t="str">
        <f>IF(U27=0,"",U28)</f>
        <v/>
      </c>
      <c r="V29" s="624" t="str">
        <f>IF(V27=0,"",V28)</f>
        <v/>
      </c>
      <c r="W29" s="624" t="str">
        <f t="shared" ref="W29" si="75">IF(W27=0,"",W28)</f>
        <v/>
      </c>
      <c r="X29" s="624" t="str">
        <f t="shared" ref="X29" si="76">IF(X27=0,"",X28)</f>
        <v/>
      </c>
      <c r="Y29" s="624" t="str">
        <f t="shared" ref="Y29" si="77">IF(Y27=0,"",Y28)</f>
        <v/>
      </c>
      <c r="Z29" s="624"/>
      <c r="AA29" s="624"/>
      <c r="AB29" s="1300"/>
      <c r="AC29" s="2273"/>
      <c r="AD29" s="624" t="str">
        <f t="shared" ref="AD29:AE29" si="78">IF(AD27=0,"",AD28)</f>
        <v/>
      </c>
      <c r="AE29" s="624" t="str">
        <f t="shared" si="78"/>
        <v/>
      </c>
      <c r="AF29" s="624" t="str">
        <f t="shared" ref="AF29" si="79">IF(AF27=0,"",AF28)</f>
        <v/>
      </c>
      <c r="AG29" s="624" t="str">
        <f t="shared" ref="AG29" si="80">IF(AG27=0,"",AG28)</f>
        <v/>
      </c>
      <c r="AH29" s="624" t="str">
        <f t="shared" ref="AH29" si="81">IF(AH27=0,"",AH28)</f>
        <v/>
      </c>
      <c r="AI29" s="624"/>
      <c r="AJ29" s="624"/>
      <c r="AK29" s="1300"/>
      <c r="AL29" s="2273"/>
      <c r="AM29" s="2275"/>
      <c r="AN29" s="2275"/>
      <c r="AO29" s="2275"/>
    </row>
    <row r="30" spans="1:41" ht="15" customHeight="1" x14ac:dyDescent="0.2">
      <c r="A30" s="615" t="str">
        <f>NSIKAP!R82</f>
        <v/>
      </c>
      <c r="B30" s="2260"/>
      <c r="C30" s="2263"/>
      <c r="D30" s="2242"/>
      <c r="E30" s="2243"/>
      <c r="F30" s="601" t="str">
        <f>NPENGETAHUAN!R16</f>
        <v/>
      </c>
      <c r="G30" s="1311" t="str">
        <f>NKETRAMPILAN!Q16</f>
        <v/>
      </c>
      <c r="H30" s="1306" t="str">
        <f>NSIKAP!AD21</f>
        <v/>
      </c>
      <c r="I30" s="1316">
        <f>NPENGETAHUAN!Z16</f>
        <v>0</v>
      </c>
      <c r="J30" s="1311" t="str">
        <f>NKETRAMPILAN!Y16</f>
        <v/>
      </c>
      <c r="K30" s="1306" t="str">
        <f>NSIKAP!AL21</f>
        <v/>
      </c>
      <c r="L30" s="624" t="str">
        <f>I26</f>
        <v/>
      </c>
      <c r="M30" s="624" t="str">
        <f>I27</f>
        <v/>
      </c>
      <c r="N30" s="624">
        <f>I28</f>
        <v>0</v>
      </c>
      <c r="O30" s="624" t="str">
        <f>I29</f>
        <v/>
      </c>
      <c r="P30" s="624">
        <f>I30</f>
        <v>0</v>
      </c>
      <c r="Q30" s="624" t="str">
        <f>I31</f>
        <v/>
      </c>
      <c r="R30" s="624">
        <f t="shared" ref="R30" si="82">COUNTBLANK(L30:Q30)</f>
        <v>4</v>
      </c>
      <c r="S30" s="624" t="str">
        <f>IF(R26=6,"Masih harus ditingkatkan pemahaman mengenai", ", tapi masih harus ditingkatkan pemahaman mengenai ")</f>
        <v xml:space="preserve">, tapi masih harus ditingkatkan pemahaman mengenai </v>
      </c>
      <c r="T30" s="2268" t="str">
        <f>CONCATENATE(S31,L30,L33,M30,M33,N30,N33,O30,O33,P30,P33,Q30)</f>
        <v>, tapi masih harus ditingkatkan pemahaman mengenai 0 dan 0</v>
      </c>
      <c r="U30" s="624" t="str">
        <f>J26</f>
        <v/>
      </c>
      <c r="V30" s="624" t="str">
        <f>J27</f>
        <v/>
      </c>
      <c r="W30" s="624" t="str">
        <f>J28</f>
        <v/>
      </c>
      <c r="X30" s="624" t="str">
        <f>J29</f>
        <v/>
      </c>
      <c r="Y30" s="624" t="str">
        <f>J30</f>
        <v/>
      </c>
      <c r="Z30" s="624" t="str">
        <f>J31</f>
        <v/>
      </c>
      <c r="AA30" s="624">
        <f t="shared" ref="AA30" si="83">COUNTBLANK(U30:Z30)</f>
        <v>6</v>
      </c>
      <c r="AB30" s="1300" t="str">
        <f>IF(AA26=6,"Masih harus ditingkatkan kemampuan pada ketrampilan", ", tapi masih harus ditingkatkan ketrampilannya dalam ")</f>
        <v xml:space="preserve">, tapi masih harus ditingkatkan ketrampilannya dalam </v>
      </c>
      <c r="AC30" s="2268" t="str">
        <f>CONCATENATE(AB31,U30,U33,V30,V33,W30,W33,X30,X33,Y30,Y33,Z30)</f>
        <v/>
      </c>
      <c r="AD30" s="624" t="str">
        <f t="shared" ref="AD30" si="84">K26</f>
        <v/>
      </c>
      <c r="AE30" s="624" t="str">
        <f t="shared" ref="AE30" si="85">K27</f>
        <v/>
      </c>
      <c r="AF30" s="624" t="str">
        <f t="shared" ref="AF30" si="86">K28</f>
        <v/>
      </c>
      <c r="AG30" s="624" t="str">
        <f t="shared" ref="AG30" si="87">K29</f>
        <v/>
      </c>
      <c r="AH30" s="624" t="str">
        <f t="shared" ref="AH30" si="88">K30</f>
        <v/>
      </c>
      <c r="AI30" s="624" t="str">
        <f t="shared" ref="AI30" si="89">K31</f>
        <v/>
      </c>
      <c r="AJ30" s="624">
        <f t="shared" ref="AJ30" si="90">COUNTBLANK(AD30:AI30)</f>
        <v>6</v>
      </c>
      <c r="AK30" s="1300" t="str">
        <f t="shared" ref="AK30" si="91">IF(AJ26=6,"Masih harus diperbaiki sikap dan perilakunya dalam hal ", ", tapi masih harus diperbaiki sikap dan perilakunya dalam hal ")</f>
        <v xml:space="preserve">Masih harus diperbaiki sikap dan perilakunya dalam hal </v>
      </c>
      <c r="AL30" s="2268" t="str">
        <f t="shared" ref="AL30" si="92">CONCATENATE(AK31,AD30,AD33,AE30,AE33,AF30,AF33,AG30,AG33,AH30,AH33,AI30)</f>
        <v/>
      </c>
      <c r="AM30" s="2275"/>
      <c r="AN30" s="2275"/>
      <c r="AO30" s="2275"/>
    </row>
    <row r="31" spans="1:41" ht="15.75" customHeight="1" thickBot="1" x14ac:dyDescent="0.25">
      <c r="A31" s="615">
        <f>NSIKAP!R84</f>
        <v>0</v>
      </c>
      <c r="B31" s="2261"/>
      <c r="C31" s="2264"/>
      <c r="D31" s="2244"/>
      <c r="E31" s="2245"/>
      <c r="F31" s="591" t="str">
        <f>NPENGETAHUAN!S16</f>
        <v/>
      </c>
      <c r="G31" s="1311" t="str">
        <f>NKETRAMPILAN!R16</f>
        <v/>
      </c>
      <c r="H31" s="1307" t="str">
        <f>NSIKAP!AE21</f>
        <v/>
      </c>
      <c r="I31" s="1317" t="str">
        <f>NPENGETAHUAN!AA16</f>
        <v/>
      </c>
      <c r="J31" s="1311" t="str">
        <f>NKETRAMPILAN!Z16</f>
        <v/>
      </c>
      <c r="K31" s="1307" t="str">
        <f>NSIKAP!AM21</f>
        <v/>
      </c>
      <c r="L31" s="624">
        <f>IF(L30="",0,1)</f>
        <v>0</v>
      </c>
      <c r="M31" s="624">
        <f t="shared" ref="M31" si="93">IF(M30="",0,1)</f>
        <v>0</v>
      </c>
      <c r="N31" s="624">
        <f t="shared" ref="N31" si="94">IF(N30="",0,1)</f>
        <v>1</v>
      </c>
      <c r="O31" s="624">
        <f t="shared" ref="O31" si="95">IF(O30="",0,1)</f>
        <v>0</v>
      </c>
      <c r="P31" s="624">
        <f t="shared" ref="P31" si="96">IF(P30="",0,1)</f>
        <v>1</v>
      </c>
      <c r="Q31" s="624">
        <f t="shared" ref="Q31" si="97">IF(Q30="",0,1)</f>
        <v>0</v>
      </c>
      <c r="R31" s="624">
        <f>SUM(L31:Q31)</f>
        <v>2</v>
      </c>
      <c r="S31" s="624" t="str">
        <f>IF(R30=0,"",S30)</f>
        <v xml:space="preserve">, tapi masih harus ditingkatkan pemahaman mengenai </v>
      </c>
      <c r="T31" s="2269"/>
      <c r="U31" s="624">
        <f>IF(U30="",0,1)</f>
        <v>0</v>
      </c>
      <c r="V31" s="624">
        <f t="shared" ref="V31" si="98">IF(V30="",0,1)</f>
        <v>0</v>
      </c>
      <c r="W31" s="624">
        <f t="shared" ref="W31" si="99">IF(W30="",0,1)</f>
        <v>0</v>
      </c>
      <c r="X31" s="624">
        <f t="shared" ref="X31" si="100">IF(X30="",0,1)</f>
        <v>0</v>
      </c>
      <c r="Y31" s="624">
        <f t="shared" ref="Y31" si="101">IF(Y30="",0,1)</f>
        <v>0</v>
      </c>
      <c r="Z31" s="624">
        <f t="shared" ref="Z31" si="102">IF(Z30="",0,1)</f>
        <v>0</v>
      </c>
      <c r="AA31" s="624">
        <f>SUM(U31:Z31)</f>
        <v>0</v>
      </c>
      <c r="AB31" s="1300" t="str">
        <f>IF(AA30=6,"",AB30)</f>
        <v/>
      </c>
      <c r="AC31" s="2269"/>
      <c r="AD31" s="624">
        <f t="shared" ref="AD31" si="103">IF(AD30="",0,1)</f>
        <v>0</v>
      </c>
      <c r="AE31" s="624">
        <f t="shared" ref="AE31" si="104">IF(AE30="",0,1)</f>
        <v>0</v>
      </c>
      <c r="AF31" s="624">
        <f t="shared" ref="AF31" si="105">IF(AF30="",0,1)</f>
        <v>0</v>
      </c>
      <c r="AG31" s="624">
        <f t="shared" ref="AG31" si="106">IF(AG30="",0,1)</f>
        <v>0</v>
      </c>
      <c r="AH31" s="624">
        <f t="shared" ref="AH31" si="107">IF(AH30="",0,1)</f>
        <v>0</v>
      </c>
      <c r="AI31" s="624">
        <f t="shared" ref="AI31" si="108">IF(AI30="",0,1)</f>
        <v>0</v>
      </c>
      <c r="AJ31" s="624">
        <f t="shared" ref="AJ31" si="109">SUM(AD31:AI31)</f>
        <v>0</v>
      </c>
      <c r="AK31" s="1300" t="str">
        <f t="shared" ref="AK31" si="110">IF(AJ30=6,"",AK30)</f>
        <v/>
      </c>
      <c r="AL31" s="2269"/>
      <c r="AM31" s="2275"/>
      <c r="AN31" s="2275"/>
      <c r="AO31" s="2275"/>
    </row>
    <row r="32" spans="1:41" ht="15.75" hidden="1" customHeight="1" thickTop="1" x14ac:dyDescent="0.2">
      <c r="A32" s="615"/>
      <c r="B32" s="1298"/>
      <c r="C32" s="1299"/>
      <c r="D32" s="1296"/>
      <c r="E32" s="1297"/>
      <c r="F32" s="600"/>
      <c r="G32" s="1312"/>
      <c r="H32" s="1308"/>
      <c r="I32" s="1313"/>
      <c r="J32" s="1312"/>
      <c r="K32" s="1308"/>
      <c r="L32" s="624" t="str">
        <f>IF(SUM(L31:Q31)=1,"",IF(SUM(L31:Q31)=2," dan ",", "))</f>
        <v xml:space="preserve"> dan </v>
      </c>
      <c r="M32" s="624" t="str">
        <f>IF(SUM(M31:Q31)=1,"",IF(SUM(M31:Q31)=2," dan ",", "))</f>
        <v xml:space="preserve"> dan </v>
      </c>
      <c r="N32" s="624" t="str">
        <f>IF(SUM(N31:Q31)=1,"",IF(SUM(N31:Q31)=2," dan ",", "))</f>
        <v xml:space="preserve"> dan </v>
      </c>
      <c r="O32" s="624" t="str">
        <f>IF(SUM(O31:Q31)=1,"",IF(SUM(O31:Q31)=2," dan ",", "))</f>
        <v/>
      </c>
      <c r="P32" s="624" t="str">
        <f>IF(SUM(P31:Q31)=1,"",IF(SUM(P31:Q31)=2," dan ",", "))</f>
        <v/>
      </c>
      <c r="Q32" s="624"/>
      <c r="R32" s="624"/>
      <c r="S32" s="624"/>
      <c r="T32" s="2269"/>
      <c r="U32" s="624" t="str">
        <f>IF(SUM(U31:Z31)=1,"",IF(SUM(U31:Z31)=2," dan ",", "))</f>
        <v xml:space="preserve">, </v>
      </c>
      <c r="V32" s="624" t="str">
        <f>IF(SUM(V31:Z31)=1,"",IF(SUM(V31:Z31)=2," dan ",", "))</f>
        <v xml:space="preserve">, </v>
      </c>
      <c r="W32" s="624" t="str">
        <f>IF(SUM(W31:Z31)=1,"",IF(SUM(W31:Z31)=2," dan ",", "))</f>
        <v xml:space="preserve">, </v>
      </c>
      <c r="X32" s="624" t="str">
        <f>IF(SUM(X31:Z31)=1,"",IF(SUM(X31:Z31)=2," dan ",", "))</f>
        <v xml:space="preserve">, </v>
      </c>
      <c r="Y32" s="624" t="str">
        <f>IF(SUM(Y31:Z31)=1,"",IF(SUM(Y31:Z31)=2," dan ",", "))</f>
        <v xml:space="preserve">, </v>
      </c>
      <c r="Z32" s="624"/>
      <c r="AA32" s="624"/>
      <c r="AB32" s="1300"/>
      <c r="AC32" s="2269"/>
      <c r="AD32" s="624" t="str">
        <f t="shared" ref="AD32" si="111">IF(SUM(AD31:AI31)=1,"",IF(SUM(AD31:AI31)=2," dan ",", "))</f>
        <v xml:space="preserve">, </v>
      </c>
      <c r="AE32" s="624" t="str">
        <f t="shared" ref="AE32" si="112">IF(SUM(AE31:AI31)=1,"",IF(SUM(AE31:AI31)=2," dan ",", "))</f>
        <v xml:space="preserve">, </v>
      </c>
      <c r="AF32" s="624" t="str">
        <f t="shared" ref="AF32" si="113">IF(SUM(AF31:AI31)=1,"",IF(SUM(AF31:AI31)=2," dan ",", "))</f>
        <v xml:space="preserve">, </v>
      </c>
      <c r="AG32" s="624" t="str">
        <f t="shared" ref="AG32" si="114">IF(SUM(AG31:AI31)=1,"",IF(SUM(AG31:AI31)=2," dan ",", "))</f>
        <v xml:space="preserve">, </v>
      </c>
      <c r="AH32" s="624" t="str">
        <f t="shared" ref="AH32" si="115">IF(SUM(AH31:AI31)=1,"",IF(SUM(AH31:AI31)=2," dan ",", "))</f>
        <v xml:space="preserve">, </v>
      </c>
      <c r="AI32" s="624"/>
      <c r="AJ32" s="624"/>
      <c r="AK32" s="1300"/>
      <c r="AL32" s="2269"/>
      <c r="AM32" s="2275"/>
      <c r="AN32" s="2275"/>
      <c r="AO32" s="2275"/>
    </row>
    <row r="33" spans="1:41" ht="15.75" hidden="1" customHeight="1" thickBot="1" x14ac:dyDescent="0.25">
      <c r="A33" s="615"/>
      <c r="B33" s="616"/>
      <c r="C33" s="617"/>
      <c r="D33" s="618"/>
      <c r="E33" s="619"/>
      <c r="F33" s="600"/>
      <c r="G33" s="1312"/>
      <c r="H33" s="1308"/>
      <c r="I33" s="1313"/>
      <c r="J33" s="1312"/>
      <c r="K33" s="1308"/>
      <c r="L33" s="625" t="str">
        <f>IF(L31=0,"",L32)</f>
        <v/>
      </c>
      <c r="M33" s="625" t="str">
        <f t="shared" ref="M33" si="116">IF(M31=0,"",M32)</f>
        <v/>
      </c>
      <c r="N33" s="625" t="str">
        <f t="shared" ref="N33" si="117">IF(N31=0,"",N32)</f>
        <v xml:space="preserve"> dan </v>
      </c>
      <c r="O33" s="625" t="str">
        <f t="shared" ref="O33" si="118">IF(O31=0,"",O32)</f>
        <v/>
      </c>
      <c r="P33" s="625" t="str">
        <f t="shared" ref="P33" si="119">IF(P31=0,"",P32)</f>
        <v/>
      </c>
      <c r="Q33" s="625" t="str">
        <f t="shared" ref="Q33" si="120">IF(Q31=0,"",Q32)</f>
        <v/>
      </c>
      <c r="R33" s="625"/>
      <c r="S33" s="625"/>
      <c r="T33" s="2270"/>
      <c r="U33" s="625" t="str">
        <f>IF(U31=0,"",U32)</f>
        <v/>
      </c>
      <c r="V33" s="625" t="str">
        <f t="shared" ref="V33" si="121">IF(V31=0,"",V32)</f>
        <v/>
      </c>
      <c r="W33" s="625" t="str">
        <f t="shared" ref="W33" si="122">IF(W31=0,"",W32)</f>
        <v/>
      </c>
      <c r="X33" s="625" t="str">
        <f t="shared" ref="X33" si="123">IF(X31=0,"",X32)</f>
        <v/>
      </c>
      <c r="Y33" s="625" t="str">
        <f t="shared" ref="Y33" si="124">IF(Y31=0,"",Y32)</f>
        <v/>
      </c>
      <c r="Z33" s="625" t="str">
        <f t="shared" ref="Z33" si="125">IF(Z31=0,"",Z32)</f>
        <v/>
      </c>
      <c r="AA33" s="625"/>
      <c r="AB33" s="1330"/>
      <c r="AC33" s="2270"/>
      <c r="AD33" s="625" t="str">
        <f t="shared" ref="AD33" si="126">IF(AD31=0,"",AD32)</f>
        <v/>
      </c>
      <c r="AE33" s="625" t="str">
        <f t="shared" ref="AE33" si="127">IF(AE31=0,"",AE32)</f>
        <v/>
      </c>
      <c r="AF33" s="625" t="str">
        <f t="shared" ref="AF33" si="128">IF(AF31=0,"",AF32)</f>
        <v/>
      </c>
      <c r="AG33" s="625" t="str">
        <f t="shared" ref="AG33" si="129">IF(AG31=0,"",AG32)</f>
        <v/>
      </c>
      <c r="AH33" s="625" t="str">
        <f t="shared" ref="AH33" si="130">IF(AH31=0,"",AH32)</f>
        <v/>
      </c>
      <c r="AI33" s="625" t="str">
        <f t="shared" ref="AI33" si="131">IF(AI31=0,"",AI32)</f>
        <v/>
      </c>
      <c r="AJ33" s="625"/>
      <c r="AK33" s="1330"/>
      <c r="AL33" s="2270"/>
      <c r="AM33" s="2276"/>
      <c r="AN33" s="2276"/>
      <c r="AO33" s="2276"/>
    </row>
    <row r="34" spans="1:41" ht="15.75" customHeight="1" thickTop="1" x14ac:dyDescent="0.2">
      <c r="A34" s="615">
        <f>NSIKAP!R86</f>
        <v>0</v>
      </c>
      <c r="B34" s="2259">
        <v>3</v>
      </c>
      <c r="C34" s="2262" t="str">
        <f>ABSEN!C13</f>
        <v/>
      </c>
      <c r="D34" s="2240" t="str">
        <f>ABSEN!E13</f>
        <v/>
      </c>
      <c r="E34" s="2241"/>
      <c r="F34" s="589" t="str">
        <f>NPENGETAHUAN!N17</f>
        <v/>
      </c>
      <c r="G34" s="1310" t="str">
        <f>NKETRAMPILAN!M17</f>
        <v/>
      </c>
      <c r="H34" s="1304" t="str">
        <f>NSIKAP!Z22</f>
        <v/>
      </c>
      <c r="I34" s="1314" t="str">
        <f>NPENGETAHUAN!V17</f>
        <v>menggambar denah</v>
      </c>
      <c r="J34" s="1310" t="str">
        <f>NKETRAMPILAN!U17</f>
        <v/>
      </c>
      <c r="K34" s="1304" t="str">
        <f>NSIKAP!AH22</f>
        <v/>
      </c>
      <c r="L34" s="623" t="str">
        <f>F34</f>
        <v/>
      </c>
      <c r="M34" s="623" t="str">
        <f>F35</f>
        <v>rencana pondasi</v>
      </c>
      <c r="N34" s="623" t="str">
        <f>F36</f>
        <v/>
      </c>
      <c r="O34" s="623" t="str">
        <f>F37</f>
        <v/>
      </c>
      <c r="P34" s="623" t="str">
        <f>F38</f>
        <v/>
      </c>
      <c r="Q34" s="623" t="str">
        <f>F39</f>
        <v/>
      </c>
      <c r="R34" s="623">
        <f>COUNTBLANK(L34:Q34)</f>
        <v>5</v>
      </c>
      <c r="S34" s="1301" t="str">
        <f>IF(R34=6,"","Sudah memahami ")</f>
        <v xml:space="preserve">Sudah memahami </v>
      </c>
      <c r="T34" s="2272" t="str">
        <f>CONCATENATE(S35,L34,L37,M34,M37,N34,N37,O34,O37,P34,P37,Q34)</f>
        <v>Sudah memahami rencana pondasi</v>
      </c>
      <c r="U34" s="1322" t="str">
        <f>G34</f>
        <v/>
      </c>
      <c r="V34" s="1322" t="str">
        <f>G35</f>
        <v/>
      </c>
      <c r="W34" s="1322" t="str">
        <f>G36</f>
        <v/>
      </c>
      <c r="X34" s="1322" t="str">
        <f>G37</f>
        <v/>
      </c>
      <c r="Y34" s="1322" t="str">
        <f>G38</f>
        <v/>
      </c>
      <c r="Z34" s="1322" t="str">
        <f>G39</f>
        <v/>
      </c>
      <c r="AA34" s="623">
        <f>COUNTBLANK(U34:Z34)</f>
        <v>6</v>
      </c>
      <c r="AB34" s="1301" t="str">
        <f>IF(AA34=6,"","Sudah memiliki ketrampilan ")</f>
        <v/>
      </c>
      <c r="AC34" s="2272" t="str">
        <f>CONCATENATE(AB35,U34,U37,V34,V37,W34,W37,X34,X37,Y34,Y37,Z34)</f>
        <v/>
      </c>
      <c r="AD34" s="1322" t="str">
        <f t="shared" ref="AD34" si="132">H34</f>
        <v/>
      </c>
      <c r="AE34" s="1322" t="str">
        <f t="shared" ref="AE34" si="133">H35</f>
        <v/>
      </c>
      <c r="AF34" s="1322" t="str">
        <f t="shared" ref="AF34" si="134">H36</f>
        <v/>
      </c>
      <c r="AG34" s="1322" t="str">
        <f t="shared" ref="AG34" si="135">H37</f>
        <v/>
      </c>
      <c r="AH34" s="1322" t="str">
        <f t="shared" ref="AH34" si="136">H38</f>
        <v/>
      </c>
      <c r="AI34" s="1322" t="str">
        <f t="shared" ref="AI34" si="137">H39</f>
        <v/>
      </c>
      <c r="AJ34" s="623">
        <f t="shared" ref="AJ34" si="138">COUNTBLANK(AD34:AI34)</f>
        <v>6</v>
      </c>
      <c r="AK34" s="1301" t="str">
        <f t="shared" ref="AK34" si="139">IF(AJ34=6,"","Sudah memperlihatkan sikap yang konsisten terhadap ")</f>
        <v/>
      </c>
      <c r="AL34" s="2272" t="str">
        <f t="shared" ref="AL34" si="140">CONCATENATE(AK35,AD34,AD37,AE34,AE37,AF34,AF37,AG34,AG37,AH34,AH37,AI34)</f>
        <v/>
      </c>
      <c r="AM34" s="2274" t="str">
        <f>CONCATENATE(T34,T38)</f>
        <v>Sudah memahami rencana pondasi, tapi masih harus ditingkatkan pemahaman mengenai menggambar denah</v>
      </c>
      <c r="AN34" s="2274" t="str">
        <f t="shared" ref="AN34" si="141">CONCATENATE(AC34,AC38)</f>
        <v/>
      </c>
      <c r="AO34" s="2274" t="str">
        <f t="shared" ref="AO34" si="142">CONCATENATE(AL34,AL38)</f>
        <v/>
      </c>
    </row>
    <row r="35" spans="1:41" ht="15" customHeight="1" x14ac:dyDescent="0.2">
      <c r="A35" s="615">
        <f>NSIKAP!R87</f>
        <v>0</v>
      </c>
      <c r="B35" s="2260"/>
      <c r="C35" s="2263"/>
      <c r="D35" s="2242"/>
      <c r="E35" s="2243"/>
      <c r="F35" s="590" t="str">
        <f>NPENGETAHUAN!O17</f>
        <v>rencana pondasi</v>
      </c>
      <c r="G35" s="1311" t="str">
        <f>NKETRAMPILAN!N17</f>
        <v/>
      </c>
      <c r="H35" s="1305" t="str">
        <f>NSIKAP!AA22</f>
        <v/>
      </c>
      <c r="I35" s="1315" t="str">
        <f>NPENGETAHUAN!W17</f>
        <v/>
      </c>
      <c r="J35" s="1311" t="str">
        <f>NKETRAMPILAN!V17</f>
        <v/>
      </c>
      <c r="K35" s="1305" t="str">
        <f>NSIKAP!AI22</f>
        <v/>
      </c>
      <c r="L35" s="624">
        <f>IF(L34="",0,1)</f>
        <v>0</v>
      </c>
      <c r="M35" s="624">
        <f>IF(M34="",0,1)</f>
        <v>1</v>
      </c>
      <c r="N35" s="624">
        <f t="shared" ref="N35" si="143">IF(N34="",0,1)</f>
        <v>0</v>
      </c>
      <c r="O35" s="624">
        <f t="shared" ref="O35" si="144">IF(O34="",0,1)</f>
        <v>0</v>
      </c>
      <c r="P35" s="624">
        <f t="shared" ref="P35" si="145">IF(P34="",0,1)</f>
        <v>0</v>
      </c>
      <c r="Q35" s="624">
        <f t="shared" ref="Q35" si="146">IF(Q34="",0,1)</f>
        <v>0</v>
      </c>
      <c r="R35" s="624">
        <f>SUM(L35:Q35)</f>
        <v>1</v>
      </c>
      <c r="S35" s="624" t="str">
        <f>IF(R35=6,"",S34)</f>
        <v xml:space="preserve">Sudah memahami </v>
      </c>
      <c r="T35" s="2269"/>
      <c r="U35" s="624">
        <f>IF(U34="",0,1)</f>
        <v>0</v>
      </c>
      <c r="V35" s="624">
        <f>IF(V34="",0,1)</f>
        <v>0</v>
      </c>
      <c r="W35" s="624">
        <f t="shared" ref="W35" si="147">IF(W34="",0,1)</f>
        <v>0</v>
      </c>
      <c r="X35" s="624">
        <f t="shared" ref="X35" si="148">IF(X34="",0,1)</f>
        <v>0</v>
      </c>
      <c r="Y35" s="624">
        <f t="shared" ref="Y35" si="149">IF(Y34="",0,1)</f>
        <v>0</v>
      </c>
      <c r="Z35" s="624">
        <f t="shared" ref="Z35" si="150">IF(Z34="",0,1)</f>
        <v>0</v>
      </c>
      <c r="AA35" s="624">
        <f>SUM(U35:Z35)</f>
        <v>0</v>
      </c>
      <c r="AB35" s="1300" t="str">
        <f>IF(AA35=6,"",AB34)</f>
        <v/>
      </c>
      <c r="AC35" s="2269"/>
      <c r="AD35" s="624">
        <f t="shared" ref="AD35" si="151">IF(AD34="",0,1)</f>
        <v>0</v>
      </c>
      <c r="AE35" s="624">
        <f t="shared" ref="AE35" si="152">IF(AE34="",0,1)</f>
        <v>0</v>
      </c>
      <c r="AF35" s="624">
        <f t="shared" ref="AF35" si="153">IF(AF34="",0,1)</f>
        <v>0</v>
      </c>
      <c r="AG35" s="624">
        <f t="shared" ref="AG35" si="154">IF(AG34="",0,1)</f>
        <v>0</v>
      </c>
      <c r="AH35" s="624">
        <f t="shared" ref="AH35" si="155">IF(AH34="",0,1)</f>
        <v>0</v>
      </c>
      <c r="AI35" s="624">
        <f t="shared" ref="AI35" si="156">IF(AI34="",0,1)</f>
        <v>0</v>
      </c>
      <c r="AJ35" s="624">
        <f t="shared" ref="AJ35" si="157">SUM(AD35:AI35)</f>
        <v>0</v>
      </c>
      <c r="AK35" s="1300" t="str">
        <f t="shared" ref="AK35" si="158">IF(AJ35=6,"",AK34)</f>
        <v/>
      </c>
      <c r="AL35" s="2269"/>
      <c r="AM35" s="2275"/>
      <c r="AN35" s="2275"/>
      <c r="AO35" s="2275"/>
    </row>
    <row r="36" spans="1:41" ht="15" customHeight="1" x14ac:dyDescent="0.2">
      <c r="A36" s="615">
        <f>NSIKAP!R88</f>
        <v>0</v>
      </c>
      <c r="B36" s="2260"/>
      <c r="C36" s="2263"/>
      <c r="D36" s="2242"/>
      <c r="E36" s="2243"/>
      <c r="F36" s="601" t="str">
        <f>NPENGETAHUAN!P17</f>
        <v/>
      </c>
      <c r="G36" s="1311" t="str">
        <f>NKETRAMPILAN!O17</f>
        <v/>
      </c>
      <c r="H36" s="1306" t="str">
        <f>NSIKAP!AB22</f>
        <v/>
      </c>
      <c r="I36" s="1316" t="str">
        <f>NPENGETAHUAN!X17</f>
        <v/>
      </c>
      <c r="J36" s="1311" t="str">
        <f>NKETRAMPILAN!W17</f>
        <v/>
      </c>
      <c r="K36" s="1306" t="str">
        <f>NSIKAP!AJ22</f>
        <v/>
      </c>
      <c r="L36" s="624" t="str">
        <f>IF(SUM(L35:Q35)=1,"",IF(SUM(L35:Q35)=2," dan ",", "))</f>
        <v/>
      </c>
      <c r="M36" s="624" t="str">
        <f>IF(SUM(M35:Q35)=1,"",IF(SUM(M35:Q35)=2," dan ",", "))</f>
        <v/>
      </c>
      <c r="N36" s="624" t="str">
        <f>IF(SUM(N35:Q35)=1,"",IF(SUM(N35:Q35)=2," dan ",", "))</f>
        <v xml:space="preserve">, </v>
      </c>
      <c r="O36" s="624" t="str">
        <f>IF(SUM(O35:Q35)=1,"",IF(SUM(O35:Q35)=2," dan ",", "))</f>
        <v xml:space="preserve">, </v>
      </c>
      <c r="P36" s="624" t="str">
        <f>IF(SUM(P35:Q35)=1,"",IF(SUM(P35:Q35)=2," dan ",", "))</f>
        <v xml:space="preserve">, </v>
      </c>
      <c r="Q36" s="624"/>
      <c r="R36" s="624"/>
      <c r="S36" s="624"/>
      <c r="T36" s="2269"/>
      <c r="U36" s="624" t="str">
        <f>IF(SUM(U35:Z35)=1,"",IF(SUM(U35:Z35)=2," dan ",", "))</f>
        <v xml:space="preserve">, </v>
      </c>
      <c r="V36" s="624" t="str">
        <f>IF(SUM(V35:Z35)=1,"",IF(SUM(V35:Z35)=2," dan ",", "))</f>
        <v xml:space="preserve">, </v>
      </c>
      <c r="W36" s="624" t="str">
        <f>IF(SUM(W35:Z35)=1,"",IF(SUM(W35:Z35)=2," dan ",", "))</f>
        <v xml:space="preserve">, </v>
      </c>
      <c r="X36" s="624" t="str">
        <f>IF(SUM(X35:Z35)=1,"",IF(SUM(X35:Z35)=2," dan ",", "))</f>
        <v xml:space="preserve">, </v>
      </c>
      <c r="Y36" s="624" t="str">
        <f>IF(SUM(Y35:Z35)=1,"",IF(SUM(Y35:Z35)=2," dan ",", "))</f>
        <v xml:space="preserve">, </v>
      </c>
      <c r="Z36" s="624"/>
      <c r="AA36" s="624"/>
      <c r="AB36" s="1300"/>
      <c r="AC36" s="2269"/>
      <c r="AD36" s="624" t="str">
        <f t="shared" ref="AD36" si="159">IF(SUM(AD35:AI35)=1,"",IF(SUM(AD35:AI35)=2," dan ",", "))</f>
        <v xml:space="preserve">, </v>
      </c>
      <c r="AE36" s="624" t="str">
        <f t="shared" ref="AE36" si="160">IF(SUM(AE35:AI35)=1,"",IF(SUM(AE35:AI35)=2," dan ",", "))</f>
        <v xml:space="preserve">, </v>
      </c>
      <c r="AF36" s="624" t="str">
        <f t="shared" ref="AF36" si="161">IF(SUM(AF35:AI35)=1,"",IF(SUM(AF35:AI35)=2," dan ",", "))</f>
        <v xml:space="preserve">, </v>
      </c>
      <c r="AG36" s="624" t="str">
        <f t="shared" ref="AG36" si="162">IF(SUM(AG35:AI35)=1,"",IF(SUM(AG35:AI35)=2," dan ",", "))</f>
        <v xml:space="preserve">, </v>
      </c>
      <c r="AH36" s="624" t="str">
        <f t="shared" ref="AH36" si="163">IF(SUM(AH35:AI35)=1,"",IF(SUM(AH35:AI35)=2," dan ",", "))</f>
        <v xml:space="preserve">, </v>
      </c>
      <c r="AI36" s="624"/>
      <c r="AJ36" s="624"/>
      <c r="AK36" s="1300"/>
      <c r="AL36" s="2269"/>
      <c r="AM36" s="2275"/>
      <c r="AN36" s="2275"/>
      <c r="AO36" s="2275"/>
    </row>
    <row r="37" spans="1:41" ht="15" customHeight="1" x14ac:dyDescent="0.2">
      <c r="A37" s="615">
        <f>NSIKAP!R89</f>
        <v>0</v>
      </c>
      <c r="B37" s="2260"/>
      <c r="C37" s="2263"/>
      <c r="D37" s="2242"/>
      <c r="E37" s="2243"/>
      <c r="F37" s="601" t="str">
        <f>NPENGETAHUAN!Q17</f>
        <v/>
      </c>
      <c r="G37" s="1311" t="str">
        <f>NKETRAMPILAN!P17</f>
        <v/>
      </c>
      <c r="H37" s="1306" t="str">
        <f>NSIKAP!AC22</f>
        <v/>
      </c>
      <c r="I37" s="1316" t="str">
        <f>NPENGETAHUAN!Y17</f>
        <v/>
      </c>
      <c r="J37" s="1311" t="str">
        <f>NKETRAMPILAN!X17</f>
        <v/>
      </c>
      <c r="K37" s="1306" t="str">
        <f>NSIKAP!AK22</f>
        <v/>
      </c>
      <c r="L37" s="624" t="str">
        <f>IF(L35=0,"",L36)</f>
        <v/>
      </c>
      <c r="M37" s="624" t="str">
        <f>IF(M35=0,"",M36)</f>
        <v/>
      </c>
      <c r="N37" s="624" t="str">
        <f t="shared" ref="N37" si="164">IF(N35=0,"",N36)</f>
        <v/>
      </c>
      <c r="O37" s="624" t="str">
        <f t="shared" ref="O37" si="165">IF(O35=0,"",O36)</f>
        <v/>
      </c>
      <c r="P37" s="624" t="str">
        <f t="shared" ref="P37" si="166">IF(P35=0,"",P36)</f>
        <v/>
      </c>
      <c r="Q37" s="624"/>
      <c r="R37" s="624"/>
      <c r="S37" s="624"/>
      <c r="T37" s="2273"/>
      <c r="U37" s="624" t="str">
        <f>IF(U35=0,"",U36)</f>
        <v/>
      </c>
      <c r="V37" s="624" t="str">
        <f>IF(V35=0,"",V36)</f>
        <v/>
      </c>
      <c r="W37" s="624" t="str">
        <f t="shared" ref="W37" si="167">IF(W35=0,"",W36)</f>
        <v/>
      </c>
      <c r="X37" s="624" t="str">
        <f t="shared" ref="X37" si="168">IF(X35=0,"",X36)</f>
        <v/>
      </c>
      <c r="Y37" s="624" t="str">
        <f t="shared" ref="Y37" si="169">IF(Y35=0,"",Y36)</f>
        <v/>
      </c>
      <c r="Z37" s="624"/>
      <c r="AA37" s="624"/>
      <c r="AB37" s="1300"/>
      <c r="AC37" s="2273"/>
      <c r="AD37" s="624" t="str">
        <f t="shared" ref="AD37:AE37" si="170">IF(AD35=0,"",AD36)</f>
        <v/>
      </c>
      <c r="AE37" s="624" t="str">
        <f t="shared" si="170"/>
        <v/>
      </c>
      <c r="AF37" s="624" t="str">
        <f t="shared" ref="AF37" si="171">IF(AF35=0,"",AF36)</f>
        <v/>
      </c>
      <c r="AG37" s="624" t="str">
        <f t="shared" ref="AG37" si="172">IF(AG35=0,"",AG36)</f>
        <v/>
      </c>
      <c r="AH37" s="624" t="str">
        <f t="shared" ref="AH37" si="173">IF(AH35=0,"",AH36)</f>
        <v/>
      </c>
      <c r="AI37" s="624"/>
      <c r="AJ37" s="624"/>
      <c r="AK37" s="1300"/>
      <c r="AL37" s="2273"/>
      <c r="AM37" s="2275"/>
      <c r="AN37" s="2275"/>
      <c r="AO37" s="2275"/>
    </row>
    <row r="38" spans="1:41" ht="15" customHeight="1" x14ac:dyDescent="0.2">
      <c r="A38" s="615">
        <f>NSIKAP!R90</f>
        <v>0</v>
      </c>
      <c r="B38" s="2260"/>
      <c r="C38" s="2263"/>
      <c r="D38" s="2242"/>
      <c r="E38" s="2243"/>
      <c r="F38" s="601" t="str">
        <f>NPENGETAHUAN!R17</f>
        <v/>
      </c>
      <c r="G38" s="1311" t="str">
        <f>NKETRAMPILAN!Q17</f>
        <v/>
      </c>
      <c r="H38" s="1306" t="str">
        <f>NSIKAP!AD22</f>
        <v/>
      </c>
      <c r="I38" s="1316" t="str">
        <f>NPENGETAHUAN!Z17</f>
        <v/>
      </c>
      <c r="J38" s="1311" t="str">
        <f>NKETRAMPILAN!Y17</f>
        <v/>
      </c>
      <c r="K38" s="1306" t="str">
        <f>NSIKAP!AL22</f>
        <v/>
      </c>
      <c r="L38" s="624" t="str">
        <f>I34</f>
        <v>menggambar denah</v>
      </c>
      <c r="M38" s="624" t="str">
        <f>I35</f>
        <v/>
      </c>
      <c r="N38" s="624" t="str">
        <f>I36</f>
        <v/>
      </c>
      <c r="O38" s="624" t="str">
        <f>I37</f>
        <v/>
      </c>
      <c r="P38" s="624" t="str">
        <f>I38</f>
        <v/>
      </c>
      <c r="Q38" s="624" t="str">
        <f>I39</f>
        <v/>
      </c>
      <c r="R38" s="624">
        <f t="shared" ref="R38" si="174">COUNTBLANK(L38:Q38)</f>
        <v>5</v>
      </c>
      <c r="S38" s="624" t="str">
        <f>IF(R34=6,"Masih harus ditingkatkan pemahaman mengenai", ", tapi masih harus ditingkatkan pemahaman mengenai ")</f>
        <v xml:space="preserve">, tapi masih harus ditingkatkan pemahaman mengenai </v>
      </c>
      <c r="T38" s="2268" t="str">
        <f>CONCATENATE(S39,L38,L41,M38,M41,N38,N41,O38,O41,P38,P41,Q38)</f>
        <v>, tapi masih harus ditingkatkan pemahaman mengenai menggambar denah</v>
      </c>
      <c r="U38" s="624" t="str">
        <f>J34</f>
        <v/>
      </c>
      <c r="V38" s="624" t="str">
        <f>J35</f>
        <v/>
      </c>
      <c r="W38" s="624" t="str">
        <f>J36</f>
        <v/>
      </c>
      <c r="X38" s="624" t="str">
        <f>J37</f>
        <v/>
      </c>
      <c r="Y38" s="624" t="str">
        <f>J38</f>
        <v/>
      </c>
      <c r="Z38" s="624" t="str">
        <f>J39</f>
        <v/>
      </c>
      <c r="AA38" s="624">
        <f t="shared" ref="AA38" si="175">COUNTBLANK(U38:Z38)</f>
        <v>6</v>
      </c>
      <c r="AB38" s="1300" t="str">
        <f>IF(AA34=6,"Masih harus ditingkatkan kemampuan pada ketrampilan", ", tapi masih harus ditingkatkan ketrampilannya dalam ")</f>
        <v>Masih harus ditingkatkan kemampuan pada ketrampilan</v>
      </c>
      <c r="AC38" s="2268" t="str">
        <f>CONCATENATE(AB39,U38,U41,V38,V41,W38,W41,X38,X41,Y38,Y41,Z38)</f>
        <v/>
      </c>
      <c r="AD38" s="624" t="str">
        <f t="shared" ref="AD38" si="176">K34</f>
        <v/>
      </c>
      <c r="AE38" s="624" t="str">
        <f t="shared" ref="AE38" si="177">K35</f>
        <v/>
      </c>
      <c r="AF38" s="624" t="str">
        <f t="shared" ref="AF38" si="178">K36</f>
        <v/>
      </c>
      <c r="AG38" s="624" t="str">
        <f t="shared" ref="AG38" si="179">K37</f>
        <v/>
      </c>
      <c r="AH38" s="624" t="str">
        <f t="shared" ref="AH38" si="180">K38</f>
        <v/>
      </c>
      <c r="AI38" s="624" t="str">
        <f t="shared" ref="AI38" si="181">K39</f>
        <v/>
      </c>
      <c r="AJ38" s="624">
        <f t="shared" ref="AJ38" si="182">COUNTBLANK(AD38:AI38)</f>
        <v>6</v>
      </c>
      <c r="AK38" s="1300" t="str">
        <f t="shared" ref="AK38" si="183">IF(AJ34=6,"Masih harus diperbaiki sikap dan perilakunya dalam hal ", ", tapi masih harus diperbaiki sikap dan perilakunya dalam hal ")</f>
        <v xml:space="preserve">Masih harus diperbaiki sikap dan perilakunya dalam hal </v>
      </c>
      <c r="AL38" s="2268" t="str">
        <f t="shared" ref="AL38" si="184">CONCATENATE(AK39,AD38,AD41,AE38,AE41,AF38,AF41,AG38,AG41,AH38,AH41,AI38)</f>
        <v/>
      </c>
      <c r="AM38" s="2275"/>
      <c r="AN38" s="2275"/>
      <c r="AO38" s="2275"/>
    </row>
    <row r="39" spans="1:41" ht="15.75" customHeight="1" thickBot="1" x14ac:dyDescent="0.25">
      <c r="A39" s="615">
        <f>NSIKAP!R91</f>
        <v>0</v>
      </c>
      <c r="B39" s="2261"/>
      <c r="C39" s="2264"/>
      <c r="D39" s="2244"/>
      <c r="E39" s="2245"/>
      <c r="F39" s="591" t="str">
        <f>NPENGETAHUAN!S17</f>
        <v/>
      </c>
      <c r="G39" s="1311" t="str">
        <f>NKETRAMPILAN!R17</f>
        <v/>
      </c>
      <c r="H39" s="1307" t="str">
        <f>NSIKAP!AE22</f>
        <v/>
      </c>
      <c r="I39" s="1317" t="str">
        <f>NPENGETAHUAN!AA17</f>
        <v/>
      </c>
      <c r="J39" s="1311" t="str">
        <f>NKETRAMPILAN!Z17</f>
        <v/>
      </c>
      <c r="K39" s="1307" t="str">
        <f>NSIKAP!AM22</f>
        <v/>
      </c>
      <c r="L39" s="624">
        <f>IF(L38="",0,1)</f>
        <v>1</v>
      </c>
      <c r="M39" s="624">
        <f t="shared" ref="M39" si="185">IF(M38="",0,1)</f>
        <v>0</v>
      </c>
      <c r="N39" s="624">
        <f t="shared" ref="N39" si="186">IF(N38="",0,1)</f>
        <v>0</v>
      </c>
      <c r="O39" s="624">
        <f t="shared" ref="O39" si="187">IF(O38="",0,1)</f>
        <v>0</v>
      </c>
      <c r="P39" s="624">
        <f t="shared" ref="P39" si="188">IF(P38="",0,1)</f>
        <v>0</v>
      </c>
      <c r="Q39" s="624">
        <f t="shared" ref="Q39" si="189">IF(Q38="",0,1)</f>
        <v>0</v>
      </c>
      <c r="R39" s="624">
        <f>SUM(L39:Q39)</f>
        <v>1</v>
      </c>
      <c r="S39" s="624" t="str">
        <f>IF(R38=6,"",S38)</f>
        <v xml:space="preserve">, tapi masih harus ditingkatkan pemahaman mengenai </v>
      </c>
      <c r="T39" s="2269"/>
      <c r="U39" s="624">
        <f>IF(U38="",0,1)</f>
        <v>0</v>
      </c>
      <c r="V39" s="624">
        <f t="shared" ref="V39" si="190">IF(V38="",0,1)</f>
        <v>0</v>
      </c>
      <c r="W39" s="624">
        <f t="shared" ref="W39" si="191">IF(W38="",0,1)</f>
        <v>0</v>
      </c>
      <c r="X39" s="624">
        <f t="shared" ref="X39" si="192">IF(X38="",0,1)</f>
        <v>0</v>
      </c>
      <c r="Y39" s="624">
        <f t="shared" ref="Y39" si="193">IF(Y38="",0,1)</f>
        <v>0</v>
      </c>
      <c r="Z39" s="624">
        <f t="shared" ref="Z39" si="194">IF(Z38="",0,1)</f>
        <v>0</v>
      </c>
      <c r="AA39" s="624">
        <f>SUM(U39:Z39)</f>
        <v>0</v>
      </c>
      <c r="AB39" s="1300" t="str">
        <f>IF(AA38=6,"",AB38)</f>
        <v/>
      </c>
      <c r="AC39" s="2269"/>
      <c r="AD39" s="624">
        <f t="shared" ref="AD39" si="195">IF(AD38="",0,1)</f>
        <v>0</v>
      </c>
      <c r="AE39" s="624">
        <f t="shared" ref="AE39" si="196">IF(AE38="",0,1)</f>
        <v>0</v>
      </c>
      <c r="AF39" s="624">
        <f t="shared" ref="AF39" si="197">IF(AF38="",0,1)</f>
        <v>0</v>
      </c>
      <c r="AG39" s="624">
        <f t="shared" ref="AG39" si="198">IF(AG38="",0,1)</f>
        <v>0</v>
      </c>
      <c r="AH39" s="624">
        <f t="shared" ref="AH39" si="199">IF(AH38="",0,1)</f>
        <v>0</v>
      </c>
      <c r="AI39" s="624">
        <f t="shared" ref="AI39" si="200">IF(AI38="",0,1)</f>
        <v>0</v>
      </c>
      <c r="AJ39" s="624">
        <f t="shared" ref="AJ39" si="201">SUM(AD39:AI39)</f>
        <v>0</v>
      </c>
      <c r="AK39" s="1300" t="str">
        <f t="shared" ref="AK39" si="202">IF(AJ38=6,"",AK38)</f>
        <v/>
      </c>
      <c r="AL39" s="2269"/>
      <c r="AM39" s="2275"/>
      <c r="AN39" s="2275"/>
      <c r="AO39" s="2275"/>
    </row>
    <row r="40" spans="1:41" ht="15.75" hidden="1" customHeight="1" thickTop="1" x14ac:dyDescent="0.2">
      <c r="A40" s="615"/>
      <c r="B40" s="1298"/>
      <c r="C40" s="1299"/>
      <c r="D40" s="1296"/>
      <c r="E40" s="1297"/>
      <c r="F40" s="600"/>
      <c r="G40" s="1312"/>
      <c r="H40" s="1308"/>
      <c r="I40" s="1313"/>
      <c r="J40" s="1312"/>
      <c r="K40" s="1308"/>
      <c r="L40" s="624" t="str">
        <f>IF(SUM(L39:Q39)=1,"",IF(SUM(L39:Q39)=2," dan ",", "))</f>
        <v/>
      </c>
      <c r="M40" s="624" t="str">
        <f>IF(SUM(M39:Q39)=1,"",IF(SUM(M39:Q39)=2," dan ",", "))</f>
        <v xml:space="preserve">, </v>
      </c>
      <c r="N40" s="624" t="str">
        <f>IF(SUM(N39:Q39)=1,"",IF(SUM(N39:Q39)=2," dan ",", "))</f>
        <v xml:space="preserve">, </v>
      </c>
      <c r="O40" s="624" t="str">
        <f>IF(SUM(O39:Q39)=1,"",IF(SUM(O39:Q39)=2," dan ",", "))</f>
        <v xml:space="preserve">, </v>
      </c>
      <c r="P40" s="624" t="str">
        <f>IF(SUM(P39:Q39)=1,"",IF(SUM(P39:Q39)=2," dan ",", "))</f>
        <v xml:space="preserve">, </v>
      </c>
      <c r="Q40" s="624"/>
      <c r="R40" s="624"/>
      <c r="S40" s="624"/>
      <c r="T40" s="2269"/>
      <c r="U40" s="624" t="str">
        <f>IF(SUM(U39:Z39)=1,"",IF(SUM(U39:Z39)=2," dan ",", "))</f>
        <v xml:space="preserve">, </v>
      </c>
      <c r="V40" s="624" t="str">
        <f>IF(SUM(V39:Z39)=1,"",IF(SUM(V39:Z39)=2," dan ",", "))</f>
        <v xml:space="preserve">, </v>
      </c>
      <c r="W40" s="624" t="str">
        <f>IF(SUM(W39:Z39)=1,"",IF(SUM(W39:Z39)=2," dan ",", "))</f>
        <v xml:space="preserve">, </v>
      </c>
      <c r="X40" s="624" t="str">
        <f>IF(SUM(X39:Z39)=1,"",IF(SUM(X39:Z39)=2," dan ",", "))</f>
        <v xml:space="preserve">, </v>
      </c>
      <c r="Y40" s="624" t="str">
        <f>IF(SUM(Y39:Z39)=1,"",IF(SUM(Y39:Z39)=2," dan ",", "))</f>
        <v xml:space="preserve">, </v>
      </c>
      <c r="Z40" s="624"/>
      <c r="AA40" s="624"/>
      <c r="AB40" s="1300"/>
      <c r="AC40" s="2269"/>
      <c r="AD40" s="624" t="str">
        <f t="shared" ref="AD40" si="203">IF(SUM(AD39:AI39)=1,"",IF(SUM(AD39:AI39)=2," dan ",", "))</f>
        <v xml:space="preserve">, </v>
      </c>
      <c r="AE40" s="624" t="str">
        <f t="shared" ref="AE40" si="204">IF(SUM(AE39:AI39)=1,"",IF(SUM(AE39:AI39)=2," dan ",", "))</f>
        <v xml:space="preserve">, </v>
      </c>
      <c r="AF40" s="624" t="str">
        <f t="shared" ref="AF40" si="205">IF(SUM(AF39:AI39)=1,"",IF(SUM(AF39:AI39)=2," dan ",", "))</f>
        <v xml:space="preserve">, </v>
      </c>
      <c r="AG40" s="624" t="str">
        <f t="shared" ref="AG40" si="206">IF(SUM(AG39:AI39)=1,"",IF(SUM(AG39:AI39)=2," dan ",", "))</f>
        <v xml:space="preserve">, </v>
      </c>
      <c r="AH40" s="624" t="str">
        <f t="shared" ref="AH40" si="207">IF(SUM(AH39:AI39)=1,"",IF(SUM(AH39:AI39)=2," dan ",", "))</f>
        <v xml:space="preserve">, </v>
      </c>
      <c r="AI40" s="624"/>
      <c r="AJ40" s="624"/>
      <c r="AK40" s="1300"/>
      <c r="AL40" s="2269"/>
      <c r="AM40" s="2275"/>
      <c r="AN40" s="2275"/>
      <c r="AO40" s="2275"/>
    </row>
    <row r="41" spans="1:41" ht="15.75" hidden="1" customHeight="1" thickBot="1" x14ac:dyDescent="0.25">
      <c r="A41" s="615">
        <f>NSIKAP!R92</f>
        <v>0</v>
      </c>
      <c r="B41" s="616"/>
      <c r="C41" s="617"/>
      <c r="D41" s="618"/>
      <c r="E41" s="619"/>
      <c r="F41" s="600"/>
      <c r="G41" s="1312"/>
      <c r="H41" s="1308"/>
      <c r="I41" s="1313"/>
      <c r="J41" s="1312"/>
      <c r="K41" s="1308"/>
      <c r="L41" s="625" t="str">
        <f>IF(L39=0,"",L40)</f>
        <v/>
      </c>
      <c r="M41" s="625" t="str">
        <f t="shared" ref="M41" si="208">IF(M39=0,"",M40)</f>
        <v/>
      </c>
      <c r="N41" s="625" t="str">
        <f t="shared" ref="N41" si="209">IF(N39=0,"",N40)</f>
        <v/>
      </c>
      <c r="O41" s="625" t="str">
        <f t="shared" ref="O41" si="210">IF(O39=0,"",O40)</f>
        <v/>
      </c>
      <c r="P41" s="625" t="str">
        <f t="shared" ref="P41" si="211">IF(P39=0,"",P40)</f>
        <v/>
      </c>
      <c r="Q41" s="625" t="str">
        <f t="shared" ref="Q41" si="212">IF(Q39=0,"",Q40)</f>
        <v/>
      </c>
      <c r="R41" s="625"/>
      <c r="S41" s="625"/>
      <c r="T41" s="2270"/>
      <c r="U41" s="625" t="str">
        <f>IF(U39=0,"",U40)</f>
        <v/>
      </c>
      <c r="V41" s="625" t="str">
        <f t="shared" ref="V41" si="213">IF(V39=0,"",V40)</f>
        <v/>
      </c>
      <c r="W41" s="625" t="str">
        <f t="shared" ref="W41" si="214">IF(W39=0,"",W40)</f>
        <v/>
      </c>
      <c r="X41" s="625" t="str">
        <f t="shared" ref="X41" si="215">IF(X39=0,"",X40)</f>
        <v/>
      </c>
      <c r="Y41" s="625" t="str">
        <f t="shared" ref="Y41" si="216">IF(Y39=0,"",Y40)</f>
        <v/>
      </c>
      <c r="Z41" s="625" t="str">
        <f t="shared" ref="Z41" si="217">IF(Z39=0,"",Z40)</f>
        <v/>
      </c>
      <c r="AA41" s="625"/>
      <c r="AB41" s="1330"/>
      <c r="AC41" s="2270"/>
      <c r="AD41" s="625" t="str">
        <f t="shared" ref="AD41" si="218">IF(AD39=0,"",AD40)</f>
        <v/>
      </c>
      <c r="AE41" s="625" t="str">
        <f t="shared" ref="AE41" si="219">IF(AE39=0,"",AE40)</f>
        <v/>
      </c>
      <c r="AF41" s="625" t="str">
        <f t="shared" ref="AF41" si="220">IF(AF39=0,"",AF40)</f>
        <v/>
      </c>
      <c r="AG41" s="625" t="str">
        <f t="shared" ref="AG41" si="221">IF(AG39=0,"",AG40)</f>
        <v/>
      </c>
      <c r="AH41" s="625" t="str">
        <f t="shared" ref="AH41" si="222">IF(AH39=0,"",AH40)</f>
        <v/>
      </c>
      <c r="AI41" s="625" t="str">
        <f t="shared" ref="AI41" si="223">IF(AI39=0,"",AI40)</f>
        <v/>
      </c>
      <c r="AJ41" s="625"/>
      <c r="AK41" s="1330"/>
      <c r="AL41" s="2270"/>
      <c r="AM41" s="2276"/>
      <c r="AN41" s="2276"/>
      <c r="AO41" s="2276"/>
    </row>
    <row r="42" spans="1:41" ht="15.75" customHeight="1" thickTop="1" x14ac:dyDescent="0.2">
      <c r="A42" s="615">
        <f>NSIKAP!R93</f>
        <v>0</v>
      </c>
      <c r="B42" s="2259">
        <v>4</v>
      </c>
      <c r="C42" s="2262" t="str">
        <f>ABSEN!C14</f>
        <v/>
      </c>
      <c r="D42" s="2240" t="str">
        <f>ABSEN!E14</f>
        <v/>
      </c>
      <c r="E42" s="2241"/>
      <c r="F42" s="589" t="str">
        <f>NPENGETAHUAN!N18</f>
        <v/>
      </c>
      <c r="G42" s="1310" t="str">
        <f>NKETRAMPILAN!M18</f>
        <v/>
      </c>
      <c r="H42" s="1304" t="str">
        <f>NSIKAP!Z23</f>
        <v/>
      </c>
      <c r="I42" s="1314" t="str">
        <f>NPENGETAHUAN!V18</f>
        <v/>
      </c>
      <c r="J42" s="1310" t="str">
        <f>NKETRAMPILAN!U18</f>
        <v/>
      </c>
      <c r="K42" s="1304" t="str">
        <f>NSIKAP!AH23</f>
        <v/>
      </c>
      <c r="L42" s="623" t="str">
        <f>F42</f>
        <v/>
      </c>
      <c r="M42" s="623" t="str">
        <f>F43</f>
        <v/>
      </c>
      <c r="N42" s="623" t="str">
        <f>F44</f>
        <v/>
      </c>
      <c r="O42" s="623" t="str">
        <f>F45</f>
        <v/>
      </c>
      <c r="P42" s="623" t="str">
        <f>F46</f>
        <v/>
      </c>
      <c r="Q42" s="623" t="str">
        <f>F47</f>
        <v/>
      </c>
      <c r="R42" s="623">
        <f>COUNTBLANK(L42:Q42)</f>
        <v>6</v>
      </c>
      <c r="S42" s="1301" t="str">
        <f>IF(R42=6,"","Sudah memahami ")</f>
        <v/>
      </c>
      <c r="T42" s="2272" t="str">
        <f>CONCATENATE(S43,L42,L45,M42,M45,N42,N45,O42,O45,P42,P45,Q42)</f>
        <v/>
      </c>
      <c r="U42" s="1322" t="str">
        <f>G42</f>
        <v/>
      </c>
      <c r="V42" s="1322" t="str">
        <f>G43</f>
        <v/>
      </c>
      <c r="W42" s="1322" t="str">
        <f>G44</f>
        <v/>
      </c>
      <c r="X42" s="1322" t="str">
        <f>G45</f>
        <v/>
      </c>
      <c r="Y42" s="1322" t="str">
        <f>G46</f>
        <v/>
      </c>
      <c r="Z42" s="1322" t="str">
        <f>G47</f>
        <v/>
      </c>
      <c r="AA42" s="623">
        <f>COUNTBLANK(U42:Z42)</f>
        <v>6</v>
      </c>
      <c r="AB42" s="1301" t="str">
        <f>IF(AA42=6,"","Sudah memiliki ketrampilan ")</f>
        <v/>
      </c>
      <c r="AC42" s="2272" t="str">
        <f>CONCATENATE(AB43,U42,U45,V42,V45,W42,W45,X42,X45,Y42,Y45,Z42)</f>
        <v/>
      </c>
      <c r="AD42" s="1322" t="str">
        <f t="shared" ref="AD42" si="224">H42</f>
        <v/>
      </c>
      <c r="AE42" s="1322" t="str">
        <f t="shared" ref="AE42" si="225">H43</f>
        <v>kejujuran</v>
      </c>
      <c r="AF42" s="1322" t="str">
        <f t="shared" ref="AF42" si="226">H44</f>
        <v/>
      </c>
      <c r="AG42" s="1322" t="str">
        <f t="shared" ref="AG42" si="227">H45</f>
        <v/>
      </c>
      <c r="AH42" s="1322" t="str">
        <f t="shared" ref="AH42" si="228">H46</f>
        <v/>
      </c>
      <c r="AI42" s="1322" t="str">
        <f t="shared" ref="AI42" si="229">H47</f>
        <v/>
      </c>
      <c r="AJ42" s="623">
        <f t="shared" ref="AJ42" si="230">COUNTBLANK(AD42:AI42)</f>
        <v>5</v>
      </c>
      <c r="AK42" s="1301" t="str">
        <f t="shared" ref="AK42" si="231">IF(AJ42=6,"","Sudah memperlihatkan sikap yang konsisten terhadap ")</f>
        <v xml:space="preserve">Sudah memperlihatkan sikap yang konsisten terhadap </v>
      </c>
      <c r="AL42" s="2272" t="str">
        <f t="shared" ref="AL42" si="232">CONCATENATE(AK43,AD42,AD45,AE42,AE45,AF42,AF45,AG42,AG45,AH42,AH45,AI42)</f>
        <v>Sudah memperlihatkan sikap yang konsisten terhadap kejujuran</v>
      </c>
      <c r="AM42" s="2274" t="str">
        <f>CONCATENATE(T42,T46)</f>
        <v/>
      </c>
      <c r="AN42" s="2274" t="str">
        <f t="shared" ref="AN42" si="233">CONCATENATE(AC42,AC46)</f>
        <v/>
      </c>
      <c r="AO42" s="2274" t="str">
        <f t="shared" ref="AO42" si="234">CONCATENATE(AL42,AL46)</f>
        <v>Sudah memperlihatkan sikap yang konsisten terhadap kejujuran</v>
      </c>
    </row>
    <row r="43" spans="1:41" ht="15" customHeight="1" x14ac:dyDescent="0.2">
      <c r="A43" s="615">
        <f>NSIKAP!R94</f>
        <v>0</v>
      </c>
      <c r="B43" s="2260"/>
      <c r="C43" s="2263"/>
      <c r="D43" s="2242"/>
      <c r="E43" s="2243"/>
      <c r="F43" s="590" t="str">
        <f>NPENGETAHUAN!O18</f>
        <v/>
      </c>
      <c r="G43" s="1311" t="str">
        <f>NKETRAMPILAN!N18</f>
        <v/>
      </c>
      <c r="H43" s="1305" t="str">
        <f>NSIKAP!AA23</f>
        <v>kejujuran</v>
      </c>
      <c r="I43" s="1315" t="str">
        <f>NPENGETAHUAN!W18</f>
        <v/>
      </c>
      <c r="J43" s="1311" t="str">
        <f>NKETRAMPILAN!V18</f>
        <v/>
      </c>
      <c r="K43" s="1305" t="str">
        <f>NSIKAP!AI23</f>
        <v/>
      </c>
      <c r="L43" s="624">
        <f>IF(L42="",0,1)</f>
        <v>0</v>
      </c>
      <c r="M43" s="624">
        <f>IF(M42="",0,1)</f>
        <v>0</v>
      </c>
      <c r="N43" s="624">
        <f t="shared" ref="N43" si="235">IF(N42="",0,1)</f>
        <v>0</v>
      </c>
      <c r="O43" s="624">
        <f t="shared" ref="O43" si="236">IF(O42="",0,1)</f>
        <v>0</v>
      </c>
      <c r="P43" s="624">
        <f t="shared" ref="P43" si="237">IF(P42="",0,1)</f>
        <v>0</v>
      </c>
      <c r="Q43" s="624">
        <f t="shared" ref="Q43" si="238">IF(Q42="",0,1)</f>
        <v>0</v>
      </c>
      <c r="R43" s="624">
        <f>SUM(L43:Q43)</f>
        <v>0</v>
      </c>
      <c r="S43" s="624" t="str">
        <f>IF(R43=6,"",S42)</f>
        <v/>
      </c>
      <c r="T43" s="2269"/>
      <c r="U43" s="624">
        <f>IF(U42="",0,1)</f>
        <v>0</v>
      </c>
      <c r="V43" s="624">
        <f>IF(V42="",0,1)</f>
        <v>0</v>
      </c>
      <c r="W43" s="624">
        <f t="shared" ref="W43" si="239">IF(W42="",0,1)</f>
        <v>0</v>
      </c>
      <c r="X43" s="624">
        <f t="shared" ref="X43" si="240">IF(X42="",0,1)</f>
        <v>0</v>
      </c>
      <c r="Y43" s="624">
        <f t="shared" ref="Y43" si="241">IF(Y42="",0,1)</f>
        <v>0</v>
      </c>
      <c r="Z43" s="624">
        <f t="shared" ref="Z43" si="242">IF(Z42="",0,1)</f>
        <v>0</v>
      </c>
      <c r="AA43" s="624">
        <f>SUM(U43:Z43)</f>
        <v>0</v>
      </c>
      <c r="AB43" s="1300" t="str">
        <f>IF(AA43=6,"",AB42)</f>
        <v/>
      </c>
      <c r="AC43" s="2269"/>
      <c r="AD43" s="624">
        <f t="shared" ref="AD43" si="243">IF(AD42="",0,1)</f>
        <v>0</v>
      </c>
      <c r="AE43" s="624">
        <f t="shared" ref="AE43" si="244">IF(AE42="",0,1)</f>
        <v>1</v>
      </c>
      <c r="AF43" s="624">
        <f t="shared" ref="AF43" si="245">IF(AF42="",0,1)</f>
        <v>0</v>
      </c>
      <c r="AG43" s="624">
        <f t="shared" ref="AG43" si="246">IF(AG42="",0,1)</f>
        <v>0</v>
      </c>
      <c r="AH43" s="624">
        <f t="shared" ref="AH43" si="247">IF(AH42="",0,1)</f>
        <v>0</v>
      </c>
      <c r="AI43" s="624">
        <f t="shared" ref="AI43" si="248">IF(AI42="",0,1)</f>
        <v>0</v>
      </c>
      <c r="AJ43" s="624">
        <f t="shared" ref="AJ43" si="249">SUM(AD43:AI43)</f>
        <v>1</v>
      </c>
      <c r="AK43" s="1300" t="str">
        <f t="shared" ref="AK43" si="250">IF(AJ43=6,"",AK42)</f>
        <v xml:space="preserve">Sudah memperlihatkan sikap yang konsisten terhadap </v>
      </c>
      <c r="AL43" s="2269"/>
      <c r="AM43" s="2275"/>
      <c r="AN43" s="2275"/>
      <c r="AO43" s="2275"/>
    </row>
    <row r="44" spans="1:41" ht="15" customHeight="1" x14ac:dyDescent="0.2">
      <c r="A44" s="615">
        <f>NSIKAP!R95</f>
        <v>0</v>
      </c>
      <c r="B44" s="2260"/>
      <c r="C44" s="2263"/>
      <c r="D44" s="2242"/>
      <c r="E44" s="2243"/>
      <c r="F44" s="601" t="str">
        <f>NPENGETAHUAN!P18</f>
        <v/>
      </c>
      <c r="G44" s="1311" t="str">
        <f>NKETRAMPILAN!O18</f>
        <v/>
      </c>
      <c r="H44" s="1306" t="str">
        <f>NSIKAP!AB23</f>
        <v/>
      </c>
      <c r="I44" s="1316" t="str">
        <f>NPENGETAHUAN!X18</f>
        <v/>
      </c>
      <c r="J44" s="1311" t="str">
        <f>NKETRAMPILAN!W18</f>
        <v/>
      </c>
      <c r="K44" s="1306" t="str">
        <f>NSIKAP!AJ23</f>
        <v/>
      </c>
      <c r="L44" s="624" t="str">
        <f>IF(SUM(L43:Q43)=1,"",IF(SUM(L43:Q43)=2," dan ",", "))</f>
        <v xml:space="preserve">, </v>
      </c>
      <c r="M44" s="624" t="str">
        <f>IF(SUM(M43:Q43)=1,"",IF(SUM(M43:Q43)=2," dan ",", "))</f>
        <v xml:space="preserve">, </v>
      </c>
      <c r="N44" s="624" t="str">
        <f>IF(SUM(N43:Q43)=1,"",IF(SUM(N43:Q43)=2," dan ",", "))</f>
        <v xml:space="preserve">, </v>
      </c>
      <c r="O44" s="624" t="str">
        <f>IF(SUM(O43:Q43)=1,"",IF(SUM(O43:Q43)=2," dan ",", "))</f>
        <v xml:space="preserve">, </v>
      </c>
      <c r="P44" s="624" t="str">
        <f>IF(SUM(P43:Q43)=1,"",IF(SUM(P43:Q43)=2," dan ",", "))</f>
        <v xml:space="preserve">, </v>
      </c>
      <c r="Q44" s="624"/>
      <c r="R44" s="624"/>
      <c r="S44" s="624"/>
      <c r="T44" s="2269"/>
      <c r="U44" s="624" t="str">
        <f>IF(SUM(U43:Z43)=1,"",IF(SUM(U43:Z43)=2," dan ",", "))</f>
        <v xml:space="preserve">, </v>
      </c>
      <c r="V44" s="624" t="str">
        <f>IF(SUM(V43:Z43)=1,"",IF(SUM(V43:Z43)=2," dan ",", "))</f>
        <v xml:space="preserve">, </v>
      </c>
      <c r="W44" s="624" t="str">
        <f>IF(SUM(W43:Z43)=1,"",IF(SUM(W43:Z43)=2," dan ",", "))</f>
        <v xml:space="preserve">, </v>
      </c>
      <c r="X44" s="624" t="str">
        <f>IF(SUM(X43:Z43)=1,"",IF(SUM(X43:Z43)=2," dan ",", "))</f>
        <v xml:space="preserve">, </v>
      </c>
      <c r="Y44" s="624" t="str">
        <f>IF(SUM(Y43:Z43)=1,"",IF(SUM(Y43:Z43)=2," dan ",", "))</f>
        <v xml:space="preserve">, </v>
      </c>
      <c r="Z44" s="624"/>
      <c r="AA44" s="624"/>
      <c r="AB44" s="1300"/>
      <c r="AC44" s="2269"/>
      <c r="AD44" s="624" t="str">
        <f t="shared" ref="AD44" si="251">IF(SUM(AD43:AI43)=1,"",IF(SUM(AD43:AI43)=2," dan ",", "))</f>
        <v/>
      </c>
      <c r="AE44" s="624" t="str">
        <f t="shared" ref="AE44" si="252">IF(SUM(AE43:AI43)=1,"",IF(SUM(AE43:AI43)=2," dan ",", "))</f>
        <v/>
      </c>
      <c r="AF44" s="624" t="str">
        <f t="shared" ref="AF44" si="253">IF(SUM(AF43:AI43)=1,"",IF(SUM(AF43:AI43)=2," dan ",", "))</f>
        <v xml:space="preserve">, </v>
      </c>
      <c r="AG44" s="624" t="str">
        <f t="shared" ref="AG44" si="254">IF(SUM(AG43:AI43)=1,"",IF(SUM(AG43:AI43)=2," dan ",", "))</f>
        <v xml:space="preserve">, </v>
      </c>
      <c r="AH44" s="624" t="str">
        <f t="shared" ref="AH44" si="255">IF(SUM(AH43:AI43)=1,"",IF(SUM(AH43:AI43)=2," dan ",", "))</f>
        <v xml:space="preserve">, </v>
      </c>
      <c r="AI44" s="624"/>
      <c r="AJ44" s="624"/>
      <c r="AK44" s="1300"/>
      <c r="AL44" s="2269"/>
      <c r="AM44" s="2275"/>
      <c r="AN44" s="2275"/>
      <c r="AO44" s="2275"/>
    </row>
    <row r="45" spans="1:41" ht="15" customHeight="1" x14ac:dyDescent="0.2">
      <c r="A45" s="615">
        <f>NSIKAP!R96</f>
        <v>0</v>
      </c>
      <c r="B45" s="2260"/>
      <c r="C45" s="2263"/>
      <c r="D45" s="2242"/>
      <c r="E45" s="2243"/>
      <c r="F45" s="601" t="str">
        <f>NPENGETAHUAN!Q18</f>
        <v/>
      </c>
      <c r="G45" s="1311" t="str">
        <f>NKETRAMPILAN!P18</f>
        <v/>
      </c>
      <c r="H45" s="1306" t="str">
        <f>NSIKAP!AC23</f>
        <v/>
      </c>
      <c r="I45" s="1316" t="str">
        <f>NPENGETAHUAN!Y18</f>
        <v/>
      </c>
      <c r="J45" s="1311" t="str">
        <f>NKETRAMPILAN!X18</f>
        <v/>
      </c>
      <c r="K45" s="1306" t="str">
        <f>NSIKAP!AK23</f>
        <v/>
      </c>
      <c r="L45" s="624" t="str">
        <f>IF(L43=0,"",L44)</f>
        <v/>
      </c>
      <c r="M45" s="624" t="str">
        <f>IF(M43=0,"",M44)</f>
        <v/>
      </c>
      <c r="N45" s="624" t="str">
        <f t="shared" ref="N45" si="256">IF(N43=0,"",N44)</f>
        <v/>
      </c>
      <c r="O45" s="624" t="str">
        <f t="shared" ref="O45" si="257">IF(O43=0,"",O44)</f>
        <v/>
      </c>
      <c r="P45" s="624" t="str">
        <f t="shared" ref="P45" si="258">IF(P43=0,"",P44)</f>
        <v/>
      </c>
      <c r="Q45" s="624"/>
      <c r="R45" s="624"/>
      <c r="S45" s="624"/>
      <c r="T45" s="2273"/>
      <c r="U45" s="624" t="str">
        <f>IF(U43=0,"",U44)</f>
        <v/>
      </c>
      <c r="V45" s="624" t="str">
        <f>IF(V43=0,"",V44)</f>
        <v/>
      </c>
      <c r="W45" s="624" t="str">
        <f t="shared" ref="W45" si="259">IF(W43=0,"",W44)</f>
        <v/>
      </c>
      <c r="X45" s="624" t="str">
        <f t="shared" ref="X45" si="260">IF(X43=0,"",X44)</f>
        <v/>
      </c>
      <c r="Y45" s="624" t="str">
        <f t="shared" ref="Y45" si="261">IF(Y43=0,"",Y44)</f>
        <v/>
      </c>
      <c r="Z45" s="624"/>
      <c r="AA45" s="624"/>
      <c r="AB45" s="1300"/>
      <c r="AC45" s="2273"/>
      <c r="AD45" s="624" t="str">
        <f t="shared" ref="AD45:AE45" si="262">IF(AD43=0,"",AD44)</f>
        <v/>
      </c>
      <c r="AE45" s="624" t="str">
        <f t="shared" si="262"/>
        <v/>
      </c>
      <c r="AF45" s="624" t="str">
        <f t="shared" ref="AF45" si="263">IF(AF43=0,"",AF44)</f>
        <v/>
      </c>
      <c r="AG45" s="624" t="str">
        <f t="shared" ref="AG45" si="264">IF(AG43=0,"",AG44)</f>
        <v/>
      </c>
      <c r="AH45" s="624" t="str">
        <f t="shared" ref="AH45" si="265">IF(AH43=0,"",AH44)</f>
        <v/>
      </c>
      <c r="AI45" s="624"/>
      <c r="AJ45" s="624"/>
      <c r="AK45" s="1300"/>
      <c r="AL45" s="2273"/>
      <c r="AM45" s="2275"/>
      <c r="AN45" s="2275"/>
      <c r="AO45" s="2275"/>
    </row>
    <row r="46" spans="1:41" ht="15" customHeight="1" x14ac:dyDescent="0.2">
      <c r="A46" s="615">
        <f>NSIKAP!R97</f>
        <v>0</v>
      </c>
      <c r="B46" s="2260"/>
      <c r="C46" s="2263"/>
      <c r="D46" s="2242"/>
      <c r="E46" s="2243"/>
      <c r="F46" s="601" t="str">
        <f>NPENGETAHUAN!R18</f>
        <v/>
      </c>
      <c r="G46" s="1311" t="str">
        <f>NKETRAMPILAN!Q18</f>
        <v/>
      </c>
      <c r="H46" s="1306" t="str">
        <f>NSIKAP!AD23</f>
        <v/>
      </c>
      <c r="I46" s="1316" t="str">
        <f>NPENGETAHUAN!Z18</f>
        <v/>
      </c>
      <c r="J46" s="1311" t="str">
        <f>NKETRAMPILAN!Y18</f>
        <v/>
      </c>
      <c r="K46" s="1306" t="str">
        <f>NSIKAP!AL23</f>
        <v/>
      </c>
      <c r="L46" s="624" t="str">
        <f>I42</f>
        <v/>
      </c>
      <c r="M46" s="624" t="str">
        <f>I43</f>
        <v/>
      </c>
      <c r="N46" s="624" t="str">
        <f>I44</f>
        <v/>
      </c>
      <c r="O46" s="624" t="str">
        <f>I45</f>
        <v/>
      </c>
      <c r="P46" s="624" t="str">
        <f>I46</f>
        <v/>
      </c>
      <c r="Q46" s="624" t="str">
        <f>I47</f>
        <v/>
      </c>
      <c r="R46" s="624">
        <f t="shared" ref="R46" si="266">COUNTBLANK(L46:Q46)</f>
        <v>6</v>
      </c>
      <c r="S46" s="624" t="str">
        <f>IF(R42=6,"Masih harus ditingkatkan pemahaman mengenai", ", tapi masih harus ditingkatkan pemahaman mengenai ")</f>
        <v>Masih harus ditingkatkan pemahaman mengenai</v>
      </c>
      <c r="T46" s="2268" t="str">
        <f>CONCATENATE(S47,L46,L49,M46,M49,N46,N49,O46,O49,P46,P49,Q46)</f>
        <v/>
      </c>
      <c r="U46" s="624" t="str">
        <f>J42</f>
        <v/>
      </c>
      <c r="V46" s="624" t="str">
        <f>J43</f>
        <v/>
      </c>
      <c r="W46" s="624" t="str">
        <f>J44</f>
        <v/>
      </c>
      <c r="X46" s="624" t="str">
        <f>J45</f>
        <v/>
      </c>
      <c r="Y46" s="624" t="str">
        <f>J46</f>
        <v/>
      </c>
      <c r="Z46" s="624" t="str">
        <f>J47</f>
        <v/>
      </c>
      <c r="AA46" s="624">
        <f t="shared" ref="AA46" si="267">COUNTBLANK(U46:Z46)</f>
        <v>6</v>
      </c>
      <c r="AB46" s="1300" t="str">
        <f>IF(AA42=6,"Masih harus ditingkatkan kemampuan pada ketrampilan", ", tapi masih harus ditingkatkan ketrampilannya dalam ")</f>
        <v>Masih harus ditingkatkan kemampuan pada ketrampilan</v>
      </c>
      <c r="AC46" s="2268" t="str">
        <f>CONCATENATE(AB47,U46,U49,V46,V49,W46,W49,X46,X49,Y46,Y49,Z46)</f>
        <v/>
      </c>
      <c r="AD46" s="624" t="str">
        <f t="shared" ref="AD46" si="268">K42</f>
        <v/>
      </c>
      <c r="AE46" s="624" t="str">
        <f t="shared" ref="AE46" si="269">K43</f>
        <v/>
      </c>
      <c r="AF46" s="624" t="str">
        <f t="shared" ref="AF46" si="270">K44</f>
        <v/>
      </c>
      <c r="AG46" s="624" t="str">
        <f t="shared" ref="AG46" si="271">K45</f>
        <v/>
      </c>
      <c r="AH46" s="624" t="str">
        <f t="shared" ref="AH46" si="272">K46</f>
        <v/>
      </c>
      <c r="AI46" s="624" t="str">
        <f t="shared" ref="AI46" si="273">K47</f>
        <v/>
      </c>
      <c r="AJ46" s="624">
        <f t="shared" ref="AJ46" si="274">COUNTBLANK(AD46:AI46)</f>
        <v>6</v>
      </c>
      <c r="AK46" s="1300" t="str">
        <f t="shared" ref="AK46" si="275">IF(AJ42=6,"Masih harus diperbaiki sikap dan perilakunya dalam hal ", ", tapi masih harus diperbaiki sikap dan perilakunya dalam hal ")</f>
        <v xml:space="preserve">, tapi masih harus diperbaiki sikap dan perilakunya dalam hal </v>
      </c>
      <c r="AL46" s="2268" t="str">
        <f t="shared" ref="AL46" si="276">CONCATENATE(AK47,AD46,AD49,AE46,AE49,AF46,AF49,AG46,AG49,AH46,AH49,AI46)</f>
        <v/>
      </c>
      <c r="AM46" s="2275"/>
      <c r="AN46" s="2275"/>
      <c r="AO46" s="2275"/>
    </row>
    <row r="47" spans="1:41" ht="15.75" customHeight="1" thickBot="1" x14ac:dyDescent="0.25">
      <c r="A47" s="615">
        <f>NSIKAP!R98</f>
        <v>0</v>
      </c>
      <c r="B47" s="2261"/>
      <c r="C47" s="2264"/>
      <c r="D47" s="2244"/>
      <c r="E47" s="2245"/>
      <c r="F47" s="591" t="str">
        <f>NPENGETAHUAN!S18</f>
        <v/>
      </c>
      <c r="G47" s="1311" t="str">
        <f>NKETRAMPILAN!R18</f>
        <v/>
      </c>
      <c r="H47" s="1307" t="str">
        <f>NSIKAP!AE23</f>
        <v/>
      </c>
      <c r="I47" s="1317" t="str">
        <f>NPENGETAHUAN!AA18</f>
        <v/>
      </c>
      <c r="J47" s="1311" t="str">
        <f>NKETRAMPILAN!Z18</f>
        <v/>
      </c>
      <c r="K47" s="1307" t="str">
        <f>NSIKAP!AM23</f>
        <v/>
      </c>
      <c r="L47" s="624">
        <f>IF(L46="",0,1)</f>
        <v>0</v>
      </c>
      <c r="M47" s="624">
        <f t="shared" ref="M47" si="277">IF(M46="",0,1)</f>
        <v>0</v>
      </c>
      <c r="N47" s="624">
        <f t="shared" ref="N47" si="278">IF(N46="",0,1)</f>
        <v>0</v>
      </c>
      <c r="O47" s="624">
        <f t="shared" ref="O47" si="279">IF(O46="",0,1)</f>
        <v>0</v>
      </c>
      <c r="P47" s="624">
        <f t="shared" ref="P47" si="280">IF(P46="",0,1)</f>
        <v>0</v>
      </c>
      <c r="Q47" s="624">
        <f t="shared" ref="Q47" si="281">IF(Q46="",0,1)</f>
        <v>0</v>
      </c>
      <c r="R47" s="624">
        <f>SUM(L47:Q47)</f>
        <v>0</v>
      </c>
      <c r="S47" s="624" t="str">
        <f>IF(R46=6,"",S46)</f>
        <v/>
      </c>
      <c r="T47" s="2269"/>
      <c r="U47" s="624">
        <f>IF(U46="",0,1)</f>
        <v>0</v>
      </c>
      <c r="V47" s="624">
        <f t="shared" ref="V47" si="282">IF(V46="",0,1)</f>
        <v>0</v>
      </c>
      <c r="W47" s="624">
        <f t="shared" ref="W47" si="283">IF(W46="",0,1)</f>
        <v>0</v>
      </c>
      <c r="X47" s="624">
        <f t="shared" ref="X47" si="284">IF(X46="",0,1)</f>
        <v>0</v>
      </c>
      <c r="Y47" s="624">
        <f t="shared" ref="Y47" si="285">IF(Y46="",0,1)</f>
        <v>0</v>
      </c>
      <c r="Z47" s="624">
        <f t="shared" ref="Z47" si="286">IF(Z46="",0,1)</f>
        <v>0</v>
      </c>
      <c r="AA47" s="624">
        <f>SUM(U47:Z47)</f>
        <v>0</v>
      </c>
      <c r="AB47" s="1300" t="str">
        <f>IF(AA46=6,"",AB46)</f>
        <v/>
      </c>
      <c r="AC47" s="2269"/>
      <c r="AD47" s="624">
        <f t="shared" ref="AD47" si="287">IF(AD46="",0,1)</f>
        <v>0</v>
      </c>
      <c r="AE47" s="624">
        <f t="shared" ref="AE47" si="288">IF(AE46="",0,1)</f>
        <v>0</v>
      </c>
      <c r="AF47" s="624">
        <f t="shared" ref="AF47" si="289">IF(AF46="",0,1)</f>
        <v>0</v>
      </c>
      <c r="AG47" s="624">
        <f t="shared" ref="AG47" si="290">IF(AG46="",0,1)</f>
        <v>0</v>
      </c>
      <c r="AH47" s="624">
        <f t="shared" ref="AH47" si="291">IF(AH46="",0,1)</f>
        <v>0</v>
      </c>
      <c r="AI47" s="624">
        <f t="shared" ref="AI47" si="292">IF(AI46="",0,1)</f>
        <v>0</v>
      </c>
      <c r="AJ47" s="624">
        <f t="shared" ref="AJ47" si="293">SUM(AD47:AI47)</f>
        <v>0</v>
      </c>
      <c r="AK47" s="1300" t="str">
        <f t="shared" ref="AK47" si="294">IF(AJ46=6,"",AK46)</f>
        <v/>
      </c>
      <c r="AL47" s="2269"/>
      <c r="AM47" s="2275"/>
      <c r="AN47" s="2275"/>
      <c r="AO47" s="2275"/>
    </row>
    <row r="48" spans="1:41" ht="15.75" hidden="1" customHeight="1" thickTop="1" x14ac:dyDescent="0.2">
      <c r="A48" s="615"/>
      <c r="B48" s="1298"/>
      <c r="C48" s="1299"/>
      <c r="D48" s="1296"/>
      <c r="E48" s="1297"/>
      <c r="F48" s="600"/>
      <c r="G48" s="1312"/>
      <c r="H48" s="1308"/>
      <c r="I48" s="1313"/>
      <c r="J48" s="1312"/>
      <c r="K48" s="1308"/>
      <c r="L48" s="624" t="str">
        <f>IF(SUM(L47:Q47)=1,"",IF(SUM(L47:Q47)=2," dan ",", "))</f>
        <v xml:space="preserve">, </v>
      </c>
      <c r="M48" s="624" t="str">
        <f>IF(SUM(M47:Q47)=1,"",IF(SUM(M47:Q47)=2," dan ",", "))</f>
        <v xml:space="preserve">, </v>
      </c>
      <c r="N48" s="624" t="str">
        <f>IF(SUM(N47:Q47)=1,"",IF(SUM(N47:Q47)=2," dan ",", "))</f>
        <v xml:space="preserve">, </v>
      </c>
      <c r="O48" s="624" t="str">
        <f>IF(SUM(O47:Q47)=1,"",IF(SUM(O47:Q47)=2," dan ",", "))</f>
        <v xml:space="preserve">, </v>
      </c>
      <c r="P48" s="624" t="str">
        <f>IF(SUM(P47:Q47)=1,"",IF(SUM(P47:Q47)=2," dan ",", "))</f>
        <v xml:space="preserve">, </v>
      </c>
      <c r="Q48" s="624"/>
      <c r="R48" s="624"/>
      <c r="S48" s="624"/>
      <c r="T48" s="2269"/>
      <c r="U48" s="624" t="str">
        <f>IF(SUM(U47:Z47)=1,"",IF(SUM(U47:Z47)=2," dan ",", "))</f>
        <v xml:space="preserve">, </v>
      </c>
      <c r="V48" s="624" t="str">
        <f>IF(SUM(V47:Z47)=1,"",IF(SUM(V47:Z47)=2," dan ",", "))</f>
        <v xml:space="preserve">, </v>
      </c>
      <c r="W48" s="624" t="str">
        <f>IF(SUM(W47:Z47)=1,"",IF(SUM(W47:Z47)=2," dan ",", "))</f>
        <v xml:space="preserve">, </v>
      </c>
      <c r="X48" s="624" t="str">
        <f>IF(SUM(X47:Z47)=1,"",IF(SUM(X47:Z47)=2," dan ",", "))</f>
        <v xml:space="preserve">, </v>
      </c>
      <c r="Y48" s="624" t="str">
        <f>IF(SUM(Y47:Z47)=1,"",IF(SUM(Y47:Z47)=2," dan ",", "))</f>
        <v xml:space="preserve">, </v>
      </c>
      <c r="Z48" s="624"/>
      <c r="AA48" s="624"/>
      <c r="AB48" s="1300"/>
      <c r="AC48" s="2269"/>
      <c r="AD48" s="624" t="str">
        <f t="shared" ref="AD48" si="295">IF(SUM(AD47:AI47)=1,"",IF(SUM(AD47:AI47)=2," dan ",", "))</f>
        <v xml:space="preserve">, </v>
      </c>
      <c r="AE48" s="624" t="str">
        <f t="shared" ref="AE48" si="296">IF(SUM(AE47:AI47)=1,"",IF(SUM(AE47:AI47)=2," dan ",", "))</f>
        <v xml:space="preserve">, </v>
      </c>
      <c r="AF48" s="624" t="str">
        <f t="shared" ref="AF48" si="297">IF(SUM(AF47:AI47)=1,"",IF(SUM(AF47:AI47)=2," dan ",", "))</f>
        <v xml:space="preserve">, </v>
      </c>
      <c r="AG48" s="624" t="str">
        <f t="shared" ref="AG48" si="298">IF(SUM(AG47:AI47)=1,"",IF(SUM(AG47:AI47)=2," dan ",", "))</f>
        <v xml:space="preserve">, </v>
      </c>
      <c r="AH48" s="624" t="str">
        <f t="shared" ref="AH48" si="299">IF(SUM(AH47:AI47)=1,"",IF(SUM(AH47:AI47)=2," dan ",", "))</f>
        <v xml:space="preserve">, </v>
      </c>
      <c r="AI48" s="624"/>
      <c r="AJ48" s="624"/>
      <c r="AK48" s="1300"/>
      <c r="AL48" s="2269"/>
      <c r="AM48" s="2275"/>
      <c r="AN48" s="2275"/>
      <c r="AO48" s="2275"/>
    </row>
    <row r="49" spans="1:41" ht="15.75" hidden="1" customHeight="1" thickBot="1" x14ac:dyDescent="0.25">
      <c r="A49" s="615">
        <f>NSIKAP!R99</f>
        <v>0</v>
      </c>
      <c r="B49" s="616"/>
      <c r="C49" s="617"/>
      <c r="D49" s="618"/>
      <c r="E49" s="619"/>
      <c r="F49" s="600"/>
      <c r="G49" s="1312"/>
      <c r="H49" s="1308"/>
      <c r="I49" s="1313"/>
      <c r="J49" s="1312"/>
      <c r="K49" s="1308"/>
      <c r="L49" s="625" t="str">
        <f>IF(L47=0,"",L48)</f>
        <v/>
      </c>
      <c r="M49" s="625" t="str">
        <f t="shared" ref="M49" si="300">IF(M47=0,"",M48)</f>
        <v/>
      </c>
      <c r="N49" s="625" t="str">
        <f t="shared" ref="N49" si="301">IF(N47=0,"",N48)</f>
        <v/>
      </c>
      <c r="O49" s="625" t="str">
        <f t="shared" ref="O49" si="302">IF(O47=0,"",O48)</f>
        <v/>
      </c>
      <c r="P49" s="625" t="str">
        <f t="shared" ref="P49" si="303">IF(P47=0,"",P48)</f>
        <v/>
      </c>
      <c r="Q49" s="625" t="str">
        <f t="shared" ref="Q49" si="304">IF(Q47=0,"",Q48)</f>
        <v/>
      </c>
      <c r="R49" s="625"/>
      <c r="S49" s="625"/>
      <c r="T49" s="2270"/>
      <c r="U49" s="625" t="str">
        <f>IF(U47=0,"",U48)</f>
        <v/>
      </c>
      <c r="V49" s="625" t="str">
        <f t="shared" ref="V49" si="305">IF(V47=0,"",V48)</f>
        <v/>
      </c>
      <c r="W49" s="625" t="str">
        <f t="shared" ref="W49" si="306">IF(W47=0,"",W48)</f>
        <v/>
      </c>
      <c r="X49" s="625" t="str">
        <f t="shared" ref="X49" si="307">IF(X47=0,"",X48)</f>
        <v/>
      </c>
      <c r="Y49" s="625" t="str">
        <f t="shared" ref="Y49" si="308">IF(Y47=0,"",Y48)</f>
        <v/>
      </c>
      <c r="Z49" s="625" t="str">
        <f t="shared" ref="Z49" si="309">IF(Z47=0,"",Z48)</f>
        <v/>
      </c>
      <c r="AA49" s="625"/>
      <c r="AB49" s="1330"/>
      <c r="AC49" s="2270"/>
      <c r="AD49" s="625" t="str">
        <f t="shared" ref="AD49" si="310">IF(AD47=0,"",AD48)</f>
        <v/>
      </c>
      <c r="AE49" s="625" t="str">
        <f t="shared" ref="AE49" si="311">IF(AE47=0,"",AE48)</f>
        <v/>
      </c>
      <c r="AF49" s="625" t="str">
        <f t="shared" ref="AF49" si="312">IF(AF47=0,"",AF48)</f>
        <v/>
      </c>
      <c r="AG49" s="625" t="str">
        <f t="shared" ref="AG49" si="313">IF(AG47=0,"",AG48)</f>
        <v/>
      </c>
      <c r="AH49" s="625" t="str">
        <f t="shared" ref="AH49" si="314">IF(AH47=0,"",AH48)</f>
        <v/>
      </c>
      <c r="AI49" s="625" t="str">
        <f t="shared" ref="AI49" si="315">IF(AI47=0,"",AI48)</f>
        <v/>
      </c>
      <c r="AJ49" s="625"/>
      <c r="AK49" s="1330"/>
      <c r="AL49" s="2270"/>
      <c r="AM49" s="2276"/>
      <c r="AN49" s="2276"/>
      <c r="AO49" s="2276"/>
    </row>
    <row r="50" spans="1:41" ht="15.75" customHeight="1" thickTop="1" x14ac:dyDescent="0.2">
      <c r="A50" s="615">
        <f>NSIKAP!R100</f>
        <v>0</v>
      </c>
      <c r="B50" s="2259">
        <v>5</v>
      </c>
      <c r="C50" s="2262" t="str">
        <f>ABSEN!C15</f>
        <v/>
      </c>
      <c r="D50" s="2240" t="str">
        <f>ABSEN!E15</f>
        <v/>
      </c>
      <c r="E50" s="2241"/>
      <c r="F50" s="589" t="str">
        <f>NPENGETAHUAN!N19</f>
        <v/>
      </c>
      <c r="G50" s="1310" t="str">
        <f>NKETRAMPILAN!M19</f>
        <v/>
      </c>
      <c r="H50" s="1304" t="str">
        <f>NSIKAP!Z24</f>
        <v/>
      </c>
      <c r="I50" s="1314" t="str">
        <f>NPENGETAHUAN!V19</f>
        <v/>
      </c>
      <c r="J50" s="1310" t="str">
        <f>NKETRAMPILAN!U19</f>
        <v/>
      </c>
      <c r="K50" s="1304" t="str">
        <f>NSIKAP!AH24</f>
        <v/>
      </c>
      <c r="L50" s="623" t="str">
        <f>F50</f>
        <v/>
      </c>
      <c r="M50" s="623" t="str">
        <f>F51</f>
        <v/>
      </c>
      <c r="N50" s="623" t="str">
        <f>F52</f>
        <v/>
      </c>
      <c r="O50" s="623" t="str">
        <f>F53</f>
        <v/>
      </c>
      <c r="P50" s="623" t="str">
        <f>F54</f>
        <v/>
      </c>
      <c r="Q50" s="623" t="str">
        <f>F55</f>
        <v/>
      </c>
      <c r="R50" s="623">
        <f>COUNTBLANK(L50:Q50)</f>
        <v>6</v>
      </c>
      <c r="S50" s="1301" t="str">
        <f>IF(R50=6,"","Sudah memahami ")</f>
        <v/>
      </c>
      <c r="T50" s="2272" t="str">
        <f>CONCATENATE(S51,L50,L53,M50,M53,N50,N53,O50,O53,P50,P53,Q50)</f>
        <v/>
      </c>
      <c r="U50" s="1322" t="str">
        <f>G50</f>
        <v/>
      </c>
      <c r="V50" s="1322" t="str">
        <f>G51</f>
        <v/>
      </c>
      <c r="W50" s="1322" t="str">
        <f>G52</f>
        <v/>
      </c>
      <c r="X50" s="1322" t="str">
        <f>G53</f>
        <v/>
      </c>
      <c r="Y50" s="1322" t="str">
        <f>G54</f>
        <v/>
      </c>
      <c r="Z50" s="1322" t="str">
        <f>G55</f>
        <v/>
      </c>
      <c r="AA50" s="623">
        <f>COUNTBLANK(U50:Z50)</f>
        <v>6</v>
      </c>
      <c r="AB50" s="1301" t="str">
        <f>IF(AA50=6,"","Sudah memiliki ketrampilan ")</f>
        <v/>
      </c>
      <c r="AC50" s="2272" t="str">
        <f>CONCATENATE(AB51,U50,U53,V50,V53,W50,W53,X50,X53,Y50,Y53,Z50)</f>
        <v/>
      </c>
      <c r="AD50" s="1322" t="str">
        <f t="shared" ref="AD50" si="316">H50</f>
        <v/>
      </c>
      <c r="AE50" s="1322" t="str">
        <f t="shared" ref="AE50" si="317">H51</f>
        <v/>
      </c>
      <c r="AF50" s="1322" t="str">
        <f t="shared" ref="AF50" si="318">H52</f>
        <v/>
      </c>
      <c r="AG50" s="1322" t="str">
        <f t="shared" ref="AG50" si="319">H53</f>
        <v/>
      </c>
      <c r="AH50" s="1322" t="str">
        <f t="shared" ref="AH50" si="320">H54</f>
        <v/>
      </c>
      <c r="AI50" s="1322" t="str">
        <f t="shared" ref="AI50" si="321">H55</f>
        <v/>
      </c>
      <c r="AJ50" s="623">
        <f t="shared" ref="AJ50" si="322">COUNTBLANK(AD50:AI50)</f>
        <v>6</v>
      </c>
      <c r="AK50" s="1301" t="str">
        <f t="shared" ref="AK50" si="323">IF(AJ50=6,"","Sudah memperlihatkan sikap yang konsisten terhadap ")</f>
        <v/>
      </c>
      <c r="AL50" s="2272" t="str">
        <f t="shared" ref="AL50" si="324">CONCATENATE(AK51,AD50,AD53,AE50,AE53,AF50,AF53,AG50,AG53,AH50,AH53,AI50)</f>
        <v/>
      </c>
      <c r="AM50" s="2274" t="str">
        <f t="shared" ref="AM50" si="325">CONCATENATE(T50,T54)</f>
        <v/>
      </c>
      <c r="AN50" s="2274" t="str">
        <f t="shared" ref="AN50" si="326">CONCATENATE(AC50,AC54)</f>
        <v/>
      </c>
      <c r="AO50" s="2274" t="str">
        <f t="shared" ref="AO50" si="327">CONCATENATE(AL50,AL54)</f>
        <v/>
      </c>
    </row>
    <row r="51" spans="1:41" ht="15" customHeight="1" x14ac:dyDescent="0.2">
      <c r="A51" s="615">
        <f>NSIKAP!R101</f>
        <v>0</v>
      </c>
      <c r="B51" s="2260"/>
      <c r="C51" s="2263"/>
      <c r="D51" s="2242"/>
      <c r="E51" s="2243"/>
      <c r="F51" s="590" t="str">
        <f>NPENGETAHUAN!O19</f>
        <v/>
      </c>
      <c r="G51" s="1311" t="str">
        <f>NKETRAMPILAN!N19</f>
        <v/>
      </c>
      <c r="H51" s="1305" t="str">
        <f>NSIKAP!AA24</f>
        <v/>
      </c>
      <c r="I51" s="1315" t="str">
        <f>NPENGETAHUAN!W19</f>
        <v/>
      </c>
      <c r="J51" s="1311" t="str">
        <f>NKETRAMPILAN!V19</f>
        <v/>
      </c>
      <c r="K51" s="1305" t="str">
        <f>NSIKAP!AI24</f>
        <v/>
      </c>
      <c r="L51" s="624">
        <f>IF(L50="",0,1)</f>
        <v>0</v>
      </c>
      <c r="M51" s="624">
        <f>IF(M50="",0,1)</f>
        <v>0</v>
      </c>
      <c r="N51" s="624">
        <f t="shared" ref="N51" si="328">IF(N50="",0,1)</f>
        <v>0</v>
      </c>
      <c r="O51" s="624">
        <f t="shared" ref="O51" si="329">IF(O50="",0,1)</f>
        <v>0</v>
      </c>
      <c r="P51" s="624">
        <f t="shared" ref="P51" si="330">IF(P50="",0,1)</f>
        <v>0</v>
      </c>
      <c r="Q51" s="624">
        <f t="shared" ref="Q51" si="331">IF(Q50="",0,1)</f>
        <v>0</v>
      </c>
      <c r="R51" s="624">
        <f>SUM(L51:Q51)</f>
        <v>0</v>
      </c>
      <c r="S51" s="624" t="str">
        <f>IF(R51=6,"",S50)</f>
        <v/>
      </c>
      <c r="T51" s="2269"/>
      <c r="U51" s="624">
        <f>IF(U50="",0,1)</f>
        <v>0</v>
      </c>
      <c r="V51" s="624">
        <f>IF(V50="",0,1)</f>
        <v>0</v>
      </c>
      <c r="W51" s="624">
        <f t="shared" ref="W51" si="332">IF(W50="",0,1)</f>
        <v>0</v>
      </c>
      <c r="X51" s="624">
        <f t="shared" ref="X51" si="333">IF(X50="",0,1)</f>
        <v>0</v>
      </c>
      <c r="Y51" s="624">
        <f t="shared" ref="Y51" si="334">IF(Y50="",0,1)</f>
        <v>0</v>
      </c>
      <c r="Z51" s="624">
        <f t="shared" ref="Z51" si="335">IF(Z50="",0,1)</f>
        <v>0</v>
      </c>
      <c r="AA51" s="624">
        <f>SUM(U51:Z51)</f>
        <v>0</v>
      </c>
      <c r="AB51" s="1300" t="str">
        <f>IF(AA51=6,"",AB50)</f>
        <v/>
      </c>
      <c r="AC51" s="2269"/>
      <c r="AD51" s="624">
        <f t="shared" ref="AD51" si="336">IF(AD50="",0,1)</f>
        <v>0</v>
      </c>
      <c r="AE51" s="624">
        <f t="shared" ref="AE51" si="337">IF(AE50="",0,1)</f>
        <v>0</v>
      </c>
      <c r="AF51" s="624">
        <f t="shared" ref="AF51" si="338">IF(AF50="",0,1)</f>
        <v>0</v>
      </c>
      <c r="AG51" s="624">
        <f t="shared" ref="AG51" si="339">IF(AG50="",0,1)</f>
        <v>0</v>
      </c>
      <c r="AH51" s="624">
        <f t="shared" ref="AH51" si="340">IF(AH50="",0,1)</f>
        <v>0</v>
      </c>
      <c r="AI51" s="624">
        <f t="shared" ref="AI51" si="341">IF(AI50="",0,1)</f>
        <v>0</v>
      </c>
      <c r="AJ51" s="624">
        <f t="shared" ref="AJ51" si="342">SUM(AD51:AI51)</f>
        <v>0</v>
      </c>
      <c r="AK51" s="1300" t="str">
        <f t="shared" ref="AK51" si="343">IF(AJ51=6,"",AK50)</f>
        <v/>
      </c>
      <c r="AL51" s="2269"/>
      <c r="AM51" s="2275"/>
      <c r="AN51" s="2275"/>
      <c r="AO51" s="2275"/>
    </row>
    <row r="52" spans="1:41" ht="15" customHeight="1" x14ac:dyDescent="0.2">
      <c r="A52" s="615">
        <f>NSIKAP!R102</f>
        <v>0</v>
      </c>
      <c r="B52" s="2260"/>
      <c r="C52" s="2263"/>
      <c r="D52" s="2242"/>
      <c r="E52" s="2243"/>
      <c r="F52" s="601" t="str">
        <f>NPENGETAHUAN!P19</f>
        <v/>
      </c>
      <c r="G52" s="1311" t="str">
        <f>NKETRAMPILAN!O19</f>
        <v/>
      </c>
      <c r="H52" s="1306" t="str">
        <f>NSIKAP!AB24</f>
        <v/>
      </c>
      <c r="I52" s="1316" t="str">
        <f>NPENGETAHUAN!X19</f>
        <v/>
      </c>
      <c r="J52" s="1311" t="str">
        <f>NKETRAMPILAN!W19</f>
        <v/>
      </c>
      <c r="K52" s="1306" t="str">
        <f>NSIKAP!AJ24</f>
        <v/>
      </c>
      <c r="L52" s="624" t="str">
        <f>IF(SUM(L51:Q51)=1,"",IF(SUM(L51:Q51)=2," dan ",", "))</f>
        <v xml:space="preserve">, </v>
      </c>
      <c r="M52" s="624" t="str">
        <f>IF(SUM(M51:Q51)=1,"",IF(SUM(M51:Q51)=2," dan ",", "))</f>
        <v xml:space="preserve">, </v>
      </c>
      <c r="N52" s="624" t="str">
        <f>IF(SUM(N51:Q51)=1,"",IF(SUM(N51:Q51)=2," dan ",", "))</f>
        <v xml:space="preserve">, </v>
      </c>
      <c r="O52" s="624" t="str">
        <f>IF(SUM(O51:Q51)=1,"",IF(SUM(O51:Q51)=2," dan ",", "))</f>
        <v xml:space="preserve">, </v>
      </c>
      <c r="P52" s="624" t="str">
        <f>IF(SUM(P51:Q51)=1,"",IF(SUM(P51:Q51)=2," dan ",", "))</f>
        <v xml:space="preserve">, </v>
      </c>
      <c r="Q52" s="624"/>
      <c r="R52" s="624"/>
      <c r="S52" s="624"/>
      <c r="T52" s="2269"/>
      <c r="U52" s="624" t="str">
        <f>IF(SUM(U51:Z51)=1,"",IF(SUM(U51:Z51)=2," dan ",", "))</f>
        <v xml:space="preserve">, </v>
      </c>
      <c r="V52" s="624" t="str">
        <f>IF(SUM(V51:Z51)=1,"",IF(SUM(V51:Z51)=2," dan ",", "))</f>
        <v xml:space="preserve">, </v>
      </c>
      <c r="W52" s="624" t="str">
        <f>IF(SUM(W51:Z51)=1,"",IF(SUM(W51:Z51)=2," dan ",", "))</f>
        <v xml:space="preserve">, </v>
      </c>
      <c r="X52" s="624" t="str">
        <f>IF(SUM(X51:Z51)=1,"",IF(SUM(X51:Z51)=2," dan ",", "))</f>
        <v xml:space="preserve">, </v>
      </c>
      <c r="Y52" s="624" t="str">
        <f>IF(SUM(Y51:Z51)=1,"",IF(SUM(Y51:Z51)=2," dan ",", "))</f>
        <v xml:space="preserve">, </v>
      </c>
      <c r="Z52" s="624"/>
      <c r="AA52" s="624"/>
      <c r="AB52" s="1300"/>
      <c r="AC52" s="2269"/>
      <c r="AD52" s="624" t="str">
        <f t="shared" ref="AD52" si="344">IF(SUM(AD51:AI51)=1,"",IF(SUM(AD51:AI51)=2," dan ",", "))</f>
        <v xml:space="preserve">, </v>
      </c>
      <c r="AE52" s="624" t="str">
        <f t="shared" ref="AE52" si="345">IF(SUM(AE51:AI51)=1,"",IF(SUM(AE51:AI51)=2," dan ",", "))</f>
        <v xml:space="preserve">, </v>
      </c>
      <c r="AF52" s="624" t="str">
        <f t="shared" ref="AF52" si="346">IF(SUM(AF51:AI51)=1,"",IF(SUM(AF51:AI51)=2," dan ",", "))</f>
        <v xml:space="preserve">, </v>
      </c>
      <c r="AG52" s="624" t="str">
        <f t="shared" ref="AG52" si="347">IF(SUM(AG51:AI51)=1,"",IF(SUM(AG51:AI51)=2," dan ",", "))</f>
        <v xml:space="preserve">, </v>
      </c>
      <c r="AH52" s="624" t="str">
        <f t="shared" ref="AH52" si="348">IF(SUM(AH51:AI51)=1,"",IF(SUM(AH51:AI51)=2," dan ",", "))</f>
        <v xml:space="preserve">, </v>
      </c>
      <c r="AI52" s="624"/>
      <c r="AJ52" s="624"/>
      <c r="AK52" s="1300"/>
      <c r="AL52" s="2269"/>
      <c r="AM52" s="2275"/>
      <c r="AN52" s="2275"/>
      <c r="AO52" s="2275"/>
    </row>
    <row r="53" spans="1:41" ht="15" customHeight="1" x14ac:dyDescent="0.2">
      <c r="A53" s="615">
        <f>NSIKAP!R103</f>
        <v>0</v>
      </c>
      <c r="B53" s="2260"/>
      <c r="C53" s="2263"/>
      <c r="D53" s="2242"/>
      <c r="E53" s="2243"/>
      <c r="F53" s="601" t="str">
        <f>NPENGETAHUAN!Q19</f>
        <v/>
      </c>
      <c r="G53" s="1311" t="str">
        <f>NKETRAMPILAN!P19</f>
        <v/>
      </c>
      <c r="H53" s="1306" t="str">
        <f>NSIKAP!AC24</f>
        <v/>
      </c>
      <c r="I53" s="1316" t="str">
        <f>NPENGETAHUAN!Y19</f>
        <v/>
      </c>
      <c r="J53" s="1311" t="str">
        <f>NKETRAMPILAN!X19</f>
        <v/>
      </c>
      <c r="K53" s="1306" t="str">
        <f>NSIKAP!AK24</f>
        <v/>
      </c>
      <c r="L53" s="624" t="str">
        <f>IF(L51=0,"",L52)</f>
        <v/>
      </c>
      <c r="M53" s="624" t="str">
        <f>IF(M51=0,"",M52)</f>
        <v/>
      </c>
      <c r="N53" s="624" t="str">
        <f t="shared" ref="N53" si="349">IF(N51=0,"",N52)</f>
        <v/>
      </c>
      <c r="O53" s="624" t="str">
        <f t="shared" ref="O53" si="350">IF(O51=0,"",O52)</f>
        <v/>
      </c>
      <c r="P53" s="624" t="str">
        <f t="shared" ref="P53" si="351">IF(P51=0,"",P52)</f>
        <v/>
      </c>
      <c r="Q53" s="624"/>
      <c r="R53" s="624"/>
      <c r="S53" s="624"/>
      <c r="T53" s="2273"/>
      <c r="U53" s="624" t="str">
        <f>IF(U51=0,"",U52)</f>
        <v/>
      </c>
      <c r="V53" s="624" t="str">
        <f>IF(V51=0,"",V52)</f>
        <v/>
      </c>
      <c r="W53" s="624" t="str">
        <f t="shared" ref="W53" si="352">IF(W51=0,"",W52)</f>
        <v/>
      </c>
      <c r="X53" s="624" t="str">
        <f t="shared" ref="X53" si="353">IF(X51=0,"",X52)</f>
        <v/>
      </c>
      <c r="Y53" s="624" t="str">
        <f t="shared" ref="Y53" si="354">IF(Y51=0,"",Y52)</f>
        <v/>
      </c>
      <c r="Z53" s="624"/>
      <c r="AA53" s="624"/>
      <c r="AB53" s="1300"/>
      <c r="AC53" s="2273"/>
      <c r="AD53" s="624" t="str">
        <f t="shared" ref="AD53:AE53" si="355">IF(AD51=0,"",AD52)</f>
        <v/>
      </c>
      <c r="AE53" s="624" t="str">
        <f t="shared" si="355"/>
        <v/>
      </c>
      <c r="AF53" s="624" t="str">
        <f t="shared" ref="AF53" si="356">IF(AF51=0,"",AF52)</f>
        <v/>
      </c>
      <c r="AG53" s="624" t="str">
        <f t="shared" ref="AG53" si="357">IF(AG51=0,"",AG52)</f>
        <v/>
      </c>
      <c r="AH53" s="624" t="str">
        <f t="shared" ref="AH53" si="358">IF(AH51=0,"",AH52)</f>
        <v/>
      </c>
      <c r="AI53" s="624"/>
      <c r="AJ53" s="624"/>
      <c r="AK53" s="1300"/>
      <c r="AL53" s="2273"/>
      <c r="AM53" s="2275"/>
      <c r="AN53" s="2275"/>
      <c r="AO53" s="2275"/>
    </row>
    <row r="54" spans="1:41" ht="15" customHeight="1" x14ac:dyDescent="0.2">
      <c r="A54" s="615">
        <f>NSIKAP!R104</f>
        <v>0</v>
      </c>
      <c r="B54" s="2260"/>
      <c r="C54" s="2263"/>
      <c r="D54" s="2242"/>
      <c r="E54" s="2243"/>
      <c r="F54" s="601" t="str">
        <f>NPENGETAHUAN!R19</f>
        <v/>
      </c>
      <c r="G54" s="1311" t="str">
        <f>NKETRAMPILAN!Q19</f>
        <v/>
      </c>
      <c r="H54" s="1306" t="str">
        <f>NSIKAP!AD24</f>
        <v/>
      </c>
      <c r="I54" s="1316" t="str">
        <f>NPENGETAHUAN!Z19</f>
        <v/>
      </c>
      <c r="J54" s="1311" t="str">
        <f>NKETRAMPILAN!Y19</f>
        <v/>
      </c>
      <c r="K54" s="1306" t="str">
        <f>NSIKAP!AL24</f>
        <v/>
      </c>
      <c r="L54" s="624" t="str">
        <f>I50</f>
        <v/>
      </c>
      <c r="M54" s="624" t="str">
        <f>I51</f>
        <v/>
      </c>
      <c r="N54" s="624" t="str">
        <f>I52</f>
        <v/>
      </c>
      <c r="O54" s="624" t="str">
        <f>I53</f>
        <v/>
      </c>
      <c r="P54" s="624" t="str">
        <f>I54</f>
        <v/>
      </c>
      <c r="Q54" s="624" t="str">
        <f>I55</f>
        <v/>
      </c>
      <c r="R54" s="624">
        <f t="shared" ref="R54" si="359">COUNTBLANK(L54:Q54)</f>
        <v>6</v>
      </c>
      <c r="S54" s="624" t="str">
        <f>IF(R50=6,"Masih harus ditingkatkan pemahaman mengenai", ", tapi masih harus ditingkatkan pemahaman mengenai ")</f>
        <v>Masih harus ditingkatkan pemahaman mengenai</v>
      </c>
      <c r="T54" s="2268" t="str">
        <f>CONCATENATE(S55,L54,L57,M54,M57,N54,N57,O54,O57,P54,P57,Q54)</f>
        <v/>
      </c>
      <c r="U54" s="624" t="str">
        <f>J50</f>
        <v/>
      </c>
      <c r="V54" s="624" t="str">
        <f>J51</f>
        <v/>
      </c>
      <c r="W54" s="624" t="str">
        <f>J52</f>
        <v/>
      </c>
      <c r="X54" s="624" t="str">
        <f>J53</f>
        <v/>
      </c>
      <c r="Y54" s="624" t="str">
        <f>J54</f>
        <v/>
      </c>
      <c r="Z54" s="624" t="str">
        <f>J55</f>
        <v/>
      </c>
      <c r="AA54" s="624">
        <f t="shared" ref="AA54" si="360">COUNTBLANK(U54:Z54)</f>
        <v>6</v>
      </c>
      <c r="AB54" s="1300" t="str">
        <f>IF(AA50=6,"Masih harus ditingkatkan kemampuan pada ketrampilan", ", tapi masih harus ditingkatkan ketrampilannya dalam ")</f>
        <v>Masih harus ditingkatkan kemampuan pada ketrampilan</v>
      </c>
      <c r="AC54" s="2268" t="str">
        <f>CONCATENATE(AB55,U54,U57,V54,V57,W54,W57,X54,X57,Y54,Y57,Z54)</f>
        <v/>
      </c>
      <c r="AD54" s="624" t="str">
        <f t="shared" ref="AD54" si="361">K50</f>
        <v/>
      </c>
      <c r="AE54" s="624" t="str">
        <f t="shared" ref="AE54" si="362">K51</f>
        <v/>
      </c>
      <c r="AF54" s="624" t="str">
        <f t="shared" ref="AF54" si="363">K52</f>
        <v/>
      </c>
      <c r="AG54" s="624" t="str">
        <f t="shared" ref="AG54" si="364">K53</f>
        <v/>
      </c>
      <c r="AH54" s="624" t="str">
        <f t="shared" ref="AH54" si="365">K54</f>
        <v/>
      </c>
      <c r="AI54" s="624" t="str">
        <f t="shared" ref="AI54" si="366">K55</f>
        <v/>
      </c>
      <c r="AJ54" s="624">
        <f t="shared" ref="AJ54" si="367">COUNTBLANK(AD54:AI54)</f>
        <v>6</v>
      </c>
      <c r="AK54" s="1300" t="str">
        <f t="shared" ref="AK54" si="368">IF(AJ50=6,"Masih harus diperbaiki sikap dan perilakunya dalam hal ", ", tapi masih harus diperbaiki sikap dan perilakunya dalam hal ")</f>
        <v xml:space="preserve">Masih harus diperbaiki sikap dan perilakunya dalam hal </v>
      </c>
      <c r="AL54" s="2268" t="str">
        <f t="shared" ref="AL54" si="369">CONCATENATE(AK55,AD54,AD57,AE54,AE57,AF54,AF57,AG54,AG57,AH54,AH57,AI54)</f>
        <v/>
      </c>
      <c r="AM54" s="2275"/>
      <c r="AN54" s="2275"/>
      <c r="AO54" s="2275"/>
    </row>
    <row r="55" spans="1:41" ht="15.75" customHeight="1" thickBot="1" x14ac:dyDescent="0.25">
      <c r="A55" s="615">
        <f>NSIKAP!R105</f>
        <v>0</v>
      </c>
      <c r="B55" s="2261"/>
      <c r="C55" s="2264"/>
      <c r="D55" s="2244"/>
      <c r="E55" s="2245"/>
      <c r="F55" s="591" t="str">
        <f>NPENGETAHUAN!S19</f>
        <v/>
      </c>
      <c r="G55" s="1311" t="str">
        <f>NKETRAMPILAN!R19</f>
        <v/>
      </c>
      <c r="H55" s="1307" t="str">
        <f>NSIKAP!AE24</f>
        <v/>
      </c>
      <c r="I55" s="1317" t="str">
        <f>NPENGETAHUAN!AA19</f>
        <v/>
      </c>
      <c r="J55" s="1311" t="str">
        <f>NKETRAMPILAN!Z19</f>
        <v/>
      </c>
      <c r="K55" s="1307" t="str">
        <f>NSIKAP!AM24</f>
        <v/>
      </c>
      <c r="L55" s="624">
        <f>IF(L54="",0,1)</f>
        <v>0</v>
      </c>
      <c r="M55" s="624">
        <f t="shared" ref="M55" si="370">IF(M54="",0,1)</f>
        <v>0</v>
      </c>
      <c r="N55" s="624">
        <f t="shared" ref="N55" si="371">IF(N54="",0,1)</f>
        <v>0</v>
      </c>
      <c r="O55" s="624">
        <f t="shared" ref="O55" si="372">IF(O54="",0,1)</f>
        <v>0</v>
      </c>
      <c r="P55" s="624">
        <f t="shared" ref="P55" si="373">IF(P54="",0,1)</f>
        <v>0</v>
      </c>
      <c r="Q55" s="624">
        <f t="shared" ref="Q55" si="374">IF(Q54="",0,1)</f>
        <v>0</v>
      </c>
      <c r="R55" s="624">
        <f>SUM(L55:Q55)</f>
        <v>0</v>
      </c>
      <c r="S55" s="624" t="str">
        <f>IF(R54=6,"",S54)</f>
        <v/>
      </c>
      <c r="T55" s="2269"/>
      <c r="U55" s="624">
        <f>IF(U54="",0,1)</f>
        <v>0</v>
      </c>
      <c r="V55" s="624">
        <f t="shared" ref="V55" si="375">IF(V54="",0,1)</f>
        <v>0</v>
      </c>
      <c r="W55" s="624">
        <f t="shared" ref="W55" si="376">IF(W54="",0,1)</f>
        <v>0</v>
      </c>
      <c r="X55" s="624">
        <f t="shared" ref="X55" si="377">IF(X54="",0,1)</f>
        <v>0</v>
      </c>
      <c r="Y55" s="624">
        <f t="shared" ref="Y55" si="378">IF(Y54="",0,1)</f>
        <v>0</v>
      </c>
      <c r="Z55" s="624">
        <f t="shared" ref="Z55" si="379">IF(Z54="",0,1)</f>
        <v>0</v>
      </c>
      <c r="AA55" s="624">
        <f>SUM(U55:Z55)</f>
        <v>0</v>
      </c>
      <c r="AB55" s="1300" t="str">
        <f>IF(AA54=6,"",AB54)</f>
        <v/>
      </c>
      <c r="AC55" s="2269"/>
      <c r="AD55" s="624">
        <f t="shared" ref="AD55" si="380">IF(AD54="",0,1)</f>
        <v>0</v>
      </c>
      <c r="AE55" s="624">
        <f t="shared" ref="AE55" si="381">IF(AE54="",0,1)</f>
        <v>0</v>
      </c>
      <c r="AF55" s="624">
        <f t="shared" ref="AF55" si="382">IF(AF54="",0,1)</f>
        <v>0</v>
      </c>
      <c r="AG55" s="624">
        <f t="shared" ref="AG55" si="383">IF(AG54="",0,1)</f>
        <v>0</v>
      </c>
      <c r="AH55" s="624">
        <f t="shared" ref="AH55" si="384">IF(AH54="",0,1)</f>
        <v>0</v>
      </c>
      <c r="AI55" s="624">
        <f t="shared" ref="AI55" si="385">IF(AI54="",0,1)</f>
        <v>0</v>
      </c>
      <c r="AJ55" s="624">
        <f t="shared" ref="AJ55" si="386">SUM(AD55:AI55)</f>
        <v>0</v>
      </c>
      <c r="AK55" s="1300" t="str">
        <f t="shared" ref="AK55" si="387">IF(AJ54=6,"",AK54)</f>
        <v/>
      </c>
      <c r="AL55" s="2269"/>
      <c r="AM55" s="2275"/>
      <c r="AN55" s="2275"/>
      <c r="AO55" s="2275"/>
    </row>
    <row r="56" spans="1:41" ht="15.75" hidden="1" customHeight="1" thickTop="1" x14ac:dyDescent="0.2">
      <c r="A56" s="615"/>
      <c r="B56" s="1298"/>
      <c r="C56" s="1299"/>
      <c r="D56" s="1296"/>
      <c r="E56" s="1297"/>
      <c r="F56" s="600"/>
      <c r="G56" s="1312"/>
      <c r="H56" s="1308"/>
      <c r="I56" s="1313"/>
      <c r="J56" s="1312"/>
      <c r="K56" s="1308"/>
      <c r="L56" s="624" t="str">
        <f>IF(SUM(L55:Q55)=1,"",IF(SUM(L55:Q55)=2," dan ",", "))</f>
        <v xml:space="preserve">, </v>
      </c>
      <c r="M56" s="624" t="str">
        <f>IF(SUM(M55:Q55)=1,"",IF(SUM(M55:Q55)=2," dan ",", "))</f>
        <v xml:space="preserve">, </v>
      </c>
      <c r="N56" s="624" t="str">
        <f>IF(SUM(N55:Q55)=1,"",IF(SUM(N55:Q55)=2," dan ",", "))</f>
        <v xml:space="preserve">, </v>
      </c>
      <c r="O56" s="624" t="str">
        <f>IF(SUM(O55:Q55)=1,"",IF(SUM(O55:Q55)=2," dan ",", "))</f>
        <v xml:space="preserve">, </v>
      </c>
      <c r="P56" s="624" t="str">
        <f>IF(SUM(P55:Q55)=1,"",IF(SUM(P55:Q55)=2," dan ",", "))</f>
        <v xml:space="preserve">, </v>
      </c>
      <c r="Q56" s="624"/>
      <c r="R56" s="624"/>
      <c r="S56" s="624"/>
      <c r="T56" s="2269"/>
      <c r="U56" s="624" t="str">
        <f>IF(SUM(U55:Z55)=1,"",IF(SUM(U55:Z55)=2," dan ",", "))</f>
        <v xml:space="preserve">, </v>
      </c>
      <c r="V56" s="624" t="str">
        <f>IF(SUM(V55:Z55)=1,"",IF(SUM(V55:Z55)=2," dan ",", "))</f>
        <v xml:space="preserve">, </v>
      </c>
      <c r="W56" s="624" t="str">
        <f>IF(SUM(W55:Z55)=1,"",IF(SUM(W55:Z55)=2," dan ",", "))</f>
        <v xml:space="preserve">, </v>
      </c>
      <c r="X56" s="624" t="str">
        <f>IF(SUM(X55:Z55)=1,"",IF(SUM(X55:Z55)=2," dan ",", "))</f>
        <v xml:space="preserve">, </v>
      </c>
      <c r="Y56" s="624" t="str">
        <f>IF(SUM(Y55:Z55)=1,"",IF(SUM(Y55:Z55)=2," dan ",", "))</f>
        <v xml:space="preserve">, </v>
      </c>
      <c r="Z56" s="624"/>
      <c r="AA56" s="624"/>
      <c r="AB56" s="1300"/>
      <c r="AC56" s="2269"/>
      <c r="AD56" s="624" t="str">
        <f t="shared" ref="AD56" si="388">IF(SUM(AD55:AI55)=1,"",IF(SUM(AD55:AI55)=2," dan ",", "))</f>
        <v xml:space="preserve">, </v>
      </c>
      <c r="AE56" s="624" t="str">
        <f t="shared" ref="AE56" si="389">IF(SUM(AE55:AI55)=1,"",IF(SUM(AE55:AI55)=2," dan ",", "))</f>
        <v xml:space="preserve">, </v>
      </c>
      <c r="AF56" s="624" t="str">
        <f t="shared" ref="AF56" si="390">IF(SUM(AF55:AI55)=1,"",IF(SUM(AF55:AI55)=2," dan ",", "))</f>
        <v xml:space="preserve">, </v>
      </c>
      <c r="AG56" s="624" t="str">
        <f t="shared" ref="AG56" si="391">IF(SUM(AG55:AI55)=1,"",IF(SUM(AG55:AI55)=2," dan ",", "))</f>
        <v xml:space="preserve">, </v>
      </c>
      <c r="AH56" s="624" t="str">
        <f t="shared" ref="AH56" si="392">IF(SUM(AH55:AI55)=1,"",IF(SUM(AH55:AI55)=2," dan ",", "))</f>
        <v xml:space="preserve">, </v>
      </c>
      <c r="AI56" s="624"/>
      <c r="AJ56" s="624"/>
      <c r="AK56" s="1300"/>
      <c r="AL56" s="2269"/>
      <c r="AM56" s="2275"/>
      <c r="AN56" s="2275"/>
      <c r="AO56" s="2275"/>
    </row>
    <row r="57" spans="1:41" ht="15.75" hidden="1" customHeight="1" thickBot="1" x14ac:dyDescent="0.25">
      <c r="A57" s="615"/>
      <c r="B57" s="616"/>
      <c r="C57" s="617"/>
      <c r="D57" s="618"/>
      <c r="E57" s="619"/>
      <c r="F57" s="600"/>
      <c r="G57" s="1312"/>
      <c r="H57" s="1308"/>
      <c r="I57" s="1313"/>
      <c r="J57" s="1312"/>
      <c r="K57" s="1308"/>
      <c r="L57" s="625" t="str">
        <f>IF(L55=0,"",L56)</f>
        <v/>
      </c>
      <c r="M57" s="625" t="str">
        <f t="shared" ref="M57" si="393">IF(M55=0,"",M56)</f>
        <v/>
      </c>
      <c r="N57" s="625" t="str">
        <f t="shared" ref="N57" si="394">IF(N55=0,"",N56)</f>
        <v/>
      </c>
      <c r="O57" s="625" t="str">
        <f t="shared" ref="O57" si="395">IF(O55=0,"",O56)</f>
        <v/>
      </c>
      <c r="P57" s="625" t="str">
        <f t="shared" ref="P57" si="396">IF(P55=0,"",P56)</f>
        <v/>
      </c>
      <c r="Q57" s="625" t="str">
        <f t="shared" ref="Q57" si="397">IF(Q55=0,"",Q56)</f>
        <v/>
      </c>
      <c r="R57" s="625"/>
      <c r="S57" s="625"/>
      <c r="T57" s="2270"/>
      <c r="U57" s="625" t="str">
        <f>IF(U55=0,"",U56)</f>
        <v/>
      </c>
      <c r="V57" s="625" t="str">
        <f t="shared" ref="V57" si="398">IF(V55=0,"",V56)</f>
        <v/>
      </c>
      <c r="W57" s="625" t="str">
        <f t="shared" ref="W57" si="399">IF(W55=0,"",W56)</f>
        <v/>
      </c>
      <c r="X57" s="625" t="str">
        <f t="shared" ref="X57" si="400">IF(X55=0,"",X56)</f>
        <v/>
      </c>
      <c r="Y57" s="625" t="str">
        <f t="shared" ref="Y57" si="401">IF(Y55=0,"",Y56)</f>
        <v/>
      </c>
      <c r="Z57" s="625" t="str">
        <f t="shared" ref="Z57" si="402">IF(Z55=0,"",Z56)</f>
        <v/>
      </c>
      <c r="AA57" s="625"/>
      <c r="AB57" s="1330"/>
      <c r="AC57" s="2270"/>
      <c r="AD57" s="625" t="str">
        <f t="shared" ref="AD57" si="403">IF(AD55=0,"",AD56)</f>
        <v/>
      </c>
      <c r="AE57" s="625" t="str">
        <f t="shared" ref="AE57" si="404">IF(AE55=0,"",AE56)</f>
        <v/>
      </c>
      <c r="AF57" s="625" t="str">
        <f t="shared" ref="AF57" si="405">IF(AF55=0,"",AF56)</f>
        <v/>
      </c>
      <c r="AG57" s="625" t="str">
        <f t="shared" ref="AG57" si="406">IF(AG55=0,"",AG56)</f>
        <v/>
      </c>
      <c r="AH57" s="625" t="str">
        <f t="shared" ref="AH57" si="407">IF(AH55=0,"",AH56)</f>
        <v/>
      </c>
      <c r="AI57" s="625" t="str">
        <f t="shared" ref="AI57" si="408">IF(AI55=0,"",AI56)</f>
        <v/>
      </c>
      <c r="AJ57" s="625"/>
      <c r="AK57" s="1330"/>
      <c r="AL57" s="2270"/>
      <c r="AM57" s="2276"/>
      <c r="AN57" s="2276"/>
      <c r="AO57" s="2276"/>
    </row>
    <row r="58" spans="1:41" ht="15.75" customHeight="1" thickTop="1" x14ac:dyDescent="0.2">
      <c r="A58" s="615">
        <f>NSIKAP!R107</f>
        <v>0</v>
      </c>
      <c r="B58" s="2259">
        <v>6</v>
      </c>
      <c r="C58" s="2262" t="str">
        <f>ABSEN!C16</f>
        <v/>
      </c>
      <c r="D58" s="2240" t="str">
        <f>ABSEN!E16</f>
        <v/>
      </c>
      <c r="E58" s="2241"/>
      <c r="F58" s="589" t="str">
        <f>NPENGETAHUAN!N20</f>
        <v/>
      </c>
      <c r="G58" s="1310" t="str">
        <f>NKETRAMPILAN!M20</f>
        <v/>
      </c>
      <c r="H58" s="1304" t="str">
        <f>NSIKAP!Z25</f>
        <v/>
      </c>
      <c r="I58" s="1314" t="str">
        <f>NPENGETAHUAN!V20</f>
        <v/>
      </c>
      <c r="J58" s="1310" t="str">
        <f>NKETRAMPILAN!U20</f>
        <v/>
      </c>
      <c r="K58" s="1304" t="str">
        <f>NSIKAP!AH25</f>
        <v/>
      </c>
      <c r="L58" s="623" t="str">
        <f>F58</f>
        <v/>
      </c>
      <c r="M58" s="623" t="str">
        <f>F59</f>
        <v/>
      </c>
      <c r="N58" s="623" t="str">
        <f>F60</f>
        <v/>
      </c>
      <c r="O58" s="623" t="str">
        <f>F61</f>
        <v/>
      </c>
      <c r="P58" s="623" t="str">
        <f>F62</f>
        <v/>
      </c>
      <c r="Q58" s="623" t="str">
        <f>F63</f>
        <v/>
      </c>
      <c r="R58" s="623">
        <f>COUNTBLANK(L58:Q58)</f>
        <v>6</v>
      </c>
      <c r="S58" s="1301" t="str">
        <f>IF(R58=6,"","Sudah memahami ")</f>
        <v/>
      </c>
      <c r="T58" s="2272" t="str">
        <f>CONCATENATE(S59,L58,L61,M58,M61,N58,N61,O58,O61,P58,P61,Q58)</f>
        <v/>
      </c>
      <c r="U58" s="1322" t="str">
        <f>G58</f>
        <v/>
      </c>
      <c r="V58" s="1322" t="str">
        <f>G59</f>
        <v/>
      </c>
      <c r="W58" s="1322" t="str">
        <f>G60</f>
        <v/>
      </c>
      <c r="X58" s="1322" t="str">
        <f>G61</f>
        <v/>
      </c>
      <c r="Y58" s="1322" t="str">
        <f>G62</f>
        <v/>
      </c>
      <c r="Z58" s="1322" t="str">
        <f>G63</f>
        <v/>
      </c>
      <c r="AA58" s="623">
        <f>COUNTBLANK(U58:Z58)</f>
        <v>6</v>
      </c>
      <c r="AB58" s="1301" t="str">
        <f>IF(AA58=6,"","Sudah memiliki ketrampilan ")</f>
        <v/>
      </c>
      <c r="AC58" s="2272" t="str">
        <f>CONCATENATE(AB59,U58,U61,V58,V61,W58,W61,X58,X61,Y58,Y61,Z58)</f>
        <v/>
      </c>
      <c r="AD58" s="1322" t="str">
        <f t="shared" ref="AD58" si="409">H58</f>
        <v/>
      </c>
      <c r="AE58" s="1322" t="str">
        <f t="shared" ref="AE58" si="410">H59</f>
        <v/>
      </c>
      <c r="AF58" s="1322" t="str">
        <f t="shared" ref="AF58" si="411">H60</f>
        <v/>
      </c>
      <c r="AG58" s="1322" t="str">
        <f t="shared" ref="AG58" si="412">H61</f>
        <v/>
      </c>
      <c r="AH58" s="1322" t="str">
        <f t="shared" ref="AH58" si="413">H62</f>
        <v/>
      </c>
      <c r="AI58" s="1322" t="str">
        <f t="shared" ref="AI58" si="414">H63</f>
        <v/>
      </c>
      <c r="AJ58" s="623">
        <f t="shared" ref="AJ58" si="415">COUNTBLANK(AD58:AI58)</f>
        <v>6</v>
      </c>
      <c r="AK58" s="1301" t="str">
        <f t="shared" ref="AK58" si="416">IF(AJ58=6,"","Sudah memperlihatkan sikap yang konsisten terhadap ")</f>
        <v/>
      </c>
      <c r="AL58" s="2272" t="str">
        <f t="shared" ref="AL58" si="417">CONCATENATE(AK59,AD58,AD61,AE58,AE61,AF58,AF61,AG58,AG61,AH58,AH61,AI58)</f>
        <v/>
      </c>
      <c r="AM58" s="2274" t="str">
        <f t="shared" ref="AM58" si="418">CONCATENATE(T58,T62)</f>
        <v/>
      </c>
      <c r="AN58" s="2274" t="str">
        <f t="shared" ref="AN58" si="419">CONCATENATE(AC58,AC62)</f>
        <v/>
      </c>
      <c r="AO58" s="2274" t="str">
        <f t="shared" ref="AO58" si="420">CONCATENATE(AL58,AL62)</f>
        <v/>
      </c>
    </row>
    <row r="59" spans="1:41" ht="15" customHeight="1" x14ac:dyDescent="0.2">
      <c r="A59" s="615">
        <f>NSIKAP!R108</f>
        <v>0</v>
      </c>
      <c r="B59" s="2260"/>
      <c r="C59" s="2263"/>
      <c r="D59" s="2242"/>
      <c r="E59" s="2243"/>
      <c r="F59" s="590" t="str">
        <f>NPENGETAHUAN!O20</f>
        <v/>
      </c>
      <c r="G59" s="1311" t="str">
        <f>NKETRAMPILAN!N20</f>
        <v/>
      </c>
      <c r="H59" s="1305" t="str">
        <f>NSIKAP!AA25</f>
        <v/>
      </c>
      <c r="I59" s="1315" t="str">
        <f>NPENGETAHUAN!W20</f>
        <v/>
      </c>
      <c r="J59" s="1311" t="str">
        <f>NKETRAMPILAN!V20</f>
        <v/>
      </c>
      <c r="K59" s="1305" t="str">
        <f>NSIKAP!AI25</f>
        <v/>
      </c>
      <c r="L59" s="624">
        <f>IF(L58="",0,1)</f>
        <v>0</v>
      </c>
      <c r="M59" s="624">
        <f>IF(M58="",0,1)</f>
        <v>0</v>
      </c>
      <c r="N59" s="624">
        <f t="shared" ref="N59" si="421">IF(N58="",0,1)</f>
        <v>0</v>
      </c>
      <c r="O59" s="624">
        <f t="shared" ref="O59" si="422">IF(O58="",0,1)</f>
        <v>0</v>
      </c>
      <c r="P59" s="624">
        <f t="shared" ref="P59" si="423">IF(P58="",0,1)</f>
        <v>0</v>
      </c>
      <c r="Q59" s="624">
        <f t="shared" ref="Q59" si="424">IF(Q58="",0,1)</f>
        <v>0</v>
      </c>
      <c r="R59" s="624">
        <f>SUM(L59:Q59)</f>
        <v>0</v>
      </c>
      <c r="S59" s="624" t="str">
        <f>IF(R59=6,"",S58)</f>
        <v/>
      </c>
      <c r="T59" s="2269"/>
      <c r="U59" s="624">
        <f>IF(U58="",0,1)</f>
        <v>0</v>
      </c>
      <c r="V59" s="624">
        <f>IF(V58="",0,1)</f>
        <v>0</v>
      </c>
      <c r="W59" s="624">
        <f t="shared" ref="W59" si="425">IF(W58="",0,1)</f>
        <v>0</v>
      </c>
      <c r="X59" s="624">
        <f t="shared" ref="X59" si="426">IF(X58="",0,1)</f>
        <v>0</v>
      </c>
      <c r="Y59" s="624">
        <f t="shared" ref="Y59" si="427">IF(Y58="",0,1)</f>
        <v>0</v>
      </c>
      <c r="Z59" s="624">
        <f t="shared" ref="Z59" si="428">IF(Z58="",0,1)</f>
        <v>0</v>
      </c>
      <c r="AA59" s="624">
        <f>SUM(U59:Z59)</f>
        <v>0</v>
      </c>
      <c r="AB59" s="1300" t="str">
        <f>IF(AA59=6,"",AB58)</f>
        <v/>
      </c>
      <c r="AC59" s="2269"/>
      <c r="AD59" s="624">
        <f t="shared" ref="AD59" si="429">IF(AD58="",0,1)</f>
        <v>0</v>
      </c>
      <c r="AE59" s="624">
        <f t="shared" ref="AE59" si="430">IF(AE58="",0,1)</f>
        <v>0</v>
      </c>
      <c r="AF59" s="624">
        <f t="shared" ref="AF59" si="431">IF(AF58="",0,1)</f>
        <v>0</v>
      </c>
      <c r="AG59" s="624">
        <f t="shared" ref="AG59" si="432">IF(AG58="",0,1)</f>
        <v>0</v>
      </c>
      <c r="AH59" s="624">
        <f t="shared" ref="AH59" si="433">IF(AH58="",0,1)</f>
        <v>0</v>
      </c>
      <c r="AI59" s="624">
        <f t="shared" ref="AI59" si="434">IF(AI58="",0,1)</f>
        <v>0</v>
      </c>
      <c r="AJ59" s="624">
        <f t="shared" ref="AJ59" si="435">SUM(AD59:AI59)</f>
        <v>0</v>
      </c>
      <c r="AK59" s="1300" t="str">
        <f t="shared" ref="AK59" si="436">IF(AJ59=6,"",AK58)</f>
        <v/>
      </c>
      <c r="AL59" s="2269"/>
      <c r="AM59" s="2275"/>
      <c r="AN59" s="2275"/>
      <c r="AO59" s="2275"/>
    </row>
    <row r="60" spans="1:41" ht="15" customHeight="1" x14ac:dyDescent="0.2">
      <c r="A60" s="615">
        <f>NSIKAP!R109</f>
        <v>0</v>
      </c>
      <c r="B60" s="2260"/>
      <c r="C60" s="2263"/>
      <c r="D60" s="2242"/>
      <c r="E60" s="2243"/>
      <c r="F60" s="601" t="str">
        <f>NPENGETAHUAN!P20</f>
        <v/>
      </c>
      <c r="G60" s="1311" t="str">
        <f>NKETRAMPILAN!O20</f>
        <v/>
      </c>
      <c r="H60" s="1306" t="str">
        <f>NSIKAP!AB25</f>
        <v/>
      </c>
      <c r="I60" s="1316" t="str">
        <f>NPENGETAHUAN!X20</f>
        <v/>
      </c>
      <c r="J60" s="1311" t="str">
        <f>NKETRAMPILAN!W20</f>
        <v/>
      </c>
      <c r="K60" s="1306" t="str">
        <f>NSIKAP!AJ25</f>
        <v/>
      </c>
      <c r="L60" s="624" t="str">
        <f>IF(SUM(L59:Q59)=1,"",IF(SUM(L59:Q59)=2," dan ",", "))</f>
        <v xml:space="preserve">, </v>
      </c>
      <c r="M60" s="624" t="str">
        <f>IF(SUM(M59:Q59)=1,"",IF(SUM(M59:Q59)=2," dan ",", "))</f>
        <v xml:space="preserve">, </v>
      </c>
      <c r="N60" s="624" t="str">
        <f>IF(SUM(N59:Q59)=1,"",IF(SUM(N59:Q59)=2," dan ",", "))</f>
        <v xml:space="preserve">, </v>
      </c>
      <c r="O60" s="624" t="str">
        <f>IF(SUM(O59:Q59)=1,"",IF(SUM(O59:Q59)=2," dan ",", "))</f>
        <v xml:space="preserve">, </v>
      </c>
      <c r="P60" s="624" t="str">
        <f>IF(SUM(P59:Q59)=1,"",IF(SUM(P59:Q59)=2," dan ",", "))</f>
        <v xml:space="preserve">, </v>
      </c>
      <c r="Q60" s="624"/>
      <c r="R60" s="624"/>
      <c r="S60" s="624"/>
      <c r="T60" s="2269"/>
      <c r="U60" s="624" t="str">
        <f>IF(SUM(U59:Z59)=1,"",IF(SUM(U59:Z59)=2," dan ",", "))</f>
        <v xml:space="preserve">, </v>
      </c>
      <c r="V60" s="624" t="str">
        <f>IF(SUM(V59:Z59)=1,"",IF(SUM(V59:Z59)=2," dan ",", "))</f>
        <v xml:space="preserve">, </v>
      </c>
      <c r="W60" s="624" t="str">
        <f>IF(SUM(W59:Z59)=1,"",IF(SUM(W59:Z59)=2," dan ",", "))</f>
        <v xml:space="preserve">, </v>
      </c>
      <c r="X60" s="624" t="str">
        <f>IF(SUM(X59:Z59)=1,"",IF(SUM(X59:Z59)=2," dan ",", "))</f>
        <v xml:space="preserve">, </v>
      </c>
      <c r="Y60" s="624" t="str">
        <f>IF(SUM(Y59:Z59)=1,"",IF(SUM(Y59:Z59)=2," dan ",", "))</f>
        <v xml:space="preserve">, </v>
      </c>
      <c r="Z60" s="624"/>
      <c r="AA60" s="624"/>
      <c r="AB60" s="1300"/>
      <c r="AC60" s="2269"/>
      <c r="AD60" s="624" t="str">
        <f t="shared" ref="AD60" si="437">IF(SUM(AD59:AI59)=1,"",IF(SUM(AD59:AI59)=2," dan ",", "))</f>
        <v xml:space="preserve">, </v>
      </c>
      <c r="AE60" s="624" t="str">
        <f t="shared" ref="AE60" si="438">IF(SUM(AE59:AI59)=1,"",IF(SUM(AE59:AI59)=2," dan ",", "))</f>
        <v xml:space="preserve">, </v>
      </c>
      <c r="AF60" s="624" t="str">
        <f t="shared" ref="AF60" si="439">IF(SUM(AF59:AI59)=1,"",IF(SUM(AF59:AI59)=2," dan ",", "))</f>
        <v xml:space="preserve">, </v>
      </c>
      <c r="AG60" s="624" t="str">
        <f t="shared" ref="AG60" si="440">IF(SUM(AG59:AI59)=1,"",IF(SUM(AG59:AI59)=2," dan ",", "))</f>
        <v xml:space="preserve">, </v>
      </c>
      <c r="AH60" s="624" t="str">
        <f t="shared" ref="AH60" si="441">IF(SUM(AH59:AI59)=1,"",IF(SUM(AH59:AI59)=2," dan ",", "))</f>
        <v xml:space="preserve">, </v>
      </c>
      <c r="AI60" s="624"/>
      <c r="AJ60" s="624"/>
      <c r="AK60" s="1300"/>
      <c r="AL60" s="2269"/>
      <c r="AM60" s="2275"/>
      <c r="AN60" s="2275"/>
      <c r="AO60" s="2275"/>
    </row>
    <row r="61" spans="1:41" ht="15" customHeight="1" x14ac:dyDescent="0.2">
      <c r="A61" s="615">
        <f>NSIKAP!R110</f>
        <v>0</v>
      </c>
      <c r="B61" s="2260"/>
      <c r="C61" s="2263"/>
      <c r="D61" s="2242"/>
      <c r="E61" s="2243"/>
      <c r="F61" s="601" t="str">
        <f>NPENGETAHUAN!Q20</f>
        <v/>
      </c>
      <c r="G61" s="1311" t="str">
        <f>NKETRAMPILAN!P20</f>
        <v/>
      </c>
      <c r="H61" s="1306" t="str">
        <f>NSIKAP!AC25</f>
        <v/>
      </c>
      <c r="I61" s="1316" t="str">
        <f>NPENGETAHUAN!Y20</f>
        <v/>
      </c>
      <c r="J61" s="1311" t="str">
        <f>NKETRAMPILAN!X20</f>
        <v/>
      </c>
      <c r="K61" s="1306" t="str">
        <f>NSIKAP!AK25</f>
        <v/>
      </c>
      <c r="L61" s="624" t="str">
        <f>IF(L59=0,"",L60)</f>
        <v/>
      </c>
      <c r="M61" s="624" t="str">
        <f>IF(M59=0,"",M60)</f>
        <v/>
      </c>
      <c r="N61" s="624" t="str">
        <f t="shared" ref="N61" si="442">IF(N59=0,"",N60)</f>
        <v/>
      </c>
      <c r="O61" s="624" t="str">
        <f t="shared" ref="O61" si="443">IF(O59=0,"",O60)</f>
        <v/>
      </c>
      <c r="P61" s="624" t="str">
        <f t="shared" ref="P61" si="444">IF(P59=0,"",P60)</f>
        <v/>
      </c>
      <c r="Q61" s="624"/>
      <c r="R61" s="624"/>
      <c r="S61" s="624"/>
      <c r="T61" s="2273"/>
      <c r="U61" s="624" t="str">
        <f>IF(U59=0,"",U60)</f>
        <v/>
      </c>
      <c r="V61" s="624" t="str">
        <f>IF(V59=0,"",V60)</f>
        <v/>
      </c>
      <c r="W61" s="624" t="str">
        <f t="shared" ref="W61" si="445">IF(W59=0,"",W60)</f>
        <v/>
      </c>
      <c r="X61" s="624" t="str">
        <f t="shared" ref="X61" si="446">IF(X59=0,"",X60)</f>
        <v/>
      </c>
      <c r="Y61" s="624" t="str">
        <f t="shared" ref="Y61" si="447">IF(Y59=0,"",Y60)</f>
        <v/>
      </c>
      <c r="Z61" s="624"/>
      <c r="AA61" s="624"/>
      <c r="AB61" s="1300"/>
      <c r="AC61" s="2273"/>
      <c r="AD61" s="624" t="str">
        <f t="shared" ref="AD61:AE61" si="448">IF(AD59=0,"",AD60)</f>
        <v/>
      </c>
      <c r="AE61" s="624" t="str">
        <f t="shared" si="448"/>
        <v/>
      </c>
      <c r="AF61" s="624" t="str">
        <f t="shared" ref="AF61" si="449">IF(AF59=0,"",AF60)</f>
        <v/>
      </c>
      <c r="AG61" s="624" t="str">
        <f t="shared" ref="AG61" si="450">IF(AG59=0,"",AG60)</f>
        <v/>
      </c>
      <c r="AH61" s="624" t="str">
        <f t="shared" ref="AH61" si="451">IF(AH59=0,"",AH60)</f>
        <v/>
      </c>
      <c r="AI61" s="624"/>
      <c r="AJ61" s="624"/>
      <c r="AK61" s="1300"/>
      <c r="AL61" s="2273"/>
      <c r="AM61" s="2275"/>
      <c r="AN61" s="2275"/>
      <c r="AO61" s="2275"/>
    </row>
    <row r="62" spans="1:41" ht="15" customHeight="1" x14ac:dyDescent="0.2">
      <c r="A62" s="615">
        <f>NSIKAP!R111</f>
        <v>0</v>
      </c>
      <c r="B62" s="2260"/>
      <c r="C62" s="2263"/>
      <c r="D62" s="2242"/>
      <c r="E62" s="2243"/>
      <c r="F62" s="601" t="str">
        <f>NPENGETAHUAN!R20</f>
        <v/>
      </c>
      <c r="G62" s="1311" t="str">
        <f>NKETRAMPILAN!Q20</f>
        <v/>
      </c>
      <c r="H62" s="1306" t="str">
        <f>NSIKAP!AD25</f>
        <v/>
      </c>
      <c r="I62" s="1316" t="str">
        <f>NPENGETAHUAN!Z20</f>
        <v/>
      </c>
      <c r="J62" s="1311" t="str">
        <f>NKETRAMPILAN!Y20</f>
        <v/>
      </c>
      <c r="K62" s="1306" t="str">
        <f>NSIKAP!AL25</f>
        <v/>
      </c>
      <c r="L62" s="624" t="str">
        <f>I58</f>
        <v/>
      </c>
      <c r="M62" s="624" t="str">
        <f>I59</f>
        <v/>
      </c>
      <c r="N62" s="624" t="str">
        <f>I60</f>
        <v/>
      </c>
      <c r="O62" s="624" t="str">
        <f>I61</f>
        <v/>
      </c>
      <c r="P62" s="624" t="str">
        <f>I62</f>
        <v/>
      </c>
      <c r="Q62" s="624" t="str">
        <f>I63</f>
        <v/>
      </c>
      <c r="R62" s="624">
        <f t="shared" ref="R62" si="452">COUNTBLANK(L62:Q62)</f>
        <v>6</v>
      </c>
      <c r="S62" s="624" t="str">
        <f>IF(R58=6,"Masih harus ditingkatkan pemahaman mengenai", ", tapi masih harus ditingkatkan pemahaman mengenai ")</f>
        <v>Masih harus ditingkatkan pemahaman mengenai</v>
      </c>
      <c r="T62" s="2268" t="str">
        <f>CONCATENATE(S63,L62,L65,M62,M65,N62,N65,O62,O65,P62,P65,Q62)</f>
        <v/>
      </c>
      <c r="U62" s="624" t="str">
        <f>J58</f>
        <v/>
      </c>
      <c r="V62" s="624" t="str">
        <f>J59</f>
        <v/>
      </c>
      <c r="W62" s="624" t="str">
        <f>J60</f>
        <v/>
      </c>
      <c r="X62" s="624" t="str">
        <f>J61</f>
        <v/>
      </c>
      <c r="Y62" s="624" t="str">
        <f>J62</f>
        <v/>
      </c>
      <c r="Z62" s="624" t="str">
        <f>J63</f>
        <v/>
      </c>
      <c r="AA62" s="624">
        <f t="shared" ref="AA62" si="453">COUNTBLANK(U62:Z62)</f>
        <v>6</v>
      </c>
      <c r="AB62" s="1300" t="str">
        <f>IF(AA58=6,"Masih harus ditingkatkan kemampuan pada ketrampilan", ", tapi masih harus ditingkatkan ketrampilannya dalam ")</f>
        <v>Masih harus ditingkatkan kemampuan pada ketrampilan</v>
      </c>
      <c r="AC62" s="2268" t="str">
        <f>CONCATENATE(AB63,U62,U65,V62,V65,W62,W65,X62,X65,Y62,Y65,Z62)</f>
        <v/>
      </c>
      <c r="AD62" s="624" t="str">
        <f t="shared" ref="AD62" si="454">K58</f>
        <v/>
      </c>
      <c r="AE62" s="624" t="str">
        <f t="shared" ref="AE62" si="455">K59</f>
        <v/>
      </c>
      <c r="AF62" s="624" t="str">
        <f t="shared" ref="AF62" si="456">K60</f>
        <v/>
      </c>
      <c r="AG62" s="624" t="str">
        <f t="shared" ref="AG62" si="457">K61</f>
        <v/>
      </c>
      <c r="AH62" s="624" t="str">
        <f t="shared" ref="AH62" si="458">K62</f>
        <v/>
      </c>
      <c r="AI62" s="624" t="str">
        <f t="shared" ref="AI62" si="459">K63</f>
        <v/>
      </c>
      <c r="AJ62" s="624">
        <f t="shared" ref="AJ62" si="460">COUNTBLANK(AD62:AI62)</f>
        <v>6</v>
      </c>
      <c r="AK62" s="1300" t="str">
        <f t="shared" ref="AK62" si="461">IF(AJ58=6,"Masih harus diperbaiki sikap dan perilakunya dalam hal ", ", tapi masih harus diperbaiki sikap dan perilakunya dalam hal ")</f>
        <v xml:space="preserve">Masih harus diperbaiki sikap dan perilakunya dalam hal </v>
      </c>
      <c r="AL62" s="2268" t="str">
        <f t="shared" ref="AL62" si="462">CONCATENATE(AK63,AD62,AD65,AE62,AE65,AF62,AF65,AG62,AG65,AH62,AH65,AI62)</f>
        <v/>
      </c>
      <c r="AM62" s="2275"/>
      <c r="AN62" s="2275"/>
      <c r="AO62" s="2275"/>
    </row>
    <row r="63" spans="1:41" ht="15.75" customHeight="1" thickBot="1" x14ac:dyDescent="0.25">
      <c r="A63" s="615">
        <f>NSIKAP!R112</f>
        <v>0</v>
      </c>
      <c r="B63" s="2261"/>
      <c r="C63" s="2264"/>
      <c r="D63" s="2244"/>
      <c r="E63" s="2245"/>
      <c r="F63" s="591" t="str">
        <f>NPENGETAHUAN!S20</f>
        <v/>
      </c>
      <c r="G63" s="1311" t="str">
        <f>NKETRAMPILAN!R20</f>
        <v/>
      </c>
      <c r="H63" s="1307" t="str">
        <f>NSIKAP!AE25</f>
        <v/>
      </c>
      <c r="I63" s="1317" t="str">
        <f>NPENGETAHUAN!AA20</f>
        <v/>
      </c>
      <c r="J63" s="1311" t="str">
        <f>NKETRAMPILAN!Z20</f>
        <v/>
      </c>
      <c r="K63" s="1307" t="str">
        <f>NSIKAP!AM25</f>
        <v/>
      </c>
      <c r="L63" s="624">
        <f>IF(L62="",0,1)</f>
        <v>0</v>
      </c>
      <c r="M63" s="624">
        <f t="shared" ref="M63" si="463">IF(M62="",0,1)</f>
        <v>0</v>
      </c>
      <c r="N63" s="624">
        <f t="shared" ref="N63" si="464">IF(N62="",0,1)</f>
        <v>0</v>
      </c>
      <c r="O63" s="624">
        <f t="shared" ref="O63" si="465">IF(O62="",0,1)</f>
        <v>0</v>
      </c>
      <c r="P63" s="624">
        <f t="shared" ref="P63" si="466">IF(P62="",0,1)</f>
        <v>0</v>
      </c>
      <c r="Q63" s="624">
        <f t="shared" ref="Q63" si="467">IF(Q62="",0,1)</f>
        <v>0</v>
      </c>
      <c r="R63" s="624">
        <f>SUM(L63:Q63)</f>
        <v>0</v>
      </c>
      <c r="S63" s="624" t="str">
        <f>IF(R62=6,"",S62)</f>
        <v/>
      </c>
      <c r="T63" s="2269"/>
      <c r="U63" s="624">
        <f>IF(U62="",0,1)</f>
        <v>0</v>
      </c>
      <c r="V63" s="624">
        <f t="shared" ref="V63" si="468">IF(V62="",0,1)</f>
        <v>0</v>
      </c>
      <c r="W63" s="624">
        <f t="shared" ref="W63" si="469">IF(W62="",0,1)</f>
        <v>0</v>
      </c>
      <c r="X63" s="624">
        <f t="shared" ref="X63" si="470">IF(X62="",0,1)</f>
        <v>0</v>
      </c>
      <c r="Y63" s="624">
        <f t="shared" ref="Y63" si="471">IF(Y62="",0,1)</f>
        <v>0</v>
      </c>
      <c r="Z63" s="624">
        <f t="shared" ref="Z63" si="472">IF(Z62="",0,1)</f>
        <v>0</v>
      </c>
      <c r="AA63" s="624">
        <f>SUM(U63:Z63)</f>
        <v>0</v>
      </c>
      <c r="AB63" s="1300" t="str">
        <f>IF(AA62=6,"",AB62)</f>
        <v/>
      </c>
      <c r="AC63" s="2269"/>
      <c r="AD63" s="624">
        <f t="shared" ref="AD63" si="473">IF(AD62="",0,1)</f>
        <v>0</v>
      </c>
      <c r="AE63" s="624">
        <f t="shared" ref="AE63" si="474">IF(AE62="",0,1)</f>
        <v>0</v>
      </c>
      <c r="AF63" s="624">
        <f t="shared" ref="AF63" si="475">IF(AF62="",0,1)</f>
        <v>0</v>
      </c>
      <c r="AG63" s="624">
        <f t="shared" ref="AG63" si="476">IF(AG62="",0,1)</f>
        <v>0</v>
      </c>
      <c r="AH63" s="624">
        <f t="shared" ref="AH63" si="477">IF(AH62="",0,1)</f>
        <v>0</v>
      </c>
      <c r="AI63" s="624">
        <f t="shared" ref="AI63" si="478">IF(AI62="",0,1)</f>
        <v>0</v>
      </c>
      <c r="AJ63" s="624">
        <f t="shared" ref="AJ63" si="479">SUM(AD63:AI63)</f>
        <v>0</v>
      </c>
      <c r="AK63" s="1300" t="str">
        <f t="shared" ref="AK63" si="480">IF(AJ62=6,"",AK62)</f>
        <v/>
      </c>
      <c r="AL63" s="2269"/>
      <c r="AM63" s="2275"/>
      <c r="AN63" s="2275"/>
      <c r="AO63" s="2275"/>
    </row>
    <row r="64" spans="1:41" ht="15.75" hidden="1" customHeight="1" thickTop="1" x14ac:dyDescent="0.2">
      <c r="A64" s="615"/>
      <c r="B64" s="1298"/>
      <c r="C64" s="1299"/>
      <c r="D64" s="1296"/>
      <c r="E64" s="1297"/>
      <c r="F64" s="600"/>
      <c r="G64" s="1312"/>
      <c r="H64" s="1308"/>
      <c r="I64" s="1313"/>
      <c r="J64" s="1312"/>
      <c r="K64" s="1308"/>
      <c r="L64" s="624" t="str">
        <f>IF(SUM(L63:Q63)=1,"",IF(SUM(L63:Q63)=2," dan ",", "))</f>
        <v xml:space="preserve">, </v>
      </c>
      <c r="M64" s="624" t="str">
        <f>IF(SUM(M63:Q63)=1,"",IF(SUM(M63:Q63)=2," dan ",", "))</f>
        <v xml:space="preserve">, </v>
      </c>
      <c r="N64" s="624" t="str">
        <f>IF(SUM(N63:Q63)=1,"",IF(SUM(N63:Q63)=2," dan ",", "))</f>
        <v xml:space="preserve">, </v>
      </c>
      <c r="O64" s="624" t="str">
        <f>IF(SUM(O63:Q63)=1,"",IF(SUM(O63:Q63)=2," dan ",", "))</f>
        <v xml:space="preserve">, </v>
      </c>
      <c r="P64" s="624" t="str">
        <f>IF(SUM(P63:Q63)=1,"",IF(SUM(P63:Q63)=2," dan ",", "))</f>
        <v xml:space="preserve">, </v>
      </c>
      <c r="Q64" s="624"/>
      <c r="R64" s="624"/>
      <c r="S64" s="624"/>
      <c r="T64" s="2269"/>
      <c r="U64" s="624" t="str">
        <f>IF(SUM(U63:Z63)=1,"",IF(SUM(U63:Z63)=2," dan ",", "))</f>
        <v xml:space="preserve">, </v>
      </c>
      <c r="V64" s="624" t="str">
        <f>IF(SUM(V63:Z63)=1,"",IF(SUM(V63:Z63)=2," dan ",", "))</f>
        <v xml:space="preserve">, </v>
      </c>
      <c r="W64" s="624" t="str">
        <f>IF(SUM(W63:Z63)=1,"",IF(SUM(W63:Z63)=2," dan ",", "))</f>
        <v xml:space="preserve">, </v>
      </c>
      <c r="X64" s="624" t="str">
        <f>IF(SUM(X63:Z63)=1,"",IF(SUM(X63:Z63)=2," dan ",", "))</f>
        <v xml:space="preserve">, </v>
      </c>
      <c r="Y64" s="624" t="str">
        <f>IF(SUM(Y63:Z63)=1,"",IF(SUM(Y63:Z63)=2," dan ",", "))</f>
        <v xml:space="preserve">, </v>
      </c>
      <c r="Z64" s="624"/>
      <c r="AA64" s="624"/>
      <c r="AB64" s="1300"/>
      <c r="AC64" s="2269"/>
      <c r="AD64" s="624" t="str">
        <f t="shared" ref="AD64" si="481">IF(SUM(AD63:AI63)=1,"",IF(SUM(AD63:AI63)=2," dan ",", "))</f>
        <v xml:space="preserve">, </v>
      </c>
      <c r="AE64" s="624" t="str">
        <f t="shared" ref="AE64" si="482">IF(SUM(AE63:AI63)=1,"",IF(SUM(AE63:AI63)=2," dan ",", "))</f>
        <v xml:space="preserve">, </v>
      </c>
      <c r="AF64" s="624" t="str">
        <f t="shared" ref="AF64" si="483">IF(SUM(AF63:AI63)=1,"",IF(SUM(AF63:AI63)=2," dan ",", "))</f>
        <v xml:space="preserve">, </v>
      </c>
      <c r="AG64" s="624" t="str">
        <f t="shared" ref="AG64" si="484">IF(SUM(AG63:AI63)=1,"",IF(SUM(AG63:AI63)=2," dan ",", "))</f>
        <v xml:space="preserve">, </v>
      </c>
      <c r="AH64" s="624" t="str">
        <f t="shared" ref="AH64" si="485">IF(SUM(AH63:AI63)=1,"",IF(SUM(AH63:AI63)=2," dan ",", "))</f>
        <v xml:space="preserve">, </v>
      </c>
      <c r="AI64" s="624"/>
      <c r="AJ64" s="624"/>
      <c r="AK64" s="1300"/>
      <c r="AL64" s="2269"/>
      <c r="AM64" s="2275"/>
      <c r="AN64" s="2275"/>
      <c r="AO64" s="2275"/>
    </row>
    <row r="65" spans="1:41" ht="15.75" hidden="1" customHeight="1" thickBot="1" x14ac:dyDescent="0.25">
      <c r="A65" s="615"/>
      <c r="B65" s="616"/>
      <c r="C65" s="617"/>
      <c r="D65" s="618"/>
      <c r="E65" s="619"/>
      <c r="F65" s="600"/>
      <c r="G65" s="1312"/>
      <c r="H65" s="1308"/>
      <c r="I65" s="1313"/>
      <c r="J65" s="1312"/>
      <c r="K65" s="1308"/>
      <c r="L65" s="625" t="str">
        <f>IF(L63=0,"",L64)</f>
        <v/>
      </c>
      <c r="M65" s="625" t="str">
        <f t="shared" ref="M65" si="486">IF(M63=0,"",M64)</f>
        <v/>
      </c>
      <c r="N65" s="625" t="str">
        <f t="shared" ref="N65" si="487">IF(N63=0,"",N64)</f>
        <v/>
      </c>
      <c r="O65" s="625" t="str">
        <f t="shared" ref="O65" si="488">IF(O63=0,"",O64)</f>
        <v/>
      </c>
      <c r="P65" s="625" t="str">
        <f t="shared" ref="P65" si="489">IF(P63=0,"",P64)</f>
        <v/>
      </c>
      <c r="Q65" s="625" t="str">
        <f t="shared" ref="Q65" si="490">IF(Q63=0,"",Q64)</f>
        <v/>
      </c>
      <c r="R65" s="625"/>
      <c r="S65" s="625"/>
      <c r="T65" s="2270"/>
      <c r="U65" s="625" t="str">
        <f>IF(U63=0,"",U64)</f>
        <v/>
      </c>
      <c r="V65" s="625" t="str">
        <f t="shared" ref="V65" si="491">IF(V63=0,"",V64)</f>
        <v/>
      </c>
      <c r="W65" s="625" t="str">
        <f t="shared" ref="W65" si="492">IF(W63=0,"",W64)</f>
        <v/>
      </c>
      <c r="X65" s="625" t="str">
        <f t="shared" ref="X65" si="493">IF(X63=0,"",X64)</f>
        <v/>
      </c>
      <c r="Y65" s="625" t="str">
        <f t="shared" ref="Y65" si="494">IF(Y63=0,"",Y64)</f>
        <v/>
      </c>
      <c r="Z65" s="625" t="str">
        <f t="shared" ref="Z65" si="495">IF(Z63=0,"",Z64)</f>
        <v/>
      </c>
      <c r="AA65" s="625"/>
      <c r="AB65" s="1330"/>
      <c r="AC65" s="2270"/>
      <c r="AD65" s="625" t="str">
        <f t="shared" ref="AD65" si="496">IF(AD63=0,"",AD64)</f>
        <v/>
      </c>
      <c r="AE65" s="625" t="str">
        <f t="shared" ref="AE65" si="497">IF(AE63=0,"",AE64)</f>
        <v/>
      </c>
      <c r="AF65" s="625" t="str">
        <f t="shared" ref="AF65" si="498">IF(AF63=0,"",AF64)</f>
        <v/>
      </c>
      <c r="AG65" s="625" t="str">
        <f t="shared" ref="AG65" si="499">IF(AG63=0,"",AG64)</f>
        <v/>
      </c>
      <c r="AH65" s="625" t="str">
        <f t="shared" ref="AH65" si="500">IF(AH63=0,"",AH64)</f>
        <v/>
      </c>
      <c r="AI65" s="625" t="str">
        <f t="shared" ref="AI65" si="501">IF(AI63=0,"",AI64)</f>
        <v/>
      </c>
      <c r="AJ65" s="625"/>
      <c r="AK65" s="1330"/>
      <c r="AL65" s="2270"/>
      <c r="AM65" s="2276"/>
      <c r="AN65" s="2276"/>
      <c r="AO65" s="2276"/>
    </row>
    <row r="66" spans="1:41" ht="15.75" customHeight="1" thickTop="1" x14ac:dyDescent="0.2">
      <c r="A66" s="615">
        <f>NSIKAP!R114</f>
        <v>0</v>
      </c>
      <c r="B66" s="2259">
        <v>7</v>
      </c>
      <c r="C66" s="2262" t="str">
        <f>ABSEN!C17</f>
        <v/>
      </c>
      <c r="D66" s="2240" t="str">
        <f>ABSEN!E17</f>
        <v/>
      </c>
      <c r="E66" s="2241"/>
      <c r="F66" s="589" t="str">
        <f>NPENGETAHUAN!N21</f>
        <v/>
      </c>
      <c r="G66" s="1310" t="str">
        <f>NKETRAMPILAN!M21</f>
        <v/>
      </c>
      <c r="H66" s="1304" t="str">
        <f>NSIKAP!Z26</f>
        <v/>
      </c>
      <c r="I66" s="1314" t="str">
        <f>NPENGETAHUAN!V21</f>
        <v/>
      </c>
      <c r="J66" s="1310" t="str">
        <f>NKETRAMPILAN!U21</f>
        <v/>
      </c>
      <c r="K66" s="1304" t="str">
        <f>NSIKAP!AH26</f>
        <v/>
      </c>
      <c r="L66" s="623" t="str">
        <f>F66</f>
        <v/>
      </c>
      <c r="M66" s="623" t="str">
        <f>F67</f>
        <v/>
      </c>
      <c r="N66" s="623" t="str">
        <f>F68</f>
        <v/>
      </c>
      <c r="O66" s="623" t="str">
        <f>F69</f>
        <v/>
      </c>
      <c r="P66" s="623" t="str">
        <f>F70</f>
        <v/>
      </c>
      <c r="Q66" s="623" t="str">
        <f>F71</f>
        <v/>
      </c>
      <c r="R66" s="623">
        <f>COUNTBLANK(L66:Q66)</f>
        <v>6</v>
      </c>
      <c r="S66" s="1301" t="str">
        <f>IF(R66=6,"","Sudah memahami ")</f>
        <v/>
      </c>
      <c r="T66" s="2272" t="str">
        <f>CONCATENATE(S67,L66,L69,M66,M69,N66,N69,O66,O69,P66,P69,Q66)</f>
        <v/>
      </c>
      <c r="U66" s="1322" t="str">
        <f>G66</f>
        <v/>
      </c>
      <c r="V66" s="1322" t="str">
        <f>G67</f>
        <v/>
      </c>
      <c r="W66" s="1322" t="str">
        <f>G68</f>
        <v/>
      </c>
      <c r="X66" s="1322" t="str">
        <f>G69</f>
        <v/>
      </c>
      <c r="Y66" s="1322" t="str">
        <f>G70</f>
        <v/>
      </c>
      <c r="Z66" s="1322" t="str">
        <f>G71</f>
        <v/>
      </c>
      <c r="AA66" s="623">
        <f>COUNTBLANK(U66:Z66)</f>
        <v>6</v>
      </c>
      <c r="AB66" s="1301" t="str">
        <f>IF(AA66=6,"","Sudah memiliki ketrampilan ")</f>
        <v/>
      </c>
      <c r="AC66" s="2272" t="str">
        <f>CONCATENATE(AB67,U66,U69,V66,V69,W66,W69,X66,X69,Y66,Y69,Z66)</f>
        <v/>
      </c>
      <c r="AD66" s="1322" t="str">
        <f t="shared" ref="AD66" si="502">H66</f>
        <v/>
      </c>
      <c r="AE66" s="1322" t="str">
        <f t="shared" ref="AE66" si="503">H67</f>
        <v/>
      </c>
      <c r="AF66" s="1322" t="str">
        <f t="shared" ref="AF66" si="504">H68</f>
        <v/>
      </c>
      <c r="AG66" s="1322" t="str">
        <f t="shared" ref="AG66" si="505">H69</f>
        <v/>
      </c>
      <c r="AH66" s="1322" t="str">
        <f t="shared" ref="AH66" si="506">H70</f>
        <v/>
      </c>
      <c r="AI66" s="1322" t="str">
        <f t="shared" ref="AI66" si="507">H71</f>
        <v/>
      </c>
      <c r="AJ66" s="623">
        <f t="shared" ref="AJ66" si="508">COUNTBLANK(AD66:AI66)</f>
        <v>6</v>
      </c>
      <c r="AK66" s="1301" t="str">
        <f t="shared" ref="AK66" si="509">IF(AJ66=6,"","Sudah memperlihatkan sikap yang konsisten terhadap ")</f>
        <v/>
      </c>
      <c r="AL66" s="2272" t="str">
        <f t="shared" ref="AL66" si="510">CONCATENATE(AK67,AD66,AD69,AE66,AE69,AF66,AF69,AG66,AG69,AH66,AH69,AI66)</f>
        <v/>
      </c>
      <c r="AM66" s="2274" t="str">
        <f t="shared" ref="AM66" si="511">CONCATENATE(T66,T70)</f>
        <v/>
      </c>
      <c r="AN66" s="2274" t="str">
        <f t="shared" ref="AN66" si="512">CONCATENATE(AC66,AC70)</f>
        <v/>
      </c>
      <c r="AO66" s="2274" t="str">
        <f t="shared" ref="AO66" si="513">CONCATENATE(AL66,AL70)</f>
        <v/>
      </c>
    </row>
    <row r="67" spans="1:41" ht="15" customHeight="1" x14ac:dyDescent="0.2">
      <c r="A67" s="615">
        <f>NSIKAP!R115</f>
        <v>0</v>
      </c>
      <c r="B67" s="2260"/>
      <c r="C67" s="2263"/>
      <c r="D67" s="2242"/>
      <c r="E67" s="2243"/>
      <c r="F67" s="590" t="str">
        <f>NPENGETAHUAN!O21</f>
        <v/>
      </c>
      <c r="G67" s="1311" t="str">
        <f>NKETRAMPILAN!N21</f>
        <v/>
      </c>
      <c r="H67" s="1305" t="str">
        <f>NSIKAP!AA26</f>
        <v/>
      </c>
      <c r="I67" s="1315" t="str">
        <f>NPENGETAHUAN!W21</f>
        <v/>
      </c>
      <c r="J67" s="1311" t="str">
        <f>NKETRAMPILAN!V21</f>
        <v/>
      </c>
      <c r="K67" s="1305" t="str">
        <f>NSIKAP!AI26</f>
        <v/>
      </c>
      <c r="L67" s="624">
        <f>IF(L66="",0,1)</f>
        <v>0</v>
      </c>
      <c r="M67" s="624">
        <f>IF(M66="",0,1)</f>
        <v>0</v>
      </c>
      <c r="N67" s="624">
        <f t="shared" ref="N67" si="514">IF(N66="",0,1)</f>
        <v>0</v>
      </c>
      <c r="O67" s="624">
        <f t="shared" ref="O67" si="515">IF(O66="",0,1)</f>
        <v>0</v>
      </c>
      <c r="P67" s="624">
        <f t="shared" ref="P67" si="516">IF(P66="",0,1)</f>
        <v>0</v>
      </c>
      <c r="Q67" s="624">
        <f t="shared" ref="Q67" si="517">IF(Q66="",0,1)</f>
        <v>0</v>
      </c>
      <c r="R67" s="624">
        <f>SUM(L67:Q67)</f>
        <v>0</v>
      </c>
      <c r="S67" s="624" t="str">
        <f>IF(R67=6,"",S66)</f>
        <v/>
      </c>
      <c r="T67" s="2269"/>
      <c r="U67" s="624">
        <f>IF(U66="",0,1)</f>
        <v>0</v>
      </c>
      <c r="V67" s="624">
        <f>IF(V66="",0,1)</f>
        <v>0</v>
      </c>
      <c r="W67" s="624">
        <f t="shared" ref="W67" si="518">IF(W66="",0,1)</f>
        <v>0</v>
      </c>
      <c r="X67" s="624">
        <f t="shared" ref="X67" si="519">IF(X66="",0,1)</f>
        <v>0</v>
      </c>
      <c r="Y67" s="624">
        <f t="shared" ref="Y67" si="520">IF(Y66="",0,1)</f>
        <v>0</v>
      </c>
      <c r="Z67" s="624">
        <f t="shared" ref="Z67" si="521">IF(Z66="",0,1)</f>
        <v>0</v>
      </c>
      <c r="AA67" s="624">
        <f>SUM(U67:Z67)</f>
        <v>0</v>
      </c>
      <c r="AB67" s="1300" t="str">
        <f>IF(AA67=6,"",AB66)</f>
        <v/>
      </c>
      <c r="AC67" s="2269"/>
      <c r="AD67" s="624">
        <f t="shared" ref="AD67" si="522">IF(AD66="",0,1)</f>
        <v>0</v>
      </c>
      <c r="AE67" s="624">
        <f t="shared" ref="AE67" si="523">IF(AE66="",0,1)</f>
        <v>0</v>
      </c>
      <c r="AF67" s="624">
        <f t="shared" ref="AF67" si="524">IF(AF66="",0,1)</f>
        <v>0</v>
      </c>
      <c r="AG67" s="624">
        <f t="shared" ref="AG67" si="525">IF(AG66="",0,1)</f>
        <v>0</v>
      </c>
      <c r="AH67" s="624">
        <f t="shared" ref="AH67" si="526">IF(AH66="",0,1)</f>
        <v>0</v>
      </c>
      <c r="AI67" s="624">
        <f t="shared" ref="AI67" si="527">IF(AI66="",0,1)</f>
        <v>0</v>
      </c>
      <c r="AJ67" s="624">
        <f t="shared" ref="AJ67" si="528">SUM(AD67:AI67)</f>
        <v>0</v>
      </c>
      <c r="AK67" s="1300" t="str">
        <f t="shared" ref="AK67" si="529">IF(AJ67=6,"",AK66)</f>
        <v/>
      </c>
      <c r="AL67" s="2269"/>
      <c r="AM67" s="2275"/>
      <c r="AN67" s="2275"/>
      <c r="AO67" s="2275"/>
    </row>
    <row r="68" spans="1:41" ht="15" customHeight="1" x14ac:dyDescent="0.2">
      <c r="A68" s="615">
        <f>NSIKAP!R116</f>
        <v>0</v>
      </c>
      <c r="B68" s="2260"/>
      <c r="C68" s="2263"/>
      <c r="D68" s="2242"/>
      <c r="E68" s="2243"/>
      <c r="F68" s="601" t="str">
        <f>NPENGETAHUAN!P21</f>
        <v/>
      </c>
      <c r="G68" s="1311" t="str">
        <f>NKETRAMPILAN!O21</f>
        <v/>
      </c>
      <c r="H68" s="1306" t="str">
        <f>NSIKAP!AB26</f>
        <v/>
      </c>
      <c r="I68" s="1316" t="str">
        <f>NPENGETAHUAN!X21</f>
        <v/>
      </c>
      <c r="J68" s="1311" t="str">
        <f>NKETRAMPILAN!W21</f>
        <v/>
      </c>
      <c r="K68" s="1306" t="str">
        <f>NSIKAP!AJ26</f>
        <v/>
      </c>
      <c r="L68" s="624" t="str">
        <f>IF(SUM(L67:Q67)=1,"",IF(SUM(L67:Q67)=2," dan ",", "))</f>
        <v xml:space="preserve">, </v>
      </c>
      <c r="M68" s="624" t="str">
        <f>IF(SUM(M67:Q67)=1,"",IF(SUM(M67:Q67)=2," dan ",", "))</f>
        <v xml:space="preserve">, </v>
      </c>
      <c r="N68" s="624" t="str">
        <f>IF(SUM(N67:Q67)=1,"",IF(SUM(N67:Q67)=2," dan ",", "))</f>
        <v xml:space="preserve">, </v>
      </c>
      <c r="O68" s="624" t="str">
        <f>IF(SUM(O67:Q67)=1,"",IF(SUM(O67:Q67)=2," dan ",", "))</f>
        <v xml:space="preserve">, </v>
      </c>
      <c r="P68" s="624" t="str">
        <f>IF(SUM(P67:Q67)=1,"",IF(SUM(P67:Q67)=2," dan ",", "))</f>
        <v xml:space="preserve">, </v>
      </c>
      <c r="Q68" s="624"/>
      <c r="R68" s="624"/>
      <c r="S68" s="624"/>
      <c r="T68" s="2269"/>
      <c r="U68" s="624" t="str">
        <f>IF(SUM(U67:Z67)=1,"",IF(SUM(U67:Z67)=2," dan ",", "))</f>
        <v xml:space="preserve">, </v>
      </c>
      <c r="V68" s="624" t="str">
        <f>IF(SUM(V67:Z67)=1,"",IF(SUM(V67:Z67)=2," dan ",", "))</f>
        <v xml:space="preserve">, </v>
      </c>
      <c r="W68" s="624" t="str">
        <f>IF(SUM(W67:Z67)=1,"",IF(SUM(W67:Z67)=2," dan ",", "))</f>
        <v xml:space="preserve">, </v>
      </c>
      <c r="X68" s="624" t="str">
        <f>IF(SUM(X67:Z67)=1,"",IF(SUM(X67:Z67)=2," dan ",", "))</f>
        <v xml:space="preserve">, </v>
      </c>
      <c r="Y68" s="624" t="str">
        <f>IF(SUM(Y67:Z67)=1,"",IF(SUM(Y67:Z67)=2," dan ",", "))</f>
        <v xml:space="preserve">, </v>
      </c>
      <c r="Z68" s="624"/>
      <c r="AA68" s="624"/>
      <c r="AB68" s="1300"/>
      <c r="AC68" s="2269"/>
      <c r="AD68" s="624" t="str">
        <f t="shared" ref="AD68" si="530">IF(SUM(AD67:AI67)=1,"",IF(SUM(AD67:AI67)=2," dan ",", "))</f>
        <v xml:space="preserve">, </v>
      </c>
      <c r="AE68" s="624" t="str">
        <f t="shared" ref="AE68" si="531">IF(SUM(AE67:AI67)=1,"",IF(SUM(AE67:AI67)=2," dan ",", "))</f>
        <v xml:space="preserve">, </v>
      </c>
      <c r="AF68" s="624" t="str">
        <f t="shared" ref="AF68" si="532">IF(SUM(AF67:AI67)=1,"",IF(SUM(AF67:AI67)=2," dan ",", "))</f>
        <v xml:space="preserve">, </v>
      </c>
      <c r="AG68" s="624" t="str">
        <f t="shared" ref="AG68" si="533">IF(SUM(AG67:AI67)=1,"",IF(SUM(AG67:AI67)=2," dan ",", "))</f>
        <v xml:space="preserve">, </v>
      </c>
      <c r="AH68" s="624" t="str">
        <f t="shared" ref="AH68" si="534">IF(SUM(AH67:AI67)=1,"",IF(SUM(AH67:AI67)=2," dan ",", "))</f>
        <v xml:space="preserve">, </v>
      </c>
      <c r="AI68" s="624"/>
      <c r="AJ68" s="624"/>
      <c r="AK68" s="1300"/>
      <c r="AL68" s="2269"/>
      <c r="AM68" s="2275"/>
      <c r="AN68" s="2275"/>
      <c r="AO68" s="2275"/>
    </row>
    <row r="69" spans="1:41" ht="15" customHeight="1" x14ac:dyDescent="0.2">
      <c r="A69" s="615">
        <f>NSIKAP!R117</f>
        <v>0</v>
      </c>
      <c r="B69" s="2260"/>
      <c r="C69" s="2263"/>
      <c r="D69" s="2242"/>
      <c r="E69" s="2243"/>
      <c r="F69" s="601" t="str">
        <f>NPENGETAHUAN!Q21</f>
        <v/>
      </c>
      <c r="G69" s="1311" t="str">
        <f>NKETRAMPILAN!P21</f>
        <v/>
      </c>
      <c r="H69" s="1306" t="str">
        <f>NSIKAP!AC26</f>
        <v/>
      </c>
      <c r="I69" s="1316" t="str">
        <f>NPENGETAHUAN!Y21</f>
        <v/>
      </c>
      <c r="J69" s="1311" t="str">
        <f>NKETRAMPILAN!X21</f>
        <v/>
      </c>
      <c r="K69" s="1306" t="str">
        <f>NSIKAP!AK26</f>
        <v/>
      </c>
      <c r="L69" s="624" t="str">
        <f>IF(L67=0,"",L68)</f>
        <v/>
      </c>
      <c r="M69" s="624" t="str">
        <f>IF(M67=0,"",M68)</f>
        <v/>
      </c>
      <c r="N69" s="624" t="str">
        <f t="shared" ref="N69" si="535">IF(N67=0,"",N68)</f>
        <v/>
      </c>
      <c r="O69" s="624" t="str">
        <f t="shared" ref="O69" si="536">IF(O67=0,"",O68)</f>
        <v/>
      </c>
      <c r="P69" s="624" t="str">
        <f t="shared" ref="P69" si="537">IF(P67=0,"",P68)</f>
        <v/>
      </c>
      <c r="Q69" s="624"/>
      <c r="R69" s="624"/>
      <c r="S69" s="624"/>
      <c r="T69" s="2273"/>
      <c r="U69" s="624" t="str">
        <f>IF(U67=0,"",U68)</f>
        <v/>
      </c>
      <c r="V69" s="624" t="str">
        <f>IF(V67=0,"",V68)</f>
        <v/>
      </c>
      <c r="W69" s="624" t="str">
        <f t="shared" ref="W69" si="538">IF(W67=0,"",W68)</f>
        <v/>
      </c>
      <c r="X69" s="624" t="str">
        <f t="shared" ref="X69" si="539">IF(X67=0,"",X68)</f>
        <v/>
      </c>
      <c r="Y69" s="624" t="str">
        <f t="shared" ref="Y69" si="540">IF(Y67=0,"",Y68)</f>
        <v/>
      </c>
      <c r="Z69" s="624"/>
      <c r="AA69" s="624"/>
      <c r="AB69" s="1300"/>
      <c r="AC69" s="2273"/>
      <c r="AD69" s="624" t="str">
        <f t="shared" ref="AD69:AE69" si="541">IF(AD67=0,"",AD68)</f>
        <v/>
      </c>
      <c r="AE69" s="624" t="str">
        <f t="shared" si="541"/>
        <v/>
      </c>
      <c r="AF69" s="624" t="str">
        <f t="shared" ref="AF69" si="542">IF(AF67=0,"",AF68)</f>
        <v/>
      </c>
      <c r="AG69" s="624" t="str">
        <f t="shared" ref="AG69" si="543">IF(AG67=0,"",AG68)</f>
        <v/>
      </c>
      <c r="AH69" s="624" t="str">
        <f t="shared" ref="AH69" si="544">IF(AH67=0,"",AH68)</f>
        <v/>
      </c>
      <c r="AI69" s="624"/>
      <c r="AJ69" s="624"/>
      <c r="AK69" s="1300"/>
      <c r="AL69" s="2273"/>
      <c r="AM69" s="2275"/>
      <c r="AN69" s="2275"/>
      <c r="AO69" s="2275"/>
    </row>
    <row r="70" spans="1:41" ht="15" customHeight="1" x14ac:dyDescent="0.2">
      <c r="A70" s="615">
        <f>NSIKAP!R118</f>
        <v>0</v>
      </c>
      <c r="B70" s="2260"/>
      <c r="C70" s="2263"/>
      <c r="D70" s="2242"/>
      <c r="E70" s="2243"/>
      <c r="F70" s="601" t="str">
        <f>NPENGETAHUAN!R21</f>
        <v/>
      </c>
      <c r="G70" s="1311" t="str">
        <f>NKETRAMPILAN!Q21</f>
        <v/>
      </c>
      <c r="H70" s="1306" t="str">
        <f>NSIKAP!AD26</f>
        <v/>
      </c>
      <c r="I70" s="1316" t="str">
        <f>NPENGETAHUAN!Z21</f>
        <v/>
      </c>
      <c r="J70" s="1311" t="str">
        <f>NKETRAMPILAN!Y21</f>
        <v/>
      </c>
      <c r="K70" s="1306" t="str">
        <f>NSIKAP!AL26</f>
        <v/>
      </c>
      <c r="L70" s="624" t="str">
        <f>I66</f>
        <v/>
      </c>
      <c r="M70" s="624" t="str">
        <f>I67</f>
        <v/>
      </c>
      <c r="N70" s="624" t="str">
        <f>I68</f>
        <v/>
      </c>
      <c r="O70" s="624" t="str">
        <f>I69</f>
        <v/>
      </c>
      <c r="P70" s="624" t="str">
        <f>I70</f>
        <v/>
      </c>
      <c r="Q70" s="624" t="str">
        <f>I71</f>
        <v/>
      </c>
      <c r="R70" s="624">
        <f t="shared" ref="R70" si="545">COUNTBLANK(L70:Q70)</f>
        <v>6</v>
      </c>
      <c r="S70" s="624" t="str">
        <f>IF(R66=6,"Masih harus ditingkatkan pemahaman mengenai", ", tapi masih harus ditingkatkan pemahaman mengenai ")</f>
        <v>Masih harus ditingkatkan pemahaman mengenai</v>
      </c>
      <c r="T70" s="2268" t="str">
        <f>CONCATENATE(S71,L70,L73,M70,M73,N70,N73,O70,O73,P70,P73,Q70)</f>
        <v/>
      </c>
      <c r="U70" s="624" t="str">
        <f>J66</f>
        <v/>
      </c>
      <c r="V70" s="624" t="str">
        <f>J67</f>
        <v/>
      </c>
      <c r="W70" s="624" t="str">
        <f>J68</f>
        <v/>
      </c>
      <c r="X70" s="624" t="str">
        <f>J69</f>
        <v/>
      </c>
      <c r="Y70" s="624" t="str">
        <f>J70</f>
        <v/>
      </c>
      <c r="Z70" s="624" t="str">
        <f>J71</f>
        <v/>
      </c>
      <c r="AA70" s="624">
        <f t="shared" ref="AA70" si="546">COUNTBLANK(U70:Z70)</f>
        <v>6</v>
      </c>
      <c r="AB70" s="1300" t="str">
        <f>IF(AA66=6,"Masih harus ditingkatkan kemampuan pada ketrampilan", ", tapi masih harus ditingkatkan ketrampilannya dalam ")</f>
        <v>Masih harus ditingkatkan kemampuan pada ketrampilan</v>
      </c>
      <c r="AC70" s="2268" t="str">
        <f>CONCATENATE(AB71,U70,U73,V70,V73,W70,W73,X70,X73,Y70,Y73,Z70)</f>
        <v/>
      </c>
      <c r="AD70" s="624" t="str">
        <f t="shared" ref="AD70" si="547">K66</f>
        <v/>
      </c>
      <c r="AE70" s="624" t="str">
        <f t="shared" ref="AE70" si="548">K67</f>
        <v/>
      </c>
      <c r="AF70" s="624" t="str">
        <f t="shared" ref="AF70" si="549">K68</f>
        <v/>
      </c>
      <c r="AG70" s="624" t="str">
        <f t="shared" ref="AG70" si="550">K69</f>
        <v/>
      </c>
      <c r="AH70" s="624" t="str">
        <f t="shared" ref="AH70" si="551">K70</f>
        <v/>
      </c>
      <c r="AI70" s="624" t="str">
        <f t="shared" ref="AI70" si="552">K71</f>
        <v/>
      </c>
      <c r="AJ70" s="624">
        <f t="shared" ref="AJ70" si="553">COUNTBLANK(AD70:AI70)</f>
        <v>6</v>
      </c>
      <c r="AK70" s="1300" t="str">
        <f t="shared" ref="AK70" si="554">IF(AJ66=6,"Masih harus diperbaiki sikap dan perilakunya dalam hal ", ", tapi masih harus diperbaiki sikap dan perilakunya dalam hal ")</f>
        <v xml:space="preserve">Masih harus diperbaiki sikap dan perilakunya dalam hal </v>
      </c>
      <c r="AL70" s="2268" t="str">
        <f t="shared" ref="AL70" si="555">CONCATENATE(AK71,AD70,AD73,AE70,AE73,AF70,AF73,AG70,AG73,AH70,AH73,AI70)</f>
        <v/>
      </c>
      <c r="AM70" s="2275"/>
      <c r="AN70" s="2275"/>
      <c r="AO70" s="2275"/>
    </row>
    <row r="71" spans="1:41" ht="15.75" customHeight="1" thickBot="1" x14ac:dyDescent="0.25">
      <c r="A71" s="615">
        <f>NSIKAP!R119</f>
        <v>0</v>
      </c>
      <c r="B71" s="2261"/>
      <c r="C71" s="2264"/>
      <c r="D71" s="2244"/>
      <c r="E71" s="2245"/>
      <c r="F71" s="591" t="str">
        <f>NPENGETAHUAN!S21</f>
        <v/>
      </c>
      <c r="G71" s="1311" t="str">
        <f>NKETRAMPILAN!R21</f>
        <v/>
      </c>
      <c r="H71" s="1307" t="str">
        <f>NSIKAP!AE26</f>
        <v/>
      </c>
      <c r="I71" s="1317" t="str">
        <f>NPENGETAHUAN!AA21</f>
        <v/>
      </c>
      <c r="J71" s="1311" t="str">
        <f>NKETRAMPILAN!Z21</f>
        <v/>
      </c>
      <c r="K71" s="1307" t="str">
        <f>NSIKAP!AM26</f>
        <v/>
      </c>
      <c r="L71" s="624">
        <f>IF(L70="",0,1)</f>
        <v>0</v>
      </c>
      <c r="M71" s="624">
        <f t="shared" ref="M71" si="556">IF(M70="",0,1)</f>
        <v>0</v>
      </c>
      <c r="N71" s="624">
        <f t="shared" ref="N71" si="557">IF(N70="",0,1)</f>
        <v>0</v>
      </c>
      <c r="O71" s="624">
        <f t="shared" ref="O71" si="558">IF(O70="",0,1)</f>
        <v>0</v>
      </c>
      <c r="P71" s="624">
        <f t="shared" ref="P71" si="559">IF(P70="",0,1)</f>
        <v>0</v>
      </c>
      <c r="Q71" s="624">
        <f t="shared" ref="Q71" si="560">IF(Q70="",0,1)</f>
        <v>0</v>
      </c>
      <c r="R71" s="624">
        <f>SUM(L71:Q71)</f>
        <v>0</v>
      </c>
      <c r="S71" s="624" t="str">
        <f>IF(R70=6,"",S70)</f>
        <v/>
      </c>
      <c r="T71" s="2269"/>
      <c r="U71" s="624">
        <f>IF(U70="",0,1)</f>
        <v>0</v>
      </c>
      <c r="V71" s="624">
        <f t="shared" ref="V71" si="561">IF(V70="",0,1)</f>
        <v>0</v>
      </c>
      <c r="W71" s="624">
        <f t="shared" ref="W71" si="562">IF(W70="",0,1)</f>
        <v>0</v>
      </c>
      <c r="X71" s="624">
        <f t="shared" ref="X71" si="563">IF(X70="",0,1)</f>
        <v>0</v>
      </c>
      <c r="Y71" s="624">
        <f t="shared" ref="Y71" si="564">IF(Y70="",0,1)</f>
        <v>0</v>
      </c>
      <c r="Z71" s="624">
        <f t="shared" ref="Z71" si="565">IF(Z70="",0,1)</f>
        <v>0</v>
      </c>
      <c r="AA71" s="624">
        <f>SUM(U71:Z71)</f>
        <v>0</v>
      </c>
      <c r="AB71" s="1300" t="str">
        <f>IF(AA70=6,"",AB70)</f>
        <v/>
      </c>
      <c r="AC71" s="2269"/>
      <c r="AD71" s="624">
        <f t="shared" ref="AD71" si="566">IF(AD70="",0,1)</f>
        <v>0</v>
      </c>
      <c r="AE71" s="624">
        <f t="shared" ref="AE71" si="567">IF(AE70="",0,1)</f>
        <v>0</v>
      </c>
      <c r="AF71" s="624">
        <f t="shared" ref="AF71" si="568">IF(AF70="",0,1)</f>
        <v>0</v>
      </c>
      <c r="AG71" s="624">
        <f t="shared" ref="AG71" si="569">IF(AG70="",0,1)</f>
        <v>0</v>
      </c>
      <c r="AH71" s="624">
        <f t="shared" ref="AH71" si="570">IF(AH70="",0,1)</f>
        <v>0</v>
      </c>
      <c r="AI71" s="624">
        <f t="shared" ref="AI71" si="571">IF(AI70="",0,1)</f>
        <v>0</v>
      </c>
      <c r="AJ71" s="624">
        <f t="shared" ref="AJ71" si="572">SUM(AD71:AI71)</f>
        <v>0</v>
      </c>
      <c r="AK71" s="1300" t="str">
        <f t="shared" ref="AK71" si="573">IF(AJ70=6,"",AK70)</f>
        <v/>
      </c>
      <c r="AL71" s="2269"/>
      <c r="AM71" s="2275"/>
      <c r="AN71" s="2275"/>
      <c r="AO71" s="2275"/>
    </row>
    <row r="72" spans="1:41" ht="15.75" hidden="1" customHeight="1" thickTop="1" x14ac:dyDescent="0.2">
      <c r="A72" s="615"/>
      <c r="B72" s="1298"/>
      <c r="C72" s="1299"/>
      <c r="D72" s="1296"/>
      <c r="E72" s="1297"/>
      <c r="F72" s="600"/>
      <c r="G72" s="1312"/>
      <c r="H72" s="1308"/>
      <c r="I72" s="1313"/>
      <c r="J72" s="1312"/>
      <c r="K72" s="1308"/>
      <c r="L72" s="624" t="str">
        <f>IF(SUM(L71:Q71)=1,"",IF(SUM(L71:Q71)=2," dan ",", "))</f>
        <v xml:space="preserve">, </v>
      </c>
      <c r="M72" s="624" t="str">
        <f>IF(SUM(M71:Q71)=1,"",IF(SUM(M71:Q71)=2," dan ",", "))</f>
        <v xml:space="preserve">, </v>
      </c>
      <c r="N72" s="624" t="str">
        <f>IF(SUM(N71:Q71)=1,"",IF(SUM(N71:Q71)=2," dan ",", "))</f>
        <v xml:space="preserve">, </v>
      </c>
      <c r="O72" s="624" t="str">
        <f>IF(SUM(O71:Q71)=1,"",IF(SUM(O71:Q71)=2," dan ",", "))</f>
        <v xml:space="preserve">, </v>
      </c>
      <c r="P72" s="624" t="str">
        <f>IF(SUM(P71:Q71)=1,"",IF(SUM(P71:Q71)=2," dan ",", "))</f>
        <v xml:space="preserve">, </v>
      </c>
      <c r="Q72" s="624"/>
      <c r="R72" s="624"/>
      <c r="S72" s="624"/>
      <c r="T72" s="2269"/>
      <c r="U72" s="624" t="str">
        <f>IF(SUM(U71:Z71)=1,"",IF(SUM(U71:Z71)=2," dan ",", "))</f>
        <v xml:space="preserve">, </v>
      </c>
      <c r="V72" s="624" t="str">
        <f>IF(SUM(V71:Z71)=1,"",IF(SUM(V71:Z71)=2," dan ",", "))</f>
        <v xml:space="preserve">, </v>
      </c>
      <c r="W72" s="624" t="str">
        <f>IF(SUM(W71:Z71)=1,"",IF(SUM(W71:Z71)=2," dan ",", "))</f>
        <v xml:space="preserve">, </v>
      </c>
      <c r="X72" s="624" t="str">
        <f>IF(SUM(X71:Z71)=1,"",IF(SUM(X71:Z71)=2," dan ",", "))</f>
        <v xml:space="preserve">, </v>
      </c>
      <c r="Y72" s="624" t="str">
        <f>IF(SUM(Y71:Z71)=1,"",IF(SUM(Y71:Z71)=2," dan ",", "))</f>
        <v xml:space="preserve">, </v>
      </c>
      <c r="Z72" s="624"/>
      <c r="AA72" s="624"/>
      <c r="AB72" s="1300"/>
      <c r="AC72" s="2269"/>
      <c r="AD72" s="624" t="str">
        <f t="shared" ref="AD72" si="574">IF(SUM(AD71:AI71)=1,"",IF(SUM(AD71:AI71)=2," dan ",", "))</f>
        <v xml:space="preserve">, </v>
      </c>
      <c r="AE72" s="624" t="str">
        <f t="shared" ref="AE72" si="575">IF(SUM(AE71:AI71)=1,"",IF(SUM(AE71:AI71)=2," dan ",", "))</f>
        <v xml:space="preserve">, </v>
      </c>
      <c r="AF72" s="624" t="str">
        <f t="shared" ref="AF72" si="576">IF(SUM(AF71:AI71)=1,"",IF(SUM(AF71:AI71)=2," dan ",", "))</f>
        <v xml:space="preserve">, </v>
      </c>
      <c r="AG72" s="624" t="str">
        <f t="shared" ref="AG72" si="577">IF(SUM(AG71:AI71)=1,"",IF(SUM(AG71:AI71)=2," dan ",", "))</f>
        <v xml:space="preserve">, </v>
      </c>
      <c r="AH72" s="624" t="str">
        <f t="shared" ref="AH72" si="578">IF(SUM(AH71:AI71)=1,"",IF(SUM(AH71:AI71)=2," dan ",", "))</f>
        <v xml:space="preserve">, </v>
      </c>
      <c r="AI72" s="624"/>
      <c r="AJ72" s="624"/>
      <c r="AK72" s="1300"/>
      <c r="AL72" s="2269"/>
      <c r="AM72" s="2275"/>
      <c r="AN72" s="2275"/>
      <c r="AO72" s="2275"/>
    </row>
    <row r="73" spans="1:41" ht="15.75" hidden="1" customHeight="1" thickBot="1" x14ac:dyDescent="0.25">
      <c r="A73" s="615"/>
      <c r="B73" s="616"/>
      <c r="C73" s="617"/>
      <c r="D73" s="618"/>
      <c r="E73" s="619"/>
      <c r="F73" s="600"/>
      <c r="G73" s="1312"/>
      <c r="H73" s="1308"/>
      <c r="I73" s="1313"/>
      <c r="J73" s="1312"/>
      <c r="K73" s="1308"/>
      <c r="L73" s="625" t="str">
        <f>IF(L71=0,"",L72)</f>
        <v/>
      </c>
      <c r="M73" s="625" t="str">
        <f t="shared" ref="M73" si="579">IF(M71=0,"",M72)</f>
        <v/>
      </c>
      <c r="N73" s="625" t="str">
        <f t="shared" ref="N73" si="580">IF(N71=0,"",N72)</f>
        <v/>
      </c>
      <c r="O73" s="625" t="str">
        <f t="shared" ref="O73" si="581">IF(O71=0,"",O72)</f>
        <v/>
      </c>
      <c r="P73" s="625" t="str">
        <f t="shared" ref="P73" si="582">IF(P71=0,"",P72)</f>
        <v/>
      </c>
      <c r="Q73" s="625" t="str">
        <f t="shared" ref="Q73" si="583">IF(Q71=0,"",Q72)</f>
        <v/>
      </c>
      <c r="R73" s="625"/>
      <c r="S73" s="625"/>
      <c r="T73" s="2270"/>
      <c r="U73" s="625" t="str">
        <f>IF(U71=0,"",U72)</f>
        <v/>
      </c>
      <c r="V73" s="625" t="str">
        <f t="shared" ref="V73" si="584">IF(V71=0,"",V72)</f>
        <v/>
      </c>
      <c r="W73" s="625" t="str">
        <f t="shared" ref="W73" si="585">IF(W71=0,"",W72)</f>
        <v/>
      </c>
      <c r="X73" s="625" t="str">
        <f t="shared" ref="X73" si="586">IF(X71=0,"",X72)</f>
        <v/>
      </c>
      <c r="Y73" s="625" t="str">
        <f t="shared" ref="Y73" si="587">IF(Y71=0,"",Y72)</f>
        <v/>
      </c>
      <c r="Z73" s="625" t="str">
        <f t="shared" ref="Z73" si="588">IF(Z71=0,"",Z72)</f>
        <v/>
      </c>
      <c r="AA73" s="625"/>
      <c r="AB73" s="1330"/>
      <c r="AC73" s="2270"/>
      <c r="AD73" s="625" t="str">
        <f t="shared" ref="AD73" si="589">IF(AD71=0,"",AD72)</f>
        <v/>
      </c>
      <c r="AE73" s="625" t="str">
        <f t="shared" ref="AE73" si="590">IF(AE71=0,"",AE72)</f>
        <v/>
      </c>
      <c r="AF73" s="625" t="str">
        <f t="shared" ref="AF73" si="591">IF(AF71=0,"",AF72)</f>
        <v/>
      </c>
      <c r="AG73" s="625" t="str">
        <f t="shared" ref="AG73" si="592">IF(AG71=0,"",AG72)</f>
        <v/>
      </c>
      <c r="AH73" s="625" t="str">
        <f t="shared" ref="AH73" si="593">IF(AH71=0,"",AH72)</f>
        <v/>
      </c>
      <c r="AI73" s="625" t="str">
        <f t="shared" ref="AI73" si="594">IF(AI71=0,"",AI72)</f>
        <v/>
      </c>
      <c r="AJ73" s="625"/>
      <c r="AK73" s="1330"/>
      <c r="AL73" s="2270"/>
      <c r="AM73" s="2276"/>
      <c r="AN73" s="2276"/>
      <c r="AO73" s="2276"/>
    </row>
    <row r="74" spans="1:41" ht="15.75" customHeight="1" thickTop="1" x14ac:dyDescent="0.2">
      <c r="A74" s="615">
        <f>NSIKAP!R121</f>
        <v>0</v>
      </c>
      <c r="B74" s="2259">
        <v>8</v>
      </c>
      <c r="C74" s="2262" t="str">
        <f>ABSEN!C18</f>
        <v/>
      </c>
      <c r="D74" s="2240" t="str">
        <f>ABSEN!E18</f>
        <v/>
      </c>
      <c r="E74" s="2241"/>
      <c r="F74" s="589" t="str">
        <f>NPENGETAHUAN!N22</f>
        <v/>
      </c>
      <c r="G74" s="1310" t="str">
        <f>NKETRAMPILAN!M22</f>
        <v/>
      </c>
      <c r="H74" s="1304" t="str">
        <f>NSIKAP!Z27</f>
        <v/>
      </c>
      <c r="I74" s="1314" t="str">
        <f>NPENGETAHUAN!V22</f>
        <v/>
      </c>
      <c r="J74" s="1310" t="str">
        <f>NKETRAMPILAN!U22</f>
        <v/>
      </c>
      <c r="K74" s="1304" t="str">
        <f>NSIKAP!AH27</f>
        <v/>
      </c>
      <c r="L74" s="623" t="str">
        <f>F74</f>
        <v/>
      </c>
      <c r="M74" s="623" t="str">
        <f>F75</f>
        <v/>
      </c>
      <c r="N74" s="623" t="str">
        <f>F76</f>
        <v/>
      </c>
      <c r="O74" s="623" t="str">
        <f>F77</f>
        <v/>
      </c>
      <c r="P74" s="623" t="str">
        <f>F78</f>
        <v/>
      </c>
      <c r="Q74" s="623" t="str">
        <f>F79</f>
        <v/>
      </c>
      <c r="R74" s="623">
        <f>COUNTBLANK(L74:Q74)</f>
        <v>6</v>
      </c>
      <c r="S74" s="1301" t="str">
        <f>IF(R74=6,"","Sudah memahami ")</f>
        <v/>
      </c>
      <c r="T74" s="2272" t="str">
        <f>CONCATENATE(S75,L74,L77,M74,M77,N74,N77,O74,O77,P74,P77,Q74)</f>
        <v/>
      </c>
      <c r="U74" s="1322" t="str">
        <f>G74</f>
        <v/>
      </c>
      <c r="V74" s="1322" t="str">
        <f>G75</f>
        <v/>
      </c>
      <c r="W74" s="1322" t="str">
        <f>G76</f>
        <v/>
      </c>
      <c r="X74" s="1322" t="str">
        <f>G77</f>
        <v/>
      </c>
      <c r="Y74" s="1322" t="str">
        <f>G78</f>
        <v/>
      </c>
      <c r="Z74" s="1322" t="str">
        <f>G79</f>
        <v/>
      </c>
      <c r="AA74" s="623">
        <f>COUNTBLANK(U74:Z74)</f>
        <v>6</v>
      </c>
      <c r="AB74" s="1301" t="str">
        <f>IF(AA74=6,"","Sudah memiliki ketrampilan ")</f>
        <v/>
      </c>
      <c r="AC74" s="2272" t="str">
        <f>CONCATENATE(AB75,U74,U77,V74,V77,W74,W77,X74,X77,Y74,Y77,Z74)</f>
        <v/>
      </c>
      <c r="AD74" s="1322" t="str">
        <f t="shared" ref="AD74" si="595">H74</f>
        <v/>
      </c>
      <c r="AE74" s="1322" t="str">
        <f t="shared" ref="AE74" si="596">H75</f>
        <v/>
      </c>
      <c r="AF74" s="1322" t="str">
        <f t="shared" ref="AF74" si="597">H76</f>
        <v/>
      </c>
      <c r="AG74" s="1322" t="str">
        <f t="shared" ref="AG74" si="598">H77</f>
        <v/>
      </c>
      <c r="AH74" s="1322" t="str">
        <f t="shared" ref="AH74" si="599">H78</f>
        <v/>
      </c>
      <c r="AI74" s="1322" t="str">
        <f t="shared" ref="AI74" si="600">H79</f>
        <v/>
      </c>
      <c r="AJ74" s="623">
        <f t="shared" ref="AJ74" si="601">COUNTBLANK(AD74:AI74)</f>
        <v>6</v>
      </c>
      <c r="AK74" s="1301" t="str">
        <f t="shared" ref="AK74" si="602">IF(AJ74=6,"","Sudah memperlihatkan sikap yang konsisten terhadap ")</f>
        <v/>
      </c>
      <c r="AL74" s="2272" t="str">
        <f t="shared" ref="AL74" si="603">CONCATENATE(AK75,AD74,AD77,AE74,AE77,AF74,AF77,AG74,AG77,AH74,AH77,AI74)</f>
        <v/>
      </c>
      <c r="AM74" s="2274" t="str">
        <f t="shared" ref="AM74" si="604">CONCATENATE(T74,T78)</f>
        <v/>
      </c>
      <c r="AN74" s="2274" t="str">
        <f t="shared" ref="AN74" si="605">CONCATENATE(AC74,AC78)</f>
        <v/>
      </c>
      <c r="AO74" s="2274" t="str">
        <f t="shared" ref="AO74" si="606">CONCATENATE(AL74,AL78)</f>
        <v/>
      </c>
    </row>
    <row r="75" spans="1:41" ht="15" customHeight="1" x14ac:dyDescent="0.2">
      <c r="A75" s="615">
        <f>NSIKAP!R122</f>
        <v>0</v>
      </c>
      <c r="B75" s="2260"/>
      <c r="C75" s="2263"/>
      <c r="D75" s="2242"/>
      <c r="E75" s="2243"/>
      <c r="F75" s="590" t="str">
        <f>NPENGETAHUAN!O22</f>
        <v/>
      </c>
      <c r="G75" s="1311" t="str">
        <f>NKETRAMPILAN!N22</f>
        <v/>
      </c>
      <c r="H75" s="1305" t="str">
        <f>NSIKAP!AA27</f>
        <v/>
      </c>
      <c r="I75" s="1315" t="str">
        <f>NPENGETAHUAN!W22</f>
        <v/>
      </c>
      <c r="J75" s="1311" t="str">
        <f>NKETRAMPILAN!V22</f>
        <v/>
      </c>
      <c r="K75" s="1305" t="str">
        <f>NSIKAP!AI27</f>
        <v/>
      </c>
      <c r="L75" s="624">
        <f>IF(L74="",0,1)</f>
        <v>0</v>
      </c>
      <c r="M75" s="624">
        <f>IF(M74="",0,1)</f>
        <v>0</v>
      </c>
      <c r="N75" s="624">
        <f t="shared" ref="N75" si="607">IF(N74="",0,1)</f>
        <v>0</v>
      </c>
      <c r="O75" s="624">
        <f t="shared" ref="O75" si="608">IF(O74="",0,1)</f>
        <v>0</v>
      </c>
      <c r="P75" s="624">
        <f t="shared" ref="P75" si="609">IF(P74="",0,1)</f>
        <v>0</v>
      </c>
      <c r="Q75" s="624">
        <f t="shared" ref="Q75" si="610">IF(Q74="",0,1)</f>
        <v>0</v>
      </c>
      <c r="R75" s="624">
        <f>SUM(L75:Q75)</f>
        <v>0</v>
      </c>
      <c r="S75" s="624" t="str">
        <f>IF(R75=6,"",S74)</f>
        <v/>
      </c>
      <c r="T75" s="2269"/>
      <c r="U75" s="624">
        <f>IF(U74="",0,1)</f>
        <v>0</v>
      </c>
      <c r="V75" s="624">
        <f>IF(V74="",0,1)</f>
        <v>0</v>
      </c>
      <c r="W75" s="624">
        <f t="shared" ref="W75" si="611">IF(W74="",0,1)</f>
        <v>0</v>
      </c>
      <c r="X75" s="624">
        <f t="shared" ref="X75" si="612">IF(X74="",0,1)</f>
        <v>0</v>
      </c>
      <c r="Y75" s="624">
        <f t="shared" ref="Y75" si="613">IF(Y74="",0,1)</f>
        <v>0</v>
      </c>
      <c r="Z75" s="624">
        <f t="shared" ref="Z75" si="614">IF(Z74="",0,1)</f>
        <v>0</v>
      </c>
      <c r="AA75" s="624">
        <f>SUM(U75:Z75)</f>
        <v>0</v>
      </c>
      <c r="AB75" s="1300" t="str">
        <f>IF(AA75=6,"",AB74)</f>
        <v/>
      </c>
      <c r="AC75" s="2269"/>
      <c r="AD75" s="624">
        <f t="shared" ref="AD75" si="615">IF(AD74="",0,1)</f>
        <v>0</v>
      </c>
      <c r="AE75" s="624">
        <f t="shared" ref="AE75" si="616">IF(AE74="",0,1)</f>
        <v>0</v>
      </c>
      <c r="AF75" s="624">
        <f t="shared" ref="AF75" si="617">IF(AF74="",0,1)</f>
        <v>0</v>
      </c>
      <c r="AG75" s="624">
        <f t="shared" ref="AG75" si="618">IF(AG74="",0,1)</f>
        <v>0</v>
      </c>
      <c r="AH75" s="624">
        <f t="shared" ref="AH75" si="619">IF(AH74="",0,1)</f>
        <v>0</v>
      </c>
      <c r="AI75" s="624">
        <f t="shared" ref="AI75" si="620">IF(AI74="",0,1)</f>
        <v>0</v>
      </c>
      <c r="AJ75" s="624">
        <f t="shared" ref="AJ75" si="621">SUM(AD75:AI75)</f>
        <v>0</v>
      </c>
      <c r="AK75" s="1300" t="str">
        <f t="shared" ref="AK75" si="622">IF(AJ75=6,"",AK74)</f>
        <v/>
      </c>
      <c r="AL75" s="2269"/>
      <c r="AM75" s="2275"/>
      <c r="AN75" s="2275"/>
      <c r="AO75" s="2275"/>
    </row>
    <row r="76" spans="1:41" ht="15" customHeight="1" x14ac:dyDescent="0.2">
      <c r="A76" s="615">
        <f>NSIKAP!R123</f>
        <v>0</v>
      </c>
      <c r="B76" s="2260"/>
      <c r="C76" s="2263"/>
      <c r="D76" s="2242"/>
      <c r="E76" s="2243"/>
      <c r="F76" s="601" t="str">
        <f>NPENGETAHUAN!P22</f>
        <v/>
      </c>
      <c r="G76" s="1311" t="str">
        <f>NKETRAMPILAN!O22</f>
        <v/>
      </c>
      <c r="H76" s="1306" t="str">
        <f>NSIKAP!AB27</f>
        <v/>
      </c>
      <c r="I76" s="1316" t="str">
        <f>NPENGETAHUAN!X22</f>
        <v/>
      </c>
      <c r="J76" s="1311" t="str">
        <f>NKETRAMPILAN!W22</f>
        <v/>
      </c>
      <c r="K76" s="1306" t="str">
        <f>NSIKAP!AJ27</f>
        <v/>
      </c>
      <c r="L76" s="624" t="str">
        <f>IF(SUM(L75:Q75)=1,"",IF(SUM(L75:Q75)=2," dan ",", "))</f>
        <v xml:space="preserve">, </v>
      </c>
      <c r="M76" s="624" t="str">
        <f>IF(SUM(M75:Q75)=1,"",IF(SUM(M75:Q75)=2," dan ",", "))</f>
        <v xml:space="preserve">, </v>
      </c>
      <c r="N76" s="624" t="str">
        <f>IF(SUM(N75:Q75)=1,"",IF(SUM(N75:Q75)=2," dan ",", "))</f>
        <v xml:space="preserve">, </v>
      </c>
      <c r="O76" s="624" t="str">
        <f>IF(SUM(O75:Q75)=1,"",IF(SUM(O75:Q75)=2," dan ",", "))</f>
        <v xml:space="preserve">, </v>
      </c>
      <c r="P76" s="624" t="str">
        <f>IF(SUM(P75:Q75)=1,"",IF(SUM(P75:Q75)=2," dan ",", "))</f>
        <v xml:space="preserve">, </v>
      </c>
      <c r="Q76" s="624"/>
      <c r="R76" s="624"/>
      <c r="S76" s="624"/>
      <c r="T76" s="2269"/>
      <c r="U76" s="624" t="str">
        <f>IF(SUM(U75:Z75)=1,"",IF(SUM(U75:Z75)=2," dan ",", "))</f>
        <v xml:space="preserve">, </v>
      </c>
      <c r="V76" s="624" t="str">
        <f>IF(SUM(V75:Z75)=1,"",IF(SUM(V75:Z75)=2," dan ",", "))</f>
        <v xml:space="preserve">, </v>
      </c>
      <c r="W76" s="624" t="str">
        <f>IF(SUM(W75:Z75)=1,"",IF(SUM(W75:Z75)=2," dan ",", "))</f>
        <v xml:space="preserve">, </v>
      </c>
      <c r="X76" s="624" t="str">
        <f>IF(SUM(X75:Z75)=1,"",IF(SUM(X75:Z75)=2," dan ",", "))</f>
        <v xml:space="preserve">, </v>
      </c>
      <c r="Y76" s="624" t="str">
        <f>IF(SUM(Y75:Z75)=1,"",IF(SUM(Y75:Z75)=2," dan ",", "))</f>
        <v xml:space="preserve">, </v>
      </c>
      <c r="Z76" s="624"/>
      <c r="AA76" s="624"/>
      <c r="AB76" s="1300"/>
      <c r="AC76" s="2269"/>
      <c r="AD76" s="624" t="str">
        <f t="shared" ref="AD76" si="623">IF(SUM(AD75:AI75)=1,"",IF(SUM(AD75:AI75)=2," dan ",", "))</f>
        <v xml:space="preserve">, </v>
      </c>
      <c r="AE76" s="624" t="str">
        <f t="shared" ref="AE76" si="624">IF(SUM(AE75:AI75)=1,"",IF(SUM(AE75:AI75)=2," dan ",", "))</f>
        <v xml:space="preserve">, </v>
      </c>
      <c r="AF76" s="624" t="str">
        <f t="shared" ref="AF76" si="625">IF(SUM(AF75:AI75)=1,"",IF(SUM(AF75:AI75)=2," dan ",", "))</f>
        <v xml:space="preserve">, </v>
      </c>
      <c r="AG76" s="624" t="str">
        <f t="shared" ref="AG76" si="626">IF(SUM(AG75:AI75)=1,"",IF(SUM(AG75:AI75)=2," dan ",", "))</f>
        <v xml:space="preserve">, </v>
      </c>
      <c r="AH76" s="624" t="str">
        <f t="shared" ref="AH76" si="627">IF(SUM(AH75:AI75)=1,"",IF(SUM(AH75:AI75)=2," dan ",", "))</f>
        <v xml:space="preserve">, </v>
      </c>
      <c r="AI76" s="624"/>
      <c r="AJ76" s="624"/>
      <c r="AK76" s="1300"/>
      <c r="AL76" s="2269"/>
      <c r="AM76" s="2275"/>
      <c r="AN76" s="2275"/>
      <c r="AO76" s="2275"/>
    </row>
    <row r="77" spans="1:41" ht="15" customHeight="1" x14ac:dyDescent="0.2">
      <c r="A77" s="615">
        <f>NSIKAP!R124</f>
        <v>0</v>
      </c>
      <c r="B77" s="2260"/>
      <c r="C77" s="2263"/>
      <c r="D77" s="2242"/>
      <c r="E77" s="2243"/>
      <c r="F77" s="601" t="str">
        <f>NPENGETAHUAN!Q22</f>
        <v/>
      </c>
      <c r="G77" s="1311" t="str">
        <f>NKETRAMPILAN!P22</f>
        <v/>
      </c>
      <c r="H77" s="1306" t="str">
        <f>NSIKAP!AC27</f>
        <v/>
      </c>
      <c r="I77" s="1316" t="str">
        <f>NPENGETAHUAN!Y22</f>
        <v/>
      </c>
      <c r="J77" s="1311" t="str">
        <f>NKETRAMPILAN!X22</f>
        <v/>
      </c>
      <c r="K77" s="1306" t="str">
        <f>NSIKAP!AK27</f>
        <v/>
      </c>
      <c r="L77" s="624" t="str">
        <f>IF(L75=0,"",L76)</f>
        <v/>
      </c>
      <c r="M77" s="624" t="str">
        <f>IF(M75=0,"",M76)</f>
        <v/>
      </c>
      <c r="N77" s="624" t="str">
        <f t="shared" ref="N77" si="628">IF(N75=0,"",N76)</f>
        <v/>
      </c>
      <c r="O77" s="624" t="str">
        <f t="shared" ref="O77" si="629">IF(O75=0,"",O76)</f>
        <v/>
      </c>
      <c r="P77" s="624" t="str">
        <f t="shared" ref="P77" si="630">IF(P75=0,"",P76)</f>
        <v/>
      </c>
      <c r="Q77" s="624"/>
      <c r="R77" s="624"/>
      <c r="S77" s="624"/>
      <c r="T77" s="2273"/>
      <c r="U77" s="624" t="str">
        <f>IF(U75=0,"",U76)</f>
        <v/>
      </c>
      <c r="V77" s="624" t="str">
        <f>IF(V75=0,"",V76)</f>
        <v/>
      </c>
      <c r="W77" s="624" t="str">
        <f t="shared" ref="W77" si="631">IF(W75=0,"",W76)</f>
        <v/>
      </c>
      <c r="X77" s="624" t="str">
        <f t="shared" ref="X77" si="632">IF(X75=0,"",X76)</f>
        <v/>
      </c>
      <c r="Y77" s="624" t="str">
        <f t="shared" ref="Y77" si="633">IF(Y75=0,"",Y76)</f>
        <v/>
      </c>
      <c r="Z77" s="624"/>
      <c r="AA77" s="624"/>
      <c r="AB77" s="1300"/>
      <c r="AC77" s="2273"/>
      <c r="AD77" s="624" t="str">
        <f t="shared" ref="AD77:AE77" si="634">IF(AD75=0,"",AD76)</f>
        <v/>
      </c>
      <c r="AE77" s="624" t="str">
        <f t="shared" si="634"/>
        <v/>
      </c>
      <c r="AF77" s="624" t="str">
        <f t="shared" ref="AF77" si="635">IF(AF75=0,"",AF76)</f>
        <v/>
      </c>
      <c r="AG77" s="624" t="str">
        <f t="shared" ref="AG77" si="636">IF(AG75=0,"",AG76)</f>
        <v/>
      </c>
      <c r="AH77" s="624" t="str">
        <f t="shared" ref="AH77" si="637">IF(AH75=0,"",AH76)</f>
        <v/>
      </c>
      <c r="AI77" s="624"/>
      <c r="AJ77" s="624"/>
      <c r="AK77" s="1300"/>
      <c r="AL77" s="2273"/>
      <c r="AM77" s="2275"/>
      <c r="AN77" s="2275"/>
      <c r="AO77" s="2275"/>
    </row>
    <row r="78" spans="1:41" ht="15" customHeight="1" x14ac:dyDescent="0.2">
      <c r="A78" s="615">
        <f>NSIKAP!R125</f>
        <v>0</v>
      </c>
      <c r="B78" s="2260"/>
      <c r="C78" s="2263"/>
      <c r="D78" s="2242"/>
      <c r="E78" s="2243"/>
      <c r="F78" s="601" t="str">
        <f>NPENGETAHUAN!R22</f>
        <v/>
      </c>
      <c r="G78" s="1311" t="str">
        <f>NKETRAMPILAN!Q22</f>
        <v/>
      </c>
      <c r="H78" s="1306" t="str">
        <f>NSIKAP!AD27</f>
        <v/>
      </c>
      <c r="I78" s="1316" t="str">
        <f>NPENGETAHUAN!Z22</f>
        <v/>
      </c>
      <c r="J78" s="1311" t="str">
        <f>NKETRAMPILAN!Y22</f>
        <v/>
      </c>
      <c r="K78" s="1306" t="str">
        <f>NSIKAP!AL27</f>
        <v/>
      </c>
      <c r="L78" s="624" t="str">
        <f>I74</f>
        <v/>
      </c>
      <c r="M78" s="624" t="str">
        <f>I75</f>
        <v/>
      </c>
      <c r="N78" s="624" t="str">
        <f>I76</f>
        <v/>
      </c>
      <c r="O78" s="624" t="str">
        <f>I77</f>
        <v/>
      </c>
      <c r="P78" s="624" t="str">
        <f>I78</f>
        <v/>
      </c>
      <c r="Q78" s="624" t="str">
        <f>I79</f>
        <v/>
      </c>
      <c r="R78" s="624">
        <f t="shared" ref="R78" si="638">COUNTBLANK(L78:Q78)</f>
        <v>6</v>
      </c>
      <c r="S78" s="624" t="str">
        <f>IF(R74=6,"Masih harus ditingkatkan pemahaman mengenai", ", tapi masih harus ditingkatkan pemahaman mengenai ")</f>
        <v>Masih harus ditingkatkan pemahaman mengenai</v>
      </c>
      <c r="T78" s="2268" t="str">
        <f>CONCATENATE(S79,L78,L81,M78,M81,N78,N81,O78,O81,P78,P81,Q78)</f>
        <v/>
      </c>
      <c r="U78" s="624" t="str">
        <f>J74</f>
        <v/>
      </c>
      <c r="V78" s="624" t="str">
        <f>J75</f>
        <v/>
      </c>
      <c r="W78" s="624" t="str">
        <f>J76</f>
        <v/>
      </c>
      <c r="X78" s="624" t="str">
        <f>J77</f>
        <v/>
      </c>
      <c r="Y78" s="624" t="str">
        <f>J78</f>
        <v/>
      </c>
      <c r="Z78" s="624" t="str">
        <f>J79</f>
        <v/>
      </c>
      <c r="AA78" s="624">
        <f t="shared" ref="AA78" si="639">COUNTBLANK(U78:Z78)</f>
        <v>6</v>
      </c>
      <c r="AB78" s="1300" t="str">
        <f>IF(AA74=6,"Masih harus ditingkatkan kemampuan pada ketrampilan", ", tapi masih harus ditingkatkan ketrampilannya dalam ")</f>
        <v>Masih harus ditingkatkan kemampuan pada ketrampilan</v>
      </c>
      <c r="AC78" s="2268" t="str">
        <f>CONCATENATE(AB79,U78,U81,V78,V81,W78,W81,X78,X81,Y78,Y81,Z78)</f>
        <v/>
      </c>
      <c r="AD78" s="624" t="str">
        <f t="shared" ref="AD78" si="640">K74</f>
        <v/>
      </c>
      <c r="AE78" s="624" t="str">
        <f t="shared" ref="AE78" si="641">K75</f>
        <v/>
      </c>
      <c r="AF78" s="624" t="str">
        <f t="shared" ref="AF78" si="642">K76</f>
        <v/>
      </c>
      <c r="AG78" s="624" t="str">
        <f t="shared" ref="AG78" si="643">K77</f>
        <v/>
      </c>
      <c r="AH78" s="624" t="str">
        <f t="shared" ref="AH78" si="644">K78</f>
        <v/>
      </c>
      <c r="AI78" s="624" t="str">
        <f t="shared" ref="AI78" si="645">K79</f>
        <v/>
      </c>
      <c r="AJ78" s="624">
        <f t="shared" ref="AJ78" si="646">COUNTBLANK(AD78:AI78)</f>
        <v>6</v>
      </c>
      <c r="AK78" s="1300" t="str">
        <f t="shared" ref="AK78" si="647">IF(AJ74=6,"Masih harus diperbaiki sikap dan perilakunya dalam hal ", ", tapi masih harus diperbaiki sikap dan perilakunya dalam hal ")</f>
        <v xml:space="preserve">Masih harus diperbaiki sikap dan perilakunya dalam hal </v>
      </c>
      <c r="AL78" s="2268" t="str">
        <f t="shared" ref="AL78" si="648">CONCATENATE(AK79,AD78,AD81,AE78,AE81,AF78,AF81,AG78,AG81,AH78,AH81,AI78)</f>
        <v/>
      </c>
      <c r="AM78" s="2275"/>
      <c r="AN78" s="2275"/>
      <c r="AO78" s="2275"/>
    </row>
    <row r="79" spans="1:41" ht="15.75" customHeight="1" thickBot="1" x14ac:dyDescent="0.25">
      <c r="A79" s="615">
        <f>NSIKAP!R126</f>
        <v>0</v>
      </c>
      <c r="B79" s="2261"/>
      <c r="C79" s="2264"/>
      <c r="D79" s="2244"/>
      <c r="E79" s="2245"/>
      <c r="F79" s="591" t="str">
        <f>NPENGETAHUAN!S22</f>
        <v/>
      </c>
      <c r="G79" s="1311" t="str">
        <f>NKETRAMPILAN!R22</f>
        <v/>
      </c>
      <c r="H79" s="1307" t="str">
        <f>NSIKAP!AE27</f>
        <v/>
      </c>
      <c r="I79" s="1317" t="str">
        <f>NPENGETAHUAN!AA22</f>
        <v/>
      </c>
      <c r="J79" s="1311" t="str">
        <f>NKETRAMPILAN!Z22</f>
        <v/>
      </c>
      <c r="K79" s="1307" t="str">
        <f>NSIKAP!AM27</f>
        <v/>
      </c>
      <c r="L79" s="624">
        <f>IF(L78="",0,1)</f>
        <v>0</v>
      </c>
      <c r="M79" s="624">
        <f t="shared" ref="M79" si="649">IF(M78="",0,1)</f>
        <v>0</v>
      </c>
      <c r="N79" s="624">
        <f t="shared" ref="N79" si="650">IF(N78="",0,1)</f>
        <v>0</v>
      </c>
      <c r="O79" s="624">
        <f t="shared" ref="O79" si="651">IF(O78="",0,1)</f>
        <v>0</v>
      </c>
      <c r="P79" s="624">
        <f t="shared" ref="P79" si="652">IF(P78="",0,1)</f>
        <v>0</v>
      </c>
      <c r="Q79" s="624">
        <f t="shared" ref="Q79" si="653">IF(Q78="",0,1)</f>
        <v>0</v>
      </c>
      <c r="R79" s="624">
        <f>SUM(L79:Q79)</f>
        <v>0</v>
      </c>
      <c r="S79" s="624" t="str">
        <f>IF(R78=6,"",S78)</f>
        <v/>
      </c>
      <c r="T79" s="2269"/>
      <c r="U79" s="624">
        <f>IF(U78="",0,1)</f>
        <v>0</v>
      </c>
      <c r="V79" s="624">
        <f t="shared" ref="V79" si="654">IF(V78="",0,1)</f>
        <v>0</v>
      </c>
      <c r="W79" s="624">
        <f t="shared" ref="W79" si="655">IF(W78="",0,1)</f>
        <v>0</v>
      </c>
      <c r="X79" s="624">
        <f t="shared" ref="X79" si="656">IF(X78="",0,1)</f>
        <v>0</v>
      </c>
      <c r="Y79" s="624">
        <f t="shared" ref="Y79" si="657">IF(Y78="",0,1)</f>
        <v>0</v>
      </c>
      <c r="Z79" s="624">
        <f t="shared" ref="Z79" si="658">IF(Z78="",0,1)</f>
        <v>0</v>
      </c>
      <c r="AA79" s="624">
        <f>SUM(U79:Z79)</f>
        <v>0</v>
      </c>
      <c r="AB79" s="1300" t="str">
        <f>IF(AA78=6,"",AB78)</f>
        <v/>
      </c>
      <c r="AC79" s="2269"/>
      <c r="AD79" s="624">
        <f t="shared" ref="AD79" si="659">IF(AD78="",0,1)</f>
        <v>0</v>
      </c>
      <c r="AE79" s="624">
        <f t="shared" ref="AE79" si="660">IF(AE78="",0,1)</f>
        <v>0</v>
      </c>
      <c r="AF79" s="624">
        <f t="shared" ref="AF79" si="661">IF(AF78="",0,1)</f>
        <v>0</v>
      </c>
      <c r="AG79" s="624">
        <f t="shared" ref="AG79" si="662">IF(AG78="",0,1)</f>
        <v>0</v>
      </c>
      <c r="AH79" s="624">
        <f t="shared" ref="AH79" si="663">IF(AH78="",0,1)</f>
        <v>0</v>
      </c>
      <c r="AI79" s="624">
        <f t="shared" ref="AI79" si="664">IF(AI78="",0,1)</f>
        <v>0</v>
      </c>
      <c r="AJ79" s="624">
        <f t="shared" ref="AJ79" si="665">SUM(AD79:AI79)</f>
        <v>0</v>
      </c>
      <c r="AK79" s="1300" t="str">
        <f t="shared" ref="AK79" si="666">IF(AJ78=6,"",AK78)</f>
        <v/>
      </c>
      <c r="AL79" s="2269"/>
      <c r="AM79" s="2275"/>
      <c r="AN79" s="2275"/>
      <c r="AO79" s="2275"/>
    </row>
    <row r="80" spans="1:41" ht="15.75" hidden="1" customHeight="1" thickTop="1" x14ac:dyDescent="0.2">
      <c r="A80" s="615"/>
      <c r="B80" s="1298"/>
      <c r="C80" s="1299"/>
      <c r="D80" s="1296"/>
      <c r="E80" s="1297"/>
      <c r="F80" s="600"/>
      <c r="G80" s="1312"/>
      <c r="H80" s="1308"/>
      <c r="I80" s="1313"/>
      <c r="J80" s="1312"/>
      <c r="K80" s="1308"/>
      <c r="L80" s="624" t="str">
        <f>IF(SUM(L79:Q79)=1,"",IF(SUM(L79:Q79)=2," dan ",", "))</f>
        <v xml:space="preserve">, </v>
      </c>
      <c r="M80" s="624" t="str">
        <f>IF(SUM(M79:Q79)=1,"",IF(SUM(M79:Q79)=2," dan ",", "))</f>
        <v xml:space="preserve">, </v>
      </c>
      <c r="N80" s="624" t="str">
        <f>IF(SUM(N79:Q79)=1,"",IF(SUM(N79:Q79)=2," dan ",", "))</f>
        <v xml:space="preserve">, </v>
      </c>
      <c r="O80" s="624" t="str">
        <f>IF(SUM(O79:Q79)=1,"",IF(SUM(O79:Q79)=2," dan ",", "))</f>
        <v xml:space="preserve">, </v>
      </c>
      <c r="P80" s="624" t="str">
        <f>IF(SUM(P79:Q79)=1,"",IF(SUM(P79:Q79)=2," dan ",", "))</f>
        <v xml:space="preserve">, </v>
      </c>
      <c r="Q80" s="624"/>
      <c r="R80" s="624"/>
      <c r="S80" s="624"/>
      <c r="T80" s="2269"/>
      <c r="U80" s="624" t="str">
        <f>IF(SUM(U79:Z79)=1,"",IF(SUM(U79:Z79)=2," dan ",", "))</f>
        <v xml:space="preserve">, </v>
      </c>
      <c r="V80" s="624" t="str">
        <f>IF(SUM(V79:Z79)=1,"",IF(SUM(V79:Z79)=2," dan ",", "))</f>
        <v xml:space="preserve">, </v>
      </c>
      <c r="W80" s="624" t="str">
        <f>IF(SUM(W79:Z79)=1,"",IF(SUM(W79:Z79)=2," dan ",", "))</f>
        <v xml:space="preserve">, </v>
      </c>
      <c r="X80" s="624" t="str">
        <f>IF(SUM(X79:Z79)=1,"",IF(SUM(X79:Z79)=2," dan ",", "))</f>
        <v xml:space="preserve">, </v>
      </c>
      <c r="Y80" s="624" t="str">
        <f>IF(SUM(Y79:Z79)=1,"",IF(SUM(Y79:Z79)=2," dan ",", "))</f>
        <v xml:space="preserve">, </v>
      </c>
      <c r="Z80" s="624"/>
      <c r="AA80" s="624"/>
      <c r="AB80" s="1300"/>
      <c r="AC80" s="2269"/>
      <c r="AD80" s="624" t="str">
        <f t="shared" ref="AD80" si="667">IF(SUM(AD79:AI79)=1,"",IF(SUM(AD79:AI79)=2," dan ",", "))</f>
        <v xml:space="preserve">, </v>
      </c>
      <c r="AE80" s="624" t="str">
        <f t="shared" ref="AE80" si="668">IF(SUM(AE79:AI79)=1,"",IF(SUM(AE79:AI79)=2," dan ",", "))</f>
        <v xml:space="preserve">, </v>
      </c>
      <c r="AF80" s="624" t="str">
        <f t="shared" ref="AF80" si="669">IF(SUM(AF79:AI79)=1,"",IF(SUM(AF79:AI79)=2," dan ",", "))</f>
        <v xml:space="preserve">, </v>
      </c>
      <c r="AG80" s="624" t="str">
        <f t="shared" ref="AG80" si="670">IF(SUM(AG79:AI79)=1,"",IF(SUM(AG79:AI79)=2," dan ",", "))</f>
        <v xml:space="preserve">, </v>
      </c>
      <c r="AH80" s="624" t="str">
        <f t="shared" ref="AH80" si="671">IF(SUM(AH79:AI79)=1,"",IF(SUM(AH79:AI79)=2," dan ",", "))</f>
        <v xml:space="preserve">, </v>
      </c>
      <c r="AI80" s="624"/>
      <c r="AJ80" s="624"/>
      <c r="AK80" s="1300"/>
      <c r="AL80" s="2269"/>
      <c r="AM80" s="2275"/>
      <c r="AN80" s="2275"/>
      <c r="AO80" s="2275"/>
    </row>
    <row r="81" spans="1:41" ht="15.75" hidden="1" customHeight="1" thickBot="1" x14ac:dyDescent="0.25">
      <c r="A81" s="615"/>
      <c r="B81" s="616"/>
      <c r="C81" s="617"/>
      <c r="D81" s="618"/>
      <c r="E81" s="619"/>
      <c r="F81" s="600"/>
      <c r="G81" s="1312"/>
      <c r="H81" s="1308"/>
      <c r="I81" s="1313"/>
      <c r="J81" s="1312"/>
      <c r="K81" s="1308"/>
      <c r="L81" s="625" t="str">
        <f>IF(L79=0,"",L80)</f>
        <v/>
      </c>
      <c r="M81" s="625" t="str">
        <f t="shared" ref="M81" si="672">IF(M79=0,"",M80)</f>
        <v/>
      </c>
      <c r="N81" s="625" t="str">
        <f t="shared" ref="N81" si="673">IF(N79=0,"",N80)</f>
        <v/>
      </c>
      <c r="O81" s="625" t="str">
        <f t="shared" ref="O81" si="674">IF(O79=0,"",O80)</f>
        <v/>
      </c>
      <c r="P81" s="625" t="str">
        <f t="shared" ref="P81" si="675">IF(P79=0,"",P80)</f>
        <v/>
      </c>
      <c r="Q81" s="625" t="str">
        <f t="shared" ref="Q81" si="676">IF(Q79=0,"",Q80)</f>
        <v/>
      </c>
      <c r="R81" s="625"/>
      <c r="S81" s="625"/>
      <c r="T81" s="2270"/>
      <c r="U81" s="625" t="str">
        <f>IF(U79=0,"",U80)</f>
        <v/>
      </c>
      <c r="V81" s="625" t="str">
        <f t="shared" ref="V81" si="677">IF(V79=0,"",V80)</f>
        <v/>
      </c>
      <c r="W81" s="625" t="str">
        <f t="shared" ref="W81" si="678">IF(W79=0,"",W80)</f>
        <v/>
      </c>
      <c r="X81" s="625" t="str">
        <f t="shared" ref="X81" si="679">IF(X79=0,"",X80)</f>
        <v/>
      </c>
      <c r="Y81" s="625" t="str">
        <f t="shared" ref="Y81" si="680">IF(Y79=0,"",Y80)</f>
        <v/>
      </c>
      <c r="Z81" s="625" t="str">
        <f t="shared" ref="Z81" si="681">IF(Z79=0,"",Z80)</f>
        <v/>
      </c>
      <c r="AA81" s="625"/>
      <c r="AB81" s="1330"/>
      <c r="AC81" s="2270"/>
      <c r="AD81" s="625" t="str">
        <f t="shared" ref="AD81" si="682">IF(AD79=0,"",AD80)</f>
        <v/>
      </c>
      <c r="AE81" s="625" t="str">
        <f t="shared" ref="AE81" si="683">IF(AE79=0,"",AE80)</f>
        <v/>
      </c>
      <c r="AF81" s="625" t="str">
        <f t="shared" ref="AF81" si="684">IF(AF79=0,"",AF80)</f>
        <v/>
      </c>
      <c r="AG81" s="625" t="str">
        <f t="shared" ref="AG81" si="685">IF(AG79=0,"",AG80)</f>
        <v/>
      </c>
      <c r="AH81" s="625" t="str">
        <f t="shared" ref="AH81" si="686">IF(AH79=0,"",AH80)</f>
        <v/>
      </c>
      <c r="AI81" s="625" t="str">
        <f t="shared" ref="AI81" si="687">IF(AI79=0,"",AI80)</f>
        <v/>
      </c>
      <c r="AJ81" s="625"/>
      <c r="AK81" s="1330"/>
      <c r="AL81" s="2270"/>
      <c r="AM81" s="2276"/>
      <c r="AN81" s="2276"/>
      <c r="AO81" s="2276"/>
    </row>
    <row r="82" spans="1:41" ht="15.75" customHeight="1" thickTop="1" x14ac:dyDescent="0.2">
      <c r="A82" s="615">
        <f>NSIKAP!R128</f>
        <v>0</v>
      </c>
      <c r="B82" s="2259">
        <v>9</v>
      </c>
      <c r="C82" s="2262" t="str">
        <f>ABSEN!C19</f>
        <v/>
      </c>
      <c r="D82" s="2240" t="str">
        <f>ABSEN!E19</f>
        <v/>
      </c>
      <c r="E82" s="2241"/>
      <c r="F82" s="589" t="str">
        <f>NPENGETAHUAN!N23</f>
        <v/>
      </c>
      <c r="G82" s="1310" t="str">
        <f>NKETRAMPILAN!M23</f>
        <v/>
      </c>
      <c r="H82" s="1304" t="str">
        <f>NSIKAP!Z28</f>
        <v/>
      </c>
      <c r="I82" s="1314" t="str">
        <f>NPENGETAHUAN!V23</f>
        <v/>
      </c>
      <c r="J82" s="1310" t="str">
        <f>NKETRAMPILAN!U23</f>
        <v/>
      </c>
      <c r="K82" s="1304" t="str">
        <f>NSIKAP!AH28</f>
        <v/>
      </c>
      <c r="L82" s="623" t="str">
        <f>F82</f>
        <v/>
      </c>
      <c r="M82" s="623" t="str">
        <f>F83</f>
        <v/>
      </c>
      <c r="N82" s="623" t="str">
        <f>F84</f>
        <v/>
      </c>
      <c r="O82" s="623" t="str">
        <f>F85</f>
        <v/>
      </c>
      <c r="P82" s="623" t="str">
        <f>F86</f>
        <v/>
      </c>
      <c r="Q82" s="623" t="str">
        <f>F87</f>
        <v/>
      </c>
      <c r="R82" s="623">
        <f>COUNTBLANK(L82:Q82)</f>
        <v>6</v>
      </c>
      <c r="S82" s="1301" t="str">
        <f>IF(R82=6,"","Sudah memahami ")</f>
        <v/>
      </c>
      <c r="T82" s="2272" t="str">
        <f>CONCATENATE(S83,L82,L85,M82,M85,N82,N85,O82,O85,P82,P85,Q82)</f>
        <v/>
      </c>
      <c r="U82" s="1322" t="str">
        <f>G82</f>
        <v/>
      </c>
      <c r="V82" s="1322" t="str">
        <f>G83</f>
        <v/>
      </c>
      <c r="W82" s="1322" t="str">
        <f>G84</f>
        <v/>
      </c>
      <c r="X82" s="1322" t="str">
        <f>G85</f>
        <v/>
      </c>
      <c r="Y82" s="1322" t="str">
        <f>G86</f>
        <v/>
      </c>
      <c r="Z82" s="1322" t="str">
        <f>G87</f>
        <v/>
      </c>
      <c r="AA82" s="623">
        <f>COUNTBLANK(U82:Z82)</f>
        <v>6</v>
      </c>
      <c r="AB82" s="1301" t="str">
        <f>IF(AA82=6,"","Sudah memiliki ketrampilan ")</f>
        <v/>
      </c>
      <c r="AC82" s="2272" t="str">
        <f>CONCATENATE(AB83,U82,U85,V82,V85,W82,W85,X82,X85,Y82,Y85,Z82)</f>
        <v/>
      </c>
      <c r="AD82" s="1322" t="str">
        <f t="shared" ref="AD82" si="688">H82</f>
        <v/>
      </c>
      <c r="AE82" s="1322" t="str">
        <f t="shared" ref="AE82" si="689">H83</f>
        <v/>
      </c>
      <c r="AF82" s="1322" t="str">
        <f t="shared" ref="AF82" si="690">H84</f>
        <v/>
      </c>
      <c r="AG82" s="1322" t="str">
        <f t="shared" ref="AG82" si="691">H85</f>
        <v/>
      </c>
      <c r="AH82" s="1322" t="str">
        <f t="shared" ref="AH82" si="692">H86</f>
        <v/>
      </c>
      <c r="AI82" s="1322" t="str">
        <f t="shared" ref="AI82" si="693">H87</f>
        <v/>
      </c>
      <c r="AJ82" s="623">
        <f t="shared" ref="AJ82" si="694">COUNTBLANK(AD82:AI82)</f>
        <v>6</v>
      </c>
      <c r="AK82" s="1301" t="str">
        <f t="shared" ref="AK82" si="695">IF(AJ82=6,"","Sudah memperlihatkan sikap yang konsisten terhadap ")</f>
        <v/>
      </c>
      <c r="AL82" s="2272" t="str">
        <f t="shared" ref="AL82" si="696">CONCATENATE(AK83,AD82,AD85,AE82,AE85,AF82,AF85,AG82,AG85,AH82,AH85,AI82)</f>
        <v/>
      </c>
      <c r="AM82" s="2274" t="str">
        <f t="shared" ref="AM82" si="697">CONCATENATE(T82,T86)</f>
        <v/>
      </c>
      <c r="AN82" s="2274" t="str">
        <f t="shared" ref="AN82" si="698">CONCATENATE(AC82,AC86)</f>
        <v/>
      </c>
      <c r="AO82" s="2274" t="str">
        <f t="shared" ref="AO82" si="699">CONCATENATE(AL82,AL86)</f>
        <v/>
      </c>
    </row>
    <row r="83" spans="1:41" ht="15" customHeight="1" x14ac:dyDescent="0.2">
      <c r="A83" s="615">
        <f>NSIKAP!R129</f>
        <v>0</v>
      </c>
      <c r="B83" s="2260"/>
      <c r="C83" s="2263"/>
      <c r="D83" s="2242"/>
      <c r="E83" s="2243"/>
      <c r="F83" s="590" t="str">
        <f>NPENGETAHUAN!O23</f>
        <v/>
      </c>
      <c r="G83" s="1311" t="str">
        <f>NKETRAMPILAN!N23</f>
        <v/>
      </c>
      <c r="H83" s="1305" t="str">
        <f>NSIKAP!AA28</f>
        <v/>
      </c>
      <c r="I83" s="1315" t="str">
        <f>NPENGETAHUAN!W23</f>
        <v/>
      </c>
      <c r="J83" s="1311" t="str">
        <f>NKETRAMPILAN!V23</f>
        <v/>
      </c>
      <c r="K83" s="1305" t="str">
        <f>NSIKAP!AI28</f>
        <v/>
      </c>
      <c r="L83" s="624">
        <f>IF(L82="",0,1)</f>
        <v>0</v>
      </c>
      <c r="M83" s="624">
        <f>IF(M82="",0,1)</f>
        <v>0</v>
      </c>
      <c r="N83" s="624">
        <f t="shared" ref="N83" si="700">IF(N82="",0,1)</f>
        <v>0</v>
      </c>
      <c r="O83" s="624">
        <f t="shared" ref="O83" si="701">IF(O82="",0,1)</f>
        <v>0</v>
      </c>
      <c r="P83" s="624">
        <f t="shared" ref="P83" si="702">IF(P82="",0,1)</f>
        <v>0</v>
      </c>
      <c r="Q83" s="624">
        <f t="shared" ref="Q83" si="703">IF(Q82="",0,1)</f>
        <v>0</v>
      </c>
      <c r="R83" s="624">
        <f>SUM(L83:Q83)</f>
        <v>0</v>
      </c>
      <c r="S83" s="624" t="str">
        <f>IF(R83=6,"",S82)</f>
        <v/>
      </c>
      <c r="T83" s="2269"/>
      <c r="U83" s="624">
        <f>IF(U82="",0,1)</f>
        <v>0</v>
      </c>
      <c r="V83" s="624">
        <f>IF(V82="",0,1)</f>
        <v>0</v>
      </c>
      <c r="W83" s="624">
        <f t="shared" ref="W83" si="704">IF(W82="",0,1)</f>
        <v>0</v>
      </c>
      <c r="X83" s="624">
        <f t="shared" ref="X83" si="705">IF(X82="",0,1)</f>
        <v>0</v>
      </c>
      <c r="Y83" s="624">
        <f t="shared" ref="Y83" si="706">IF(Y82="",0,1)</f>
        <v>0</v>
      </c>
      <c r="Z83" s="624">
        <f t="shared" ref="Z83" si="707">IF(Z82="",0,1)</f>
        <v>0</v>
      </c>
      <c r="AA83" s="624">
        <f>SUM(U83:Z83)</f>
        <v>0</v>
      </c>
      <c r="AB83" s="1300" t="str">
        <f>IF(AA83=6,"",AB82)</f>
        <v/>
      </c>
      <c r="AC83" s="2269"/>
      <c r="AD83" s="624">
        <f t="shared" ref="AD83" si="708">IF(AD82="",0,1)</f>
        <v>0</v>
      </c>
      <c r="AE83" s="624">
        <f t="shared" ref="AE83" si="709">IF(AE82="",0,1)</f>
        <v>0</v>
      </c>
      <c r="AF83" s="624">
        <f t="shared" ref="AF83" si="710">IF(AF82="",0,1)</f>
        <v>0</v>
      </c>
      <c r="AG83" s="624">
        <f t="shared" ref="AG83" si="711">IF(AG82="",0,1)</f>
        <v>0</v>
      </c>
      <c r="AH83" s="624">
        <f t="shared" ref="AH83" si="712">IF(AH82="",0,1)</f>
        <v>0</v>
      </c>
      <c r="AI83" s="624">
        <f t="shared" ref="AI83" si="713">IF(AI82="",0,1)</f>
        <v>0</v>
      </c>
      <c r="AJ83" s="624">
        <f t="shared" ref="AJ83" si="714">SUM(AD83:AI83)</f>
        <v>0</v>
      </c>
      <c r="AK83" s="1300" t="str">
        <f t="shared" ref="AK83" si="715">IF(AJ83=6,"",AK82)</f>
        <v/>
      </c>
      <c r="AL83" s="2269"/>
      <c r="AM83" s="2275"/>
      <c r="AN83" s="2275"/>
      <c r="AO83" s="2275"/>
    </row>
    <row r="84" spans="1:41" ht="15" customHeight="1" x14ac:dyDescent="0.2">
      <c r="A84" s="615">
        <f>NSIKAP!R130</f>
        <v>0</v>
      </c>
      <c r="B84" s="2260"/>
      <c r="C84" s="2263"/>
      <c r="D84" s="2242"/>
      <c r="E84" s="2243"/>
      <c r="F84" s="601" t="str">
        <f>NPENGETAHUAN!P23</f>
        <v/>
      </c>
      <c r="G84" s="1311" t="str">
        <f>NKETRAMPILAN!O23</f>
        <v/>
      </c>
      <c r="H84" s="1306" t="str">
        <f>NSIKAP!AB28</f>
        <v/>
      </c>
      <c r="I84" s="1316" t="str">
        <f>NPENGETAHUAN!X23</f>
        <v/>
      </c>
      <c r="J84" s="1311" t="str">
        <f>NKETRAMPILAN!W23</f>
        <v/>
      </c>
      <c r="K84" s="1306" t="str">
        <f>NSIKAP!AJ28</f>
        <v/>
      </c>
      <c r="L84" s="624" t="str">
        <f>IF(SUM(L83:Q83)=1,"",IF(SUM(L83:Q83)=2," dan ",", "))</f>
        <v xml:space="preserve">, </v>
      </c>
      <c r="M84" s="624" t="str">
        <f>IF(SUM(M83:Q83)=1,"",IF(SUM(M83:Q83)=2," dan ",", "))</f>
        <v xml:space="preserve">, </v>
      </c>
      <c r="N84" s="624" t="str">
        <f>IF(SUM(N83:Q83)=1,"",IF(SUM(N83:Q83)=2," dan ",", "))</f>
        <v xml:space="preserve">, </v>
      </c>
      <c r="O84" s="624" t="str">
        <f>IF(SUM(O83:Q83)=1,"",IF(SUM(O83:Q83)=2," dan ",", "))</f>
        <v xml:space="preserve">, </v>
      </c>
      <c r="P84" s="624" t="str">
        <f>IF(SUM(P83:Q83)=1,"",IF(SUM(P83:Q83)=2," dan ",", "))</f>
        <v xml:space="preserve">, </v>
      </c>
      <c r="Q84" s="624"/>
      <c r="R84" s="624"/>
      <c r="S84" s="624"/>
      <c r="T84" s="2269"/>
      <c r="U84" s="624" t="str">
        <f>IF(SUM(U83:Z83)=1,"",IF(SUM(U83:Z83)=2," dan ",", "))</f>
        <v xml:space="preserve">, </v>
      </c>
      <c r="V84" s="624" t="str">
        <f>IF(SUM(V83:Z83)=1,"",IF(SUM(V83:Z83)=2," dan ",", "))</f>
        <v xml:space="preserve">, </v>
      </c>
      <c r="W84" s="624" t="str">
        <f>IF(SUM(W83:Z83)=1,"",IF(SUM(W83:Z83)=2," dan ",", "))</f>
        <v xml:space="preserve">, </v>
      </c>
      <c r="X84" s="624" t="str">
        <f>IF(SUM(X83:Z83)=1,"",IF(SUM(X83:Z83)=2," dan ",", "))</f>
        <v xml:space="preserve">, </v>
      </c>
      <c r="Y84" s="624" t="str">
        <f>IF(SUM(Y83:Z83)=1,"",IF(SUM(Y83:Z83)=2," dan ",", "))</f>
        <v xml:space="preserve">, </v>
      </c>
      <c r="Z84" s="624"/>
      <c r="AA84" s="624"/>
      <c r="AB84" s="1300"/>
      <c r="AC84" s="2269"/>
      <c r="AD84" s="624" t="str">
        <f t="shared" ref="AD84" si="716">IF(SUM(AD83:AI83)=1,"",IF(SUM(AD83:AI83)=2," dan ",", "))</f>
        <v xml:space="preserve">, </v>
      </c>
      <c r="AE84" s="624" t="str">
        <f t="shared" ref="AE84" si="717">IF(SUM(AE83:AI83)=1,"",IF(SUM(AE83:AI83)=2," dan ",", "))</f>
        <v xml:space="preserve">, </v>
      </c>
      <c r="AF84" s="624" t="str">
        <f t="shared" ref="AF84" si="718">IF(SUM(AF83:AI83)=1,"",IF(SUM(AF83:AI83)=2," dan ",", "))</f>
        <v xml:space="preserve">, </v>
      </c>
      <c r="AG84" s="624" t="str">
        <f t="shared" ref="AG84" si="719">IF(SUM(AG83:AI83)=1,"",IF(SUM(AG83:AI83)=2," dan ",", "))</f>
        <v xml:space="preserve">, </v>
      </c>
      <c r="AH84" s="624" t="str">
        <f t="shared" ref="AH84" si="720">IF(SUM(AH83:AI83)=1,"",IF(SUM(AH83:AI83)=2," dan ",", "))</f>
        <v xml:space="preserve">, </v>
      </c>
      <c r="AI84" s="624"/>
      <c r="AJ84" s="624"/>
      <c r="AK84" s="1300"/>
      <c r="AL84" s="2269"/>
      <c r="AM84" s="2275"/>
      <c r="AN84" s="2275"/>
      <c r="AO84" s="2275"/>
    </row>
    <row r="85" spans="1:41" ht="15" customHeight="1" x14ac:dyDescent="0.2">
      <c r="A85" s="615">
        <f>NSIKAP!R131</f>
        <v>0</v>
      </c>
      <c r="B85" s="2260"/>
      <c r="C85" s="2263"/>
      <c r="D85" s="2242"/>
      <c r="E85" s="2243"/>
      <c r="F85" s="601" t="str">
        <f>NPENGETAHUAN!Q23</f>
        <v/>
      </c>
      <c r="G85" s="1311" t="str">
        <f>NKETRAMPILAN!P23</f>
        <v/>
      </c>
      <c r="H85" s="1306" t="str">
        <f>NSIKAP!AC28</f>
        <v/>
      </c>
      <c r="I85" s="1316" t="str">
        <f>NPENGETAHUAN!Y23</f>
        <v/>
      </c>
      <c r="J85" s="1311" t="str">
        <f>NKETRAMPILAN!X23</f>
        <v/>
      </c>
      <c r="K85" s="1306" t="str">
        <f>NSIKAP!AK28</f>
        <v/>
      </c>
      <c r="L85" s="624" t="str">
        <f>IF(L83=0,"",L84)</f>
        <v/>
      </c>
      <c r="M85" s="624" t="str">
        <f>IF(M83=0,"",M84)</f>
        <v/>
      </c>
      <c r="N85" s="624" t="str">
        <f t="shared" ref="N85" si="721">IF(N83=0,"",N84)</f>
        <v/>
      </c>
      <c r="O85" s="624" t="str">
        <f t="shared" ref="O85" si="722">IF(O83=0,"",O84)</f>
        <v/>
      </c>
      <c r="P85" s="624" t="str">
        <f t="shared" ref="P85" si="723">IF(P83=0,"",P84)</f>
        <v/>
      </c>
      <c r="Q85" s="624"/>
      <c r="R85" s="624"/>
      <c r="S85" s="624"/>
      <c r="T85" s="2273"/>
      <c r="U85" s="624" t="str">
        <f>IF(U83=0,"",U84)</f>
        <v/>
      </c>
      <c r="V85" s="624" t="str">
        <f>IF(V83=0,"",V84)</f>
        <v/>
      </c>
      <c r="W85" s="624" t="str">
        <f t="shared" ref="W85" si="724">IF(W83=0,"",W84)</f>
        <v/>
      </c>
      <c r="X85" s="624" t="str">
        <f t="shared" ref="X85" si="725">IF(X83=0,"",X84)</f>
        <v/>
      </c>
      <c r="Y85" s="624" t="str">
        <f t="shared" ref="Y85" si="726">IF(Y83=0,"",Y84)</f>
        <v/>
      </c>
      <c r="Z85" s="624"/>
      <c r="AA85" s="624"/>
      <c r="AB85" s="1300"/>
      <c r="AC85" s="2273"/>
      <c r="AD85" s="624" t="str">
        <f t="shared" ref="AD85:AE85" si="727">IF(AD83=0,"",AD84)</f>
        <v/>
      </c>
      <c r="AE85" s="624" t="str">
        <f t="shared" si="727"/>
        <v/>
      </c>
      <c r="AF85" s="624" t="str">
        <f t="shared" ref="AF85" si="728">IF(AF83=0,"",AF84)</f>
        <v/>
      </c>
      <c r="AG85" s="624" t="str">
        <f t="shared" ref="AG85" si="729">IF(AG83=0,"",AG84)</f>
        <v/>
      </c>
      <c r="AH85" s="624" t="str">
        <f t="shared" ref="AH85" si="730">IF(AH83=0,"",AH84)</f>
        <v/>
      </c>
      <c r="AI85" s="624"/>
      <c r="AJ85" s="624"/>
      <c r="AK85" s="1300"/>
      <c r="AL85" s="2273"/>
      <c r="AM85" s="2275"/>
      <c r="AN85" s="2275"/>
      <c r="AO85" s="2275"/>
    </row>
    <row r="86" spans="1:41" ht="15" customHeight="1" x14ac:dyDescent="0.2">
      <c r="A86" s="615">
        <f>NSIKAP!R132</f>
        <v>0</v>
      </c>
      <c r="B86" s="2260"/>
      <c r="C86" s="2263"/>
      <c r="D86" s="2242"/>
      <c r="E86" s="2243"/>
      <c r="F86" s="601" t="str">
        <f>NPENGETAHUAN!R23</f>
        <v/>
      </c>
      <c r="G86" s="1311" t="str">
        <f>NKETRAMPILAN!Q23</f>
        <v/>
      </c>
      <c r="H86" s="1306" t="str">
        <f>NSIKAP!AD28</f>
        <v/>
      </c>
      <c r="I86" s="1316" t="str">
        <f>NPENGETAHUAN!Z23</f>
        <v/>
      </c>
      <c r="J86" s="1311" t="str">
        <f>NKETRAMPILAN!Y23</f>
        <v/>
      </c>
      <c r="K86" s="1306" t="str">
        <f>NSIKAP!AL28</f>
        <v/>
      </c>
      <c r="L86" s="624" t="str">
        <f>I82</f>
        <v/>
      </c>
      <c r="M86" s="624" t="str">
        <f>I83</f>
        <v/>
      </c>
      <c r="N86" s="624" t="str">
        <f>I84</f>
        <v/>
      </c>
      <c r="O86" s="624" t="str">
        <f>I85</f>
        <v/>
      </c>
      <c r="P86" s="624" t="str">
        <f>I86</f>
        <v/>
      </c>
      <c r="Q86" s="624" t="str">
        <f>I87</f>
        <v/>
      </c>
      <c r="R86" s="624">
        <f t="shared" ref="R86" si="731">COUNTBLANK(L86:Q86)</f>
        <v>6</v>
      </c>
      <c r="S86" s="624" t="str">
        <f>IF(R82=6,"Masih harus ditingkatkan pemahaman mengenai", ", tapi masih harus ditingkatkan pemahaman mengenai ")</f>
        <v>Masih harus ditingkatkan pemahaman mengenai</v>
      </c>
      <c r="T86" s="2268" t="str">
        <f>CONCATENATE(S87,L86,L89,M86,M89,N86,N89,O86,O89,P86,P89,Q86)</f>
        <v/>
      </c>
      <c r="U86" s="624" t="str">
        <f>J82</f>
        <v/>
      </c>
      <c r="V86" s="624" t="str">
        <f>J83</f>
        <v/>
      </c>
      <c r="W86" s="624" t="str">
        <f>J84</f>
        <v/>
      </c>
      <c r="X86" s="624" t="str">
        <f>J85</f>
        <v/>
      </c>
      <c r="Y86" s="624" t="str">
        <f>J86</f>
        <v/>
      </c>
      <c r="Z86" s="624" t="str">
        <f>J87</f>
        <v/>
      </c>
      <c r="AA86" s="624">
        <f t="shared" ref="AA86" si="732">COUNTBLANK(U86:Z86)</f>
        <v>6</v>
      </c>
      <c r="AB86" s="1300" t="str">
        <f>IF(AA82=6,"Masih harus ditingkatkan kemampuan pada ketrampilan", ", tapi masih harus ditingkatkan ketrampilannya dalam ")</f>
        <v>Masih harus ditingkatkan kemampuan pada ketrampilan</v>
      </c>
      <c r="AC86" s="2268" t="str">
        <f>CONCATENATE(AB87,U86,U89,V86,V89,W86,W89,X86,X89,Y86,Y89,Z86)</f>
        <v/>
      </c>
      <c r="AD86" s="624" t="str">
        <f t="shared" ref="AD86" si="733">K82</f>
        <v/>
      </c>
      <c r="AE86" s="624" t="str">
        <f t="shared" ref="AE86" si="734">K83</f>
        <v/>
      </c>
      <c r="AF86" s="624" t="str">
        <f t="shared" ref="AF86" si="735">K84</f>
        <v/>
      </c>
      <c r="AG86" s="624" t="str">
        <f t="shared" ref="AG86" si="736">K85</f>
        <v/>
      </c>
      <c r="AH86" s="624" t="str">
        <f t="shared" ref="AH86" si="737">K86</f>
        <v/>
      </c>
      <c r="AI86" s="624" t="str">
        <f t="shared" ref="AI86" si="738">K87</f>
        <v/>
      </c>
      <c r="AJ86" s="624">
        <f t="shared" ref="AJ86" si="739">COUNTBLANK(AD86:AI86)</f>
        <v>6</v>
      </c>
      <c r="AK86" s="1300" t="str">
        <f t="shared" ref="AK86" si="740">IF(AJ82=6,"Masih harus diperbaiki sikap dan perilakunya dalam hal ", ", tapi masih harus diperbaiki sikap dan perilakunya dalam hal ")</f>
        <v xml:space="preserve">Masih harus diperbaiki sikap dan perilakunya dalam hal </v>
      </c>
      <c r="AL86" s="2268" t="str">
        <f t="shared" ref="AL86" si="741">CONCATENATE(AK87,AD86,AD89,AE86,AE89,AF86,AF89,AG86,AG89,AH86,AH89,AI86)</f>
        <v/>
      </c>
      <c r="AM86" s="2275"/>
      <c r="AN86" s="2275"/>
      <c r="AO86" s="2275"/>
    </row>
    <row r="87" spans="1:41" ht="15.75" customHeight="1" thickBot="1" x14ac:dyDescent="0.25">
      <c r="A87" s="615">
        <f>NSIKAP!R133</f>
        <v>0</v>
      </c>
      <c r="B87" s="2261"/>
      <c r="C87" s="2264"/>
      <c r="D87" s="2244"/>
      <c r="E87" s="2245"/>
      <c r="F87" s="591" t="str">
        <f>NPENGETAHUAN!S23</f>
        <v/>
      </c>
      <c r="G87" s="1311" t="str">
        <f>NKETRAMPILAN!R23</f>
        <v/>
      </c>
      <c r="H87" s="1307" t="str">
        <f>NSIKAP!AE28</f>
        <v/>
      </c>
      <c r="I87" s="1317" t="str">
        <f>NPENGETAHUAN!AA23</f>
        <v/>
      </c>
      <c r="J87" s="1311" t="str">
        <f>NKETRAMPILAN!Z23</f>
        <v/>
      </c>
      <c r="K87" s="1307" t="str">
        <f>NSIKAP!AM28</f>
        <v/>
      </c>
      <c r="L87" s="624">
        <f>IF(L86="",0,1)</f>
        <v>0</v>
      </c>
      <c r="M87" s="624">
        <f t="shared" ref="M87" si="742">IF(M86="",0,1)</f>
        <v>0</v>
      </c>
      <c r="N87" s="624">
        <f t="shared" ref="N87" si="743">IF(N86="",0,1)</f>
        <v>0</v>
      </c>
      <c r="O87" s="624">
        <f t="shared" ref="O87" si="744">IF(O86="",0,1)</f>
        <v>0</v>
      </c>
      <c r="P87" s="624">
        <f t="shared" ref="P87" si="745">IF(P86="",0,1)</f>
        <v>0</v>
      </c>
      <c r="Q87" s="624">
        <f t="shared" ref="Q87" si="746">IF(Q86="",0,1)</f>
        <v>0</v>
      </c>
      <c r="R87" s="624">
        <f>SUM(L87:Q87)</f>
        <v>0</v>
      </c>
      <c r="S87" s="624" t="str">
        <f>IF(R86=6,"",S86)</f>
        <v/>
      </c>
      <c r="T87" s="2269"/>
      <c r="U87" s="624">
        <f>IF(U86="",0,1)</f>
        <v>0</v>
      </c>
      <c r="V87" s="624">
        <f t="shared" ref="V87" si="747">IF(V86="",0,1)</f>
        <v>0</v>
      </c>
      <c r="W87" s="624">
        <f t="shared" ref="W87" si="748">IF(W86="",0,1)</f>
        <v>0</v>
      </c>
      <c r="X87" s="624">
        <f t="shared" ref="X87" si="749">IF(X86="",0,1)</f>
        <v>0</v>
      </c>
      <c r="Y87" s="624">
        <f t="shared" ref="Y87" si="750">IF(Y86="",0,1)</f>
        <v>0</v>
      </c>
      <c r="Z87" s="624">
        <f t="shared" ref="Z87" si="751">IF(Z86="",0,1)</f>
        <v>0</v>
      </c>
      <c r="AA87" s="624">
        <f>SUM(U87:Z87)</f>
        <v>0</v>
      </c>
      <c r="AB87" s="1300" t="str">
        <f>IF(AA86=6,"",AB86)</f>
        <v/>
      </c>
      <c r="AC87" s="2269"/>
      <c r="AD87" s="624">
        <f t="shared" ref="AD87" si="752">IF(AD86="",0,1)</f>
        <v>0</v>
      </c>
      <c r="AE87" s="624">
        <f t="shared" ref="AE87" si="753">IF(AE86="",0,1)</f>
        <v>0</v>
      </c>
      <c r="AF87" s="624">
        <f t="shared" ref="AF87" si="754">IF(AF86="",0,1)</f>
        <v>0</v>
      </c>
      <c r="AG87" s="624">
        <f t="shared" ref="AG87" si="755">IF(AG86="",0,1)</f>
        <v>0</v>
      </c>
      <c r="AH87" s="624">
        <f t="shared" ref="AH87" si="756">IF(AH86="",0,1)</f>
        <v>0</v>
      </c>
      <c r="AI87" s="624">
        <f t="shared" ref="AI87" si="757">IF(AI86="",0,1)</f>
        <v>0</v>
      </c>
      <c r="AJ87" s="624">
        <f t="shared" ref="AJ87" si="758">SUM(AD87:AI87)</f>
        <v>0</v>
      </c>
      <c r="AK87" s="1300" t="str">
        <f t="shared" ref="AK87" si="759">IF(AJ86=6,"",AK86)</f>
        <v/>
      </c>
      <c r="AL87" s="2269"/>
      <c r="AM87" s="2275"/>
      <c r="AN87" s="2275"/>
      <c r="AO87" s="2275"/>
    </row>
    <row r="88" spans="1:41" ht="15.75" hidden="1" customHeight="1" thickTop="1" x14ac:dyDescent="0.2">
      <c r="A88" s="615"/>
      <c r="B88" s="1298"/>
      <c r="C88" s="1299"/>
      <c r="D88" s="1296"/>
      <c r="E88" s="1297"/>
      <c r="F88" s="600"/>
      <c r="G88" s="1312"/>
      <c r="H88" s="1308"/>
      <c r="I88" s="1313"/>
      <c r="J88" s="1312"/>
      <c r="K88" s="1308"/>
      <c r="L88" s="624" t="str">
        <f>IF(SUM(L87:Q87)=1,"",IF(SUM(L87:Q87)=2," dan ",", "))</f>
        <v xml:space="preserve">, </v>
      </c>
      <c r="M88" s="624" t="str">
        <f>IF(SUM(M87:Q87)=1,"",IF(SUM(M87:Q87)=2," dan ",", "))</f>
        <v xml:space="preserve">, </v>
      </c>
      <c r="N88" s="624" t="str">
        <f>IF(SUM(N87:Q87)=1,"",IF(SUM(N87:Q87)=2," dan ",", "))</f>
        <v xml:space="preserve">, </v>
      </c>
      <c r="O88" s="624" t="str">
        <f>IF(SUM(O87:Q87)=1,"",IF(SUM(O87:Q87)=2," dan ",", "))</f>
        <v xml:space="preserve">, </v>
      </c>
      <c r="P88" s="624" t="str">
        <f>IF(SUM(P87:Q87)=1,"",IF(SUM(P87:Q87)=2," dan ",", "))</f>
        <v xml:space="preserve">, </v>
      </c>
      <c r="Q88" s="624"/>
      <c r="R88" s="624"/>
      <c r="S88" s="624"/>
      <c r="T88" s="2269"/>
      <c r="U88" s="624" t="str">
        <f>IF(SUM(U87:Z87)=1,"",IF(SUM(U87:Z87)=2," dan ",", "))</f>
        <v xml:space="preserve">, </v>
      </c>
      <c r="V88" s="624" t="str">
        <f>IF(SUM(V87:Z87)=1,"",IF(SUM(V87:Z87)=2," dan ",", "))</f>
        <v xml:space="preserve">, </v>
      </c>
      <c r="W88" s="624" t="str">
        <f>IF(SUM(W87:Z87)=1,"",IF(SUM(W87:Z87)=2," dan ",", "))</f>
        <v xml:space="preserve">, </v>
      </c>
      <c r="X88" s="624" t="str">
        <f>IF(SUM(X87:Z87)=1,"",IF(SUM(X87:Z87)=2," dan ",", "))</f>
        <v xml:space="preserve">, </v>
      </c>
      <c r="Y88" s="624" t="str">
        <f>IF(SUM(Y87:Z87)=1,"",IF(SUM(Y87:Z87)=2," dan ",", "))</f>
        <v xml:space="preserve">, </v>
      </c>
      <c r="Z88" s="624"/>
      <c r="AA88" s="624"/>
      <c r="AB88" s="1300"/>
      <c r="AC88" s="2269"/>
      <c r="AD88" s="624" t="str">
        <f t="shared" ref="AD88" si="760">IF(SUM(AD87:AI87)=1,"",IF(SUM(AD87:AI87)=2," dan ",", "))</f>
        <v xml:space="preserve">, </v>
      </c>
      <c r="AE88" s="624" t="str">
        <f t="shared" ref="AE88" si="761">IF(SUM(AE87:AI87)=1,"",IF(SUM(AE87:AI87)=2," dan ",", "))</f>
        <v xml:space="preserve">, </v>
      </c>
      <c r="AF88" s="624" t="str">
        <f t="shared" ref="AF88" si="762">IF(SUM(AF87:AI87)=1,"",IF(SUM(AF87:AI87)=2," dan ",", "))</f>
        <v xml:space="preserve">, </v>
      </c>
      <c r="AG88" s="624" t="str">
        <f t="shared" ref="AG88" si="763">IF(SUM(AG87:AI87)=1,"",IF(SUM(AG87:AI87)=2," dan ",", "))</f>
        <v xml:space="preserve">, </v>
      </c>
      <c r="AH88" s="624" t="str">
        <f t="shared" ref="AH88" si="764">IF(SUM(AH87:AI87)=1,"",IF(SUM(AH87:AI87)=2," dan ",", "))</f>
        <v xml:space="preserve">, </v>
      </c>
      <c r="AI88" s="624"/>
      <c r="AJ88" s="624"/>
      <c r="AK88" s="1300"/>
      <c r="AL88" s="2269"/>
      <c r="AM88" s="2275"/>
      <c r="AN88" s="2275"/>
      <c r="AO88" s="2275"/>
    </row>
    <row r="89" spans="1:41" ht="15.75" hidden="1" customHeight="1" thickBot="1" x14ac:dyDescent="0.25">
      <c r="A89" s="615"/>
      <c r="B89" s="616"/>
      <c r="C89" s="617"/>
      <c r="D89" s="618"/>
      <c r="E89" s="619"/>
      <c r="F89" s="600"/>
      <c r="G89" s="1312"/>
      <c r="H89" s="1308"/>
      <c r="I89" s="1313"/>
      <c r="J89" s="1312"/>
      <c r="K89" s="1308"/>
      <c r="L89" s="625" t="str">
        <f>IF(L87=0,"",L88)</f>
        <v/>
      </c>
      <c r="M89" s="625" t="str">
        <f t="shared" ref="M89" si="765">IF(M87=0,"",M88)</f>
        <v/>
      </c>
      <c r="N89" s="625" t="str">
        <f t="shared" ref="N89" si="766">IF(N87=0,"",N88)</f>
        <v/>
      </c>
      <c r="O89" s="625" t="str">
        <f t="shared" ref="O89" si="767">IF(O87=0,"",O88)</f>
        <v/>
      </c>
      <c r="P89" s="625" t="str">
        <f t="shared" ref="P89" si="768">IF(P87=0,"",P88)</f>
        <v/>
      </c>
      <c r="Q89" s="625" t="str">
        <f t="shared" ref="Q89" si="769">IF(Q87=0,"",Q88)</f>
        <v/>
      </c>
      <c r="R89" s="625"/>
      <c r="S89" s="625"/>
      <c r="T89" s="2270"/>
      <c r="U89" s="625" t="str">
        <f>IF(U87=0,"",U88)</f>
        <v/>
      </c>
      <c r="V89" s="625" t="str">
        <f t="shared" ref="V89" si="770">IF(V87=0,"",V88)</f>
        <v/>
      </c>
      <c r="W89" s="625" t="str">
        <f t="shared" ref="W89" si="771">IF(W87=0,"",W88)</f>
        <v/>
      </c>
      <c r="X89" s="625" t="str">
        <f t="shared" ref="X89" si="772">IF(X87=0,"",X88)</f>
        <v/>
      </c>
      <c r="Y89" s="625" t="str">
        <f t="shared" ref="Y89" si="773">IF(Y87=0,"",Y88)</f>
        <v/>
      </c>
      <c r="Z89" s="625" t="str">
        <f t="shared" ref="Z89" si="774">IF(Z87=0,"",Z88)</f>
        <v/>
      </c>
      <c r="AA89" s="625"/>
      <c r="AB89" s="1330"/>
      <c r="AC89" s="2270"/>
      <c r="AD89" s="625" t="str">
        <f t="shared" ref="AD89" si="775">IF(AD87=0,"",AD88)</f>
        <v/>
      </c>
      <c r="AE89" s="625" t="str">
        <f t="shared" ref="AE89" si="776">IF(AE87=0,"",AE88)</f>
        <v/>
      </c>
      <c r="AF89" s="625" t="str">
        <f t="shared" ref="AF89" si="777">IF(AF87=0,"",AF88)</f>
        <v/>
      </c>
      <c r="AG89" s="625" t="str">
        <f t="shared" ref="AG89" si="778">IF(AG87=0,"",AG88)</f>
        <v/>
      </c>
      <c r="AH89" s="625" t="str">
        <f t="shared" ref="AH89" si="779">IF(AH87=0,"",AH88)</f>
        <v/>
      </c>
      <c r="AI89" s="625" t="str">
        <f t="shared" ref="AI89" si="780">IF(AI87=0,"",AI88)</f>
        <v/>
      </c>
      <c r="AJ89" s="625"/>
      <c r="AK89" s="1330"/>
      <c r="AL89" s="2270"/>
      <c r="AM89" s="2276"/>
      <c r="AN89" s="2276"/>
      <c r="AO89" s="2276"/>
    </row>
    <row r="90" spans="1:41" ht="15.75" customHeight="1" thickTop="1" x14ac:dyDescent="0.2">
      <c r="A90" s="615">
        <f>NSIKAP!R135</f>
        <v>0</v>
      </c>
      <c r="B90" s="2259">
        <v>10</v>
      </c>
      <c r="C90" s="2262" t="str">
        <f>ABSEN!C20</f>
        <v/>
      </c>
      <c r="D90" s="2240" t="str">
        <f>ABSEN!E20</f>
        <v/>
      </c>
      <c r="E90" s="2241"/>
      <c r="F90" s="589" t="str">
        <f>NPENGETAHUAN!N24</f>
        <v/>
      </c>
      <c r="G90" s="1310" t="str">
        <f>NKETRAMPILAN!M24</f>
        <v/>
      </c>
      <c r="H90" s="1304" t="str">
        <f>NSIKAP!Z29</f>
        <v/>
      </c>
      <c r="I90" s="1314" t="str">
        <f>NPENGETAHUAN!V24</f>
        <v/>
      </c>
      <c r="J90" s="1310" t="str">
        <f>NKETRAMPILAN!U24</f>
        <v/>
      </c>
      <c r="K90" s="1304" t="str">
        <f>NSIKAP!AH29</f>
        <v/>
      </c>
      <c r="L90" s="623" t="str">
        <f>F90</f>
        <v/>
      </c>
      <c r="M90" s="623" t="str">
        <f>F91</f>
        <v/>
      </c>
      <c r="N90" s="623" t="str">
        <f>F92</f>
        <v/>
      </c>
      <c r="O90" s="623" t="str">
        <f>F93</f>
        <v/>
      </c>
      <c r="P90" s="623" t="str">
        <f>F94</f>
        <v/>
      </c>
      <c r="Q90" s="623" t="str">
        <f>F95</f>
        <v/>
      </c>
      <c r="R90" s="623">
        <f>COUNTBLANK(L90:Q90)</f>
        <v>6</v>
      </c>
      <c r="S90" s="1301" t="str">
        <f>IF(R90=6,"","Sudah memahami ")</f>
        <v/>
      </c>
      <c r="T90" s="2272" t="str">
        <f>CONCATENATE(S91,L90,L93,M90,M93,N90,N93,O90,O93,P90,P93,Q90)</f>
        <v/>
      </c>
      <c r="U90" s="1322" t="str">
        <f>G90</f>
        <v/>
      </c>
      <c r="V90" s="1322" t="str">
        <f>G91</f>
        <v/>
      </c>
      <c r="W90" s="1322" t="str">
        <f>G92</f>
        <v/>
      </c>
      <c r="X90" s="1322" t="str">
        <f>G93</f>
        <v/>
      </c>
      <c r="Y90" s="1322" t="str">
        <f>G94</f>
        <v/>
      </c>
      <c r="Z90" s="1322" t="str">
        <f>G95</f>
        <v/>
      </c>
      <c r="AA90" s="623">
        <f>COUNTBLANK(U90:Z90)</f>
        <v>6</v>
      </c>
      <c r="AB90" s="1301" t="str">
        <f>IF(AA90=6,"","Sudah memiliki ketrampilan ")</f>
        <v/>
      </c>
      <c r="AC90" s="2272" t="str">
        <f>CONCATENATE(AB91,U90,U93,V90,V93,W90,W93,X90,X93,Y90,Y93,Z90)</f>
        <v/>
      </c>
      <c r="AD90" s="1322" t="str">
        <f t="shared" ref="AD90" si="781">H90</f>
        <v/>
      </c>
      <c r="AE90" s="1322" t="str">
        <f t="shared" ref="AE90" si="782">H91</f>
        <v/>
      </c>
      <c r="AF90" s="1322" t="str">
        <f t="shared" ref="AF90" si="783">H92</f>
        <v/>
      </c>
      <c r="AG90" s="1322" t="str">
        <f t="shared" ref="AG90" si="784">H93</f>
        <v/>
      </c>
      <c r="AH90" s="1322" t="str">
        <f t="shared" ref="AH90" si="785">H94</f>
        <v/>
      </c>
      <c r="AI90" s="1322" t="str">
        <f t="shared" ref="AI90" si="786">H95</f>
        <v/>
      </c>
      <c r="AJ90" s="623">
        <f t="shared" ref="AJ90" si="787">COUNTBLANK(AD90:AI90)</f>
        <v>6</v>
      </c>
      <c r="AK90" s="1301" t="str">
        <f t="shared" ref="AK90" si="788">IF(AJ90=6,"","Sudah memperlihatkan sikap yang konsisten terhadap ")</f>
        <v/>
      </c>
      <c r="AL90" s="2272" t="str">
        <f t="shared" ref="AL90" si="789">CONCATENATE(AK91,AD90,AD93,AE90,AE93,AF90,AF93,AG90,AG93,AH90,AH93,AI90)</f>
        <v/>
      </c>
      <c r="AM90" s="2274" t="str">
        <f t="shared" ref="AM90" si="790">CONCATENATE(T90,T94)</f>
        <v/>
      </c>
      <c r="AN90" s="2274" t="str">
        <f t="shared" ref="AN90" si="791">CONCATENATE(AC90,AC94)</f>
        <v/>
      </c>
      <c r="AO90" s="2274" t="str">
        <f t="shared" ref="AO90" si="792">CONCATENATE(AL90,AL94)</f>
        <v/>
      </c>
    </row>
    <row r="91" spans="1:41" ht="15" customHeight="1" x14ac:dyDescent="0.2">
      <c r="A91" s="615">
        <f>NSIKAP!R136</f>
        <v>0</v>
      </c>
      <c r="B91" s="2260"/>
      <c r="C91" s="2263"/>
      <c r="D91" s="2242"/>
      <c r="E91" s="2243"/>
      <c r="F91" s="590" t="str">
        <f>NPENGETAHUAN!O24</f>
        <v/>
      </c>
      <c r="G91" s="1311" t="str">
        <f>NKETRAMPILAN!N24</f>
        <v/>
      </c>
      <c r="H91" s="1305" t="str">
        <f>NSIKAP!AA29</f>
        <v/>
      </c>
      <c r="I91" s="1315" t="str">
        <f>NPENGETAHUAN!W24</f>
        <v/>
      </c>
      <c r="J91" s="1311" t="str">
        <f>NKETRAMPILAN!V24</f>
        <v/>
      </c>
      <c r="K91" s="1305" t="str">
        <f>NSIKAP!AI29</f>
        <v/>
      </c>
      <c r="L91" s="624">
        <f>IF(L90="",0,1)</f>
        <v>0</v>
      </c>
      <c r="M91" s="624">
        <f>IF(M90="",0,1)</f>
        <v>0</v>
      </c>
      <c r="N91" s="624">
        <f t="shared" ref="N91" si="793">IF(N90="",0,1)</f>
        <v>0</v>
      </c>
      <c r="O91" s="624">
        <f t="shared" ref="O91" si="794">IF(O90="",0,1)</f>
        <v>0</v>
      </c>
      <c r="P91" s="624">
        <f t="shared" ref="P91" si="795">IF(P90="",0,1)</f>
        <v>0</v>
      </c>
      <c r="Q91" s="624">
        <f t="shared" ref="Q91" si="796">IF(Q90="",0,1)</f>
        <v>0</v>
      </c>
      <c r="R91" s="624">
        <f>SUM(L91:Q91)</f>
        <v>0</v>
      </c>
      <c r="S91" s="624" t="str">
        <f>IF(R91=6,"",S90)</f>
        <v/>
      </c>
      <c r="T91" s="2269"/>
      <c r="U91" s="624">
        <f>IF(U90="",0,1)</f>
        <v>0</v>
      </c>
      <c r="V91" s="624">
        <f>IF(V90="",0,1)</f>
        <v>0</v>
      </c>
      <c r="W91" s="624">
        <f t="shared" ref="W91" si="797">IF(W90="",0,1)</f>
        <v>0</v>
      </c>
      <c r="X91" s="624">
        <f t="shared" ref="X91" si="798">IF(X90="",0,1)</f>
        <v>0</v>
      </c>
      <c r="Y91" s="624">
        <f t="shared" ref="Y91" si="799">IF(Y90="",0,1)</f>
        <v>0</v>
      </c>
      <c r="Z91" s="624">
        <f t="shared" ref="Z91" si="800">IF(Z90="",0,1)</f>
        <v>0</v>
      </c>
      <c r="AA91" s="624">
        <f>SUM(U91:Z91)</f>
        <v>0</v>
      </c>
      <c r="AB91" s="1300" t="str">
        <f>IF(AA91=6,"",AB90)</f>
        <v/>
      </c>
      <c r="AC91" s="2269"/>
      <c r="AD91" s="624">
        <f t="shared" ref="AD91" si="801">IF(AD90="",0,1)</f>
        <v>0</v>
      </c>
      <c r="AE91" s="624">
        <f t="shared" ref="AE91" si="802">IF(AE90="",0,1)</f>
        <v>0</v>
      </c>
      <c r="AF91" s="624">
        <f t="shared" ref="AF91" si="803">IF(AF90="",0,1)</f>
        <v>0</v>
      </c>
      <c r="AG91" s="624">
        <f t="shared" ref="AG91" si="804">IF(AG90="",0,1)</f>
        <v>0</v>
      </c>
      <c r="AH91" s="624">
        <f t="shared" ref="AH91" si="805">IF(AH90="",0,1)</f>
        <v>0</v>
      </c>
      <c r="AI91" s="624">
        <f t="shared" ref="AI91" si="806">IF(AI90="",0,1)</f>
        <v>0</v>
      </c>
      <c r="AJ91" s="624">
        <f t="shared" ref="AJ91" si="807">SUM(AD91:AI91)</f>
        <v>0</v>
      </c>
      <c r="AK91" s="1300" t="str">
        <f t="shared" ref="AK91" si="808">IF(AJ91=6,"",AK90)</f>
        <v/>
      </c>
      <c r="AL91" s="2269"/>
      <c r="AM91" s="2275"/>
      <c r="AN91" s="2275"/>
      <c r="AO91" s="2275"/>
    </row>
    <row r="92" spans="1:41" ht="15" customHeight="1" x14ac:dyDescent="0.2">
      <c r="A92" s="615">
        <f>NSIKAP!R137</f>
        <v>0</v>
      </c>
      <c r="B92" s="2260"/>
      <c r="C92" s="2263"/>
      <c r="D92" s="2242"/>
      <c r="E92" s="2243"/>
      <c r="F92" s="601" t="str">
        <f>NPENGETAHUAN!P24</f>
        <v/>
      </c>
      <c r="G92" s="1311" t="str">
        <f>NKETRAMPILAN!O24</f>
        <v/>
      </c>
      <c r="H92" s="1306" t="str">
        <f>NSIKAP!AB29</f>
        <v/>
      </c>
      <c r="I92" s="1316" t="str">
        <f>NPENGETAHUAN!X24</f>
        <v/>
      </c>
      <c r="J92" s="1311" t="str">
        <f>NKETRAMPILAN!W24</f>
        <v/>
      </c>
      <c r="K92" s="1306" t="str">
        <f>NSIKAP!AJ29</f>
        <v/>
      </c>
      <c r="L92" s="624" t="str">
        <f>IF(SUM(L91:Q91)=1,"",IF(SUM(L91:Q91)=2," dan ",", "))</f>
        <v xml:space="preserve">, </v>
      </c>
      <c r="M92" s="624" t="str">
        <f>IF(SUM(M91:Q91)=1,"",IF(SUM(M91:Q91)=2," dan ",", "))</f>
        <v xml:space="preserve">, </v>
      </c>
      <c r="N92" s="624" t="str">
        <f>IF(SUM(N91:Q91)=1,"",IF(SUM(N91:Q91)=2," dan ",", "))</f>
        <v xml:space="preserve">, </v>
      </c>
      <c r="O92" s="624" t="str">
        <f>IF(SUM(O91:Q91)=1,"",IF(SUM(O91:Q91)=2," dan ",", "))</f>
        <v xml:space="preserve">, </v>
      </c>
      <c r="P92" s="624" t="str">
        <f>IF(SUM(P91:Q91)=1,"",IF(SUM(P91:Q91)=2," dan ",", "))</f>
        <v xml:space="preserve">, </v>
      </c>
      <c r="Q92" s="624"/>
      <c r="R92" s="624"/>
      <c r="S92" s="624"/>
      <c r="T92" s="2269"/>
      <c r="U92" s="624" t="str">
        <f>IF(SUM(U91:Z91)=1,"",IF(SUM(U91:Z91)=2," dan ",", "))</f>
        <v xml:space="preserve">, </v>
      </c>
      <c r="V92" s="624" t="str">
        <f>IF(SUM(V91:Z91)=1,"",IF(SUM(V91:Z91)=2," dan ",", "))</f>
        <v xml:space="preserve">, </v>
      </c>
      <c r="W92" s="624" t="str">
        <f>IF(SUM(W91:Z91)=1,"",IF(SUM(W91:Z91)=2," dan ",", "))</f>
        <v xml:space="preserve">, </v>
      </c>
      <c r="X92" s="624" t="str">
        <f>IF(SUM(X91:Z91)=1,"",IF(SUM(X91:Z91)=2," dan ",", "))</f>
        <v xml:space="preserve">, </v>
      </c>
      <c r="Y92" s="624" t="str">
        <f>IF(SUM(Y91:Z91)=1,"",IF(SUM(Y91:Z91)=2," dan ",", "))</f>
        <v xml:space="preserve">, </v>
      </c>
      <c r="Z92" s="624"/>
      <c r="AA92" s="624"/>
      <c r="AB92" s="1300"/>
      <c r="AC92" s="2269"/>
      <c r="AD92" s="624" t="str">
        <f t="shared" ref="AD92" si="809">IF(SUM(AD91:AI91)=1,"",IF(SUM(AD91:AI91)=2," dan ",", "))</f>
        <v xml:space="preserve">, </v>
      </c>
      <c r="AE92" s="624" t="str">
        <f t="shared" ref="AE92" si="810">IF(SUM(AE91:AI91)=1,"",IF(SUM(AE91:AI91)=2," dan ",", "))</f>
        <v xml:space="preserve">, </v>
      </c>
      <c r="AF92" s="624" t="str">
        <f t="shared" ref="AF92" si="811">IF(SUM(AF91:AI91)=1,"",IF(SUM(AF91:AI91)=2," dan ",", "))</f>
        <v xml:space="preserve">, </v>
      </c>
      <c r="AG92" s="624" t="str">
        <f t="shared" ref="AG92" si="812">IF(SUM(AG91:AI91)=1,"",IF(SUM(AG91:AI91)=2," dan ",", "))</f>
        <v xml:space="preserve">, </v>
      </c>
      <c r="AH92" s="624" t="str">
        <f t="shared" ref="AH92" si="813">IF(SUM(AH91:AI91)=1,"",IF(SUM(AH91:AI91)=2," dan ",", "))</f>
        <v xml:space="preserve">, </v>
      </c>
      <c r="AI92" s="624"/>
      <c r="AJ92" s="624"/>
      <c r="AK92" s="1300"/>
      <c r="AL92" s="2269"/>
      <c r="AM92" s="2275"/>
      <c r="AN92" s="2275"/>
      <c r="AO92" s="2275"/>
    </row>
    <row r="93" spans="1:41" ht="15" customHeight="1" x14ac:dyDescent="0.2">
      <c r="A93" s="615">
        <f>NSIKAP!R138</f>
        <v>0</v>
      </c>
      <c r="B93" s="2260"/>
      <c r="C93" s="2263"/>
      <c r="D93" s="2242"/>
      <c r="E93" s="2243"/>
      <c r="F93" s="601" t="str">
        <f>NPENGETAHUAN!Q24</f>
        <v/>
      </c>
      <c r="G93" s="1311" t="str">
        <f>NKETRAMPILAN!P24</f>
        <v/>
      </c>
      <c r="H93" s="1306" t="str">
        <f>NSIKAP!AC29</f>
        <v/>
      </c>
      <c r="I93" s="1316" t="str">
        <f>NPENGETAHUAN!Y24</f>
        <v/>
      </c>
      <c r="J93" s="1311" t="str">
        <f>NKETRAMPILAN!X24</f>
        <v/>
      </c>
      <c r="K93" s="1306" t="str">
        <f>NSIKAP!AK29</f>
        <v/>
      </c>
      <c r="L93" s="624" t="str">
        <f>IF(L91=0,"",L92)</f>
        <v/>
      </c>
      <c r="M93" s="624" t="str">
        <f>IF(M91=0,"",M92)</f>
        <v/>
      </c>
      <c r="N93" s="624" t="str">
        <f t="shared" ref="N93" si="814">IF(N91=0,"",N92)</f>
        <v/>
      </c>
      <c r="O93" s="624" t="str">
        <f t="shared" ref="O93" si="815">IF(O91=0,"",O92)</f>
        <v/>
      </c>
      <c r="P93" s="624" t="str">
        <f t="shared" ref="P93" si="816">IF(P91=0,"",P92)</f>
        <v/>
      </c>
      <c r="Q93" s="624"/>
      <c r="R93" s="624"/>
      <c r="S93" s="624"/>
      <c r="T93" s="2273"/>
      <c r="U93" s="624" t="str">
        <f>IF(U91=0,"",U92)</f>
        <v/>
      </c>
      <c r="V93" s="624" t="str">
        <f>IF(V91=0,"",V92)</f>
        <v/>
      </c>
      <c r="W93" s="624" t="str">
        <f t="shared" ref="W93" si="817">IF(W91=0,"",W92)</f>
        <v/>
      </c>
      <c r="X93" s="624" t="str">
        <f t="shared" ref="X93" si="818">IF(X91=0,"",X92)</f>
        <v/>
      </c>
      <c r="Y93" s="624" t="str">
        <f t="shared" ref="Y93" si="819">IF(Y91=0,"",Y92)</f>
        <v/>
      </c>
      <c r="Z93" s="624"/>
      <c r="AA93" s="624"/>
      <c r="AB93" s="1300"/>
      <c r="AC93" s="2273"/>
      <c r="AD93" s="624" t="str">
        <f t="shared" ref="AD93:AE93" si="820">IF(AD91=0,"",AD92)</f>
        <v/>
      </c>
      <c r="AE93" s="624" t="str">
        <f t="shared" si="820"/>
        <v/>
      </c>
      <c r="AF93" s="624" t="str">
        <f t="shared" ref="AF93" si="821">IF(AF91=0,"",AF92)</f>
        <v/>
      </c>
      <c r="AG93" s="624" t="str">
        <f t="shared" ref="AG93" si="822">IF(AG91=0,"",AG92)</f>
        <v/>
      </c>
      <c r="AH93" s="624" t="str">
        <f t="shared" ref="AH93" si="823">IF(AH91=0,"",AH92)</f>
        <v/>
      </c>
      <c r="AI93" s="624"/>
      <c r="AJ93" s="624"/>
      <c r="AK93" s="1300"/>
      <c r="AL93" s="2273"/>
      <c r="AM93" s="2275"/>
      <c r="AN93" s="2275"/>
      <c r="AO93" s="2275"/>
    </row>
    <row r="94" spans="1:41" ht="15" customHeight="1" x14ac:dyDescent="0.2">
      <c r="A94" s="615">
        <f>NSIKAP!R139</f>
        <v>0</v>
      </c>
      <c r="B94" s="2260"/>
      <c r="C94" s="2263"/>
      <c r="D94" s="2242"/>
      <c r="E94" s="2243"/>
      <c r="F94" s="601" t="str">
        <f>NPENGETAHUAN!R24</f>
        <v/>
      </c>
      <c r="G94" s="1311" t="str">
        <f>NKETRAMPILAN!Q24</f>
        <v/>
      </c>
      <c r="H94" s="1306" t="str">
        <f>NSIKAP!AD29</f>
        <v/>
      </c>
      <c r="I94" s="1316" t="str">
        <f>NPENGETAHUAN!Z24</f>
        <v/>
      </c>
      <c r="J94" s="1311" t="str">
        <f>NKETRAMPILAN!Y24</f>
        <v/>
      </c>
      <c r="K94" s="1306" t="str">
        <f>NSIKAP!AL29</f>
        <v/>
      </c>
      <c r="L94" s="624" t="str">
        <f>I90</f>
        <v/>
      </c>
      <c r="M94" s="624" t="str">
        <f>I91</f>
        <v/>
      </c>
      <c r="N94" s="624" t="str">
        <f>I92</f>
        <v/>
      </c>
      <c r="O94" s="624" t="str">
        <f>I93</f>
        <v/>
      </c>
      <c r="P94" s="624" t="str">
        <f>I94</f>
        <v/>
      </c>
      <c r="Q94" s="624" t="str">
        <f>I95</f>
        <v/>
      </c>
      <c r="R94" s="624">
        <f t="shared" ref="R94" si="824">COUNTBLANK(L94:Q94)</f>
        <v>6</v>
      </c>
      <c r="S94" s="624" t="str">
        <f>IF(R90=6,"Masih harus ditingkatkan pemahaman mengenai", ", tapi masih harus ditingkatkan pemahaman mengenai ")</f>
        <v>Masih harus ditingkatkan pemahaman mengenai</v>
      </c>
      <c r="T94" s="2268" t="str">
        <f>CONCATENATE(S95,L94,L97,M94,M97,N94,N97,O94,O97,P94,P97,Q94)</f>
        <v/>
      </c>
      <c r="U94" s="624" t="str">
        <f>J90</f>
        <v/>
      </c>
      <c r="V94" s="624" t="str">
        <f>J91</f>
        <v/>
      </c>
      <c r="W94" s="624" t="str">
        <f>J92</f>
        <v/>
      </c>
      <c r="X94" s="624" t="str">
        <f>J93</f>
        <v/>
      </c>
      <c r="Y94" s="624" t="str">
        <f>J94</f>
        <v/>
      </c>
      <c r="Z94" s="624" t="str">
        <f>J95</f>
        <v/>
      </c>
      <c r="AA94" s="624">
        <f t="shared" ref="AA94" si="825">COUNTBLANK(U94:Z94)</f>
        <v>6</v>
      </c>
      <c r="AB94" s="1300" t="str">
        <f>IF(AA90=6,"Masih harus ditingkatkan kemampuan pada ketrampilan", ", tapi masih harus ditingkatkan ketrampilannya dalam ")</f>
        <v>Masih harus ditingkatkan kemampuan pada ketrampilan</v>
      </c>
      <c r="AC94" s="2268" t="str">
        <f>CONCATENATE(AB95,U94,U97,V94,V97,W94,W97,X94,X97,Y94,Y97,Z94)</f>
        <v/>
      </c>
      <c r="AD94" s="624" t="str">
        <f t="shared" ref="AD94" si="826">K90</f>
        <v/>
      </c>
      <c r="AE94" s="624" t="str">
        <f t="shared" ref="AE94" si="827">K91</f>
        <v/>
      </c>
      <c r="AF94" s="624" t="str">
        <f t="shared" ref="AF94" si="828">K92</f>
        <v/>
      </c>
      <c r="AG94" s="624" t="str">
        <f t="shared" ref="AG94" si="829">K93</f>
        <v/>
      </c>
      <c r="AH94" s="624" t="str">
        <f t="shared" ref="AH94" si="830">K94</f>
        <v/>
      </c>
      <c r="AI94" s="624" t="str">
        <f t="shared" ref="AI94" si="831">K95</f>
        <v/>
      </c>
      <c r="AJ94" s="624">
        <f t="shared" ref="AJ94" si="832">COUNTBLANK(AD94:AI94)</f>
        <v>6</v>
      </c>
      <c r="AK94" s="1300" t="str">
        <f t="shared" ref="AK94" si="833">IF(AJ90=6,"Masih harus diperbaiki sikap dan perilakunya dalam hal ", ", tapi masih harus diperbaiki sikap dan perilakunya dalam hal ")</f>
        <v xml:space="preserve">Masih harus diperbaiki sikap dan perilakunya dalam hal </v>
      </c>
      <c r="AL94" s="2268" t="str">
        <f t="shared" ref="AL94" si="834">CONCATENATE(AK95,AD94,AD97,AE94,AE97,AF94,AF97,AG94,AG97,AH94,AH97,AI94)</f>
        <v/>
      </c>
      <c r="AM94" s="2275"/>
      <c r="AN94" s="2275"/>
      <c r="AO94" s="2275"/>
    </row>
    <row r="95" spans="1:41" ht="15.75" customHeight="1" thickBot="1" x14ac:dyDescent="0.25">
      <c r="A95" s="615">
        <f>NSIKAP!R140</f>
        <v>0</v>
      </c>
      <c r="B95" s="2261"/>
      <c r="C95" s="2264"/>
      <c r="D95" s="2244"/>
      <c r="E95" s="2245"/>
      <c r="F95" s="591" t="str">
        <f>NPENGETAHUAN!S24</f>
        <v/>
      </c>
      <c r="G95" s="1311" t="str">
        <f>NKETRAMPILAN!R24</f>
        <v/>
      </c>
      <c r="H95" s="1307" t="str">
        <f>NSIKAP!AE29</f>
        <v/>
      </c>
      <c r="I95" s="1317" t="str">
        <f>NPENGETAHUAN!AA24</f>
        <v/>
      </c>
      <c r="J95" s="1311" t="str">
        <f>NKETRAMPILAN!Z24</f>
        <v/>
      </c>
      <c r="K95" s="1307" t="str">
        <f>NSIKAP!AM29</f>
        <v/>
      </c>
      <c r="L95" s="624">
        <f>IF(L94="",0,1)</f>
        <v>0</v>
      </c>
      <c r="M95" s="624">
        <f t="shared" ref="M95" si="835">IF(M94="",0,1)</f>
        <v>0</v>
      </c>
      <c r="N95" s="624">
        <f t="shared" ref="N95" si="836">IF(N94="",0,1)</f>
        <v>0</v>
      </c>
      <c r="O95" s="624">
        <f t="shared" ref="O95" si="837">IF(O94="",0,1)</f>
        <v>0</v>
      </c>
      <c r="P95" s="624">
        <f t="shared" ref="P95" si="838">IF(P94="",0,1)</f>
        <v>0</v>
      </c>
      <c r="Q95" s="624">
        <f t="shared" ref="Q95" si="839">IF(Q94="",0,1)</f>
        <v>0</v>
      </c>
      <c r="R95" s="624">
        <f>SUM(L95:Q95)</f>
        <v>0</v>
      </c>
      <c r="S95" s="624" t="str">
        <f>IF(R94=6,"",S94)</f>
        <v/>
      </c>
      <c r="T95" s="2269"/>
      <c r="U95" s="624">
        <f>IF(U94="",0,1)</f>
        <v>0</v>
      </c>
      <c r="V95" s="624">
        <f t="shared" ref="V95" si="840">IF(V94="",0,1)</f>
        <v>0</v>
      </c>
      <c r="W95" s="624">
        <f t="shared" ref="W95" si="841">IF(W94="",0,1)</f>
        <v>0</v>
      </c>
      <c r="X95" s="624">
        <f t="shared" ref="X95" si="842">IF(X94="",0,1)</f>
        <v>0</v>
      </c>
      <c r="Y95" s="624">
        <f t="shared" ref="Y95" si="843">IF(Y94="",0,1)</f>
        <v>0</v>
      </c>
      <c r="Z95" s="624">
        <f t="shared" ref="Z95" si="844">IF(Z94="",0,1)</f>
        <v>0</v>
      </c>
      <c r="AA95" s="624">
        <f>SUM(U95:Z95)</f>
        <v>0</v>
      </c>
      <c r="AB95" s="1300" t="str">
        <f>IF(AA94=6,"",AB94)</f>
        <v/>
      </c>
      <c r="AC95" s="2269"/>
      <c r="AD95" s="624">
        <f t="shared" ref="AD95" si="845">IF(AD94="",0,1)</f>
        <v>0</v>
      </c>
      <c r="AE95" s="624">
        <f t="shared" ref="AE95" si="846">IF(AE94="",0,1)</f>
        <v>0</v>
      </c>
      <c r="AF95" s="624">
        <f t="shared" ref="AF95" si="847">IF(AF94="",0,1)</f>
        <v>0</v>
      </c>
      <c r="AG95" s="624">
        <f t="shared" ref="AG95" si="848">IF(AG94="",0,1)</f>
        <v>0</v>
      </c>
      <c r="AH95" s="624">
        <f t="shared" ref="AH95" si="849">IF(AH94="",0,1)</f>
        <v>0</v>
      </c>
      <c r="AI95" s="624">
        <f t="shared" ref="AI95" si="850">IF(AI94="",0,1)</f>
        <v>0</v>
      </c>
      <c r="AJ95" s="624">
        <f t="shared" ref="AJ95" si="851">SUM(AD95:AI95)</f>
        <v>0</v>
      </c>
      <c r="AK95" s="1300" t="str">
        <f t="shared" ref="AK95" si="852">IF(AJ94=6,"",AK94)</f>
        <v/>
      </c>
      <c r="AL95" s="2269"/>
      <c r="AM95" s="2275"/>
      <c r="AN95" s="2275"/>
      <c r="AO95" s="2275"/>
    </row>
    <row r="96" spans="1:41" ht="15.75" hidden="1" customHeight="1" thickTop="1" x14ac:dyDescent="0.2">
      <c r="A96" s="615"/>
      <c r="B96" s="1298"/>
      <c r="C96" s="1299"/>
      <c r="D96" s="1296"/>
      <c r="E96" s="1297"/>
      <c r="F96" s="600"/>
      <c r="G96" s="1312"/>
      <c r="H96" s="1308"/>
      <c r="I96" s="1313"/>
      <c r="J96" s="1312"/>
      <c r="K96" s="1308"/>
      <c r="L96" s="624" t="str">
        <f>IF(SUM(L95:Q95)=1,"",IF(SUM(L95:Q95)=2," dan ",", "))</f>
        <v xml:space="preserve">, </v>
      </c>
      <c r="M96" s="624" t="str">
        <f>IF(SUM(M95:Q95)=1,"",IF(SUM(M95:Q95)=2," dan ",", "))</f>
        <v xml:space="preserve">, </v>
      </c>
      <c r="N96" s="624" t="str">
        <f>IF(SUM(N95:Q95)=1,"",IF(SUM(N95:Q95)=2," dan ",", "))</f>
        <v xml:space="preserve">, </v>
      </c>
      <c r="O96" s="624" t="str">
        <f>IF(SUM(O95:Q95)=1,"",IF(SUM(O95:Q95)=2," dan ",", "))</f>
        <v xml:space="preserve">, </v>
      </c>
      <c r="P96" s="624" t="str">
        <f>IF(SUM(P95:Q95)=1,"",IF(SUM(P95:Q95)=2," dan ",", "))</f>
        <v xml:space="preserve">, </v>
      </c>
      <c r="Q96" s="624"/>
      <c r="R96" s="624"/>
      <c r="S96" s="624"/>
      <c r="T96" s="2269"/>
      <c r="U96" s="624" t="str">
        <f>IF(SUM(U95:Z95)=1,"",IF(SUM(U95:Z95)=2," dan ",", "))</f>
        <v xml:space="preserve">, </v>
      </c>
      <c r="V96" s="624" t="str">
        <f>IF(SUM(V95:Z95)=1,"",IF(SUM(V95:Z95)=2," dan ",", "))</f>
        <v xml:space="preserve">, </v>
      </c>
      <c r="W96" s="624" t="str">
        <f>IF(SUM(W95:Z95)=1,"",IF(SUM(W95:Z95)=2," dan ",", "))</f>
        <v xml:space="preserve">, </v>
      </c>
      <c r="X96" s="624" t="str">
        <f>IF(SUM(X95:Z95)=1,"",IF(SUM(X95:Z95)=2," dan ",", "))</f>
        <v xml:space="preserve">, </v>
      </c>
      <c r="Y96" s="624" t="str">
        <f>IF(SUM(Y95:Z95)=1,"",IF(SUM(Y95:Z95)=2," dan ",", "))</f>
        <v xml:space="preserve">, </v>
      </c>
      <c r="Z96" s="624"/>
      <c r="AA96" s="624"/>
      <c r="AB96" s="1300"/>
      <c r="AC96" s="2269"/>
      <c r="AD96" s="624" t="str">
        <f t="shared" ref="AD96" si="853">IF(SUM(AD95:AI95)=1,"",IF(SUM(AD95:AI95)=2," dan ",", "))</f>
        <v xml:space="preserve">, </v>
      </c>
      <c r="AE96" s="624" t="str">
        <f t="shared" ref="AE96" si="854">IF(SUM(AE95:AI95)=1,"",IF(SUM(AE95:AI95)=2," dan ",", "))</f>
        <v xml:space="preserve">, </v>
      </c>
      <c r="AF96" s="624" t="str">
        <f t="shared" ref="AF96" si="855">IF(SUM(AF95:AI95)=1,"",IF(SUM(AF95:AI95)=2," dan ",", "))</f>
        <v xml:space="preserve">, </v>
      </c>
      <c r="AG96" s="624" t="str">
        <f t="shared" ref="AG96" si="856">IF(SUM(AG95:AI95)=1,"",IF(SUM(AG95:AI95)=2," dan ",", "))</f>
        <v xml:space="preserve">, </v>
      </c>
      <c r="AH96" s="624" t="str">
        <f t="shared" ref="AH96" si="857">IF(SUM(AH95:AI95)=1,"",IF(SUM(AH95:AI95)=2," dan ",", "))</f>
        <v xml:space="preserve">, </v>
      </c>
      <c r="AI96" s="624"/>
      <c r="AJ96" s="624"/>
      <c r="AK96" s="1300"/>
      <c r="AL96" s="2269"/>
      <c r="AM96" s="2275"/>
      <c r="AN96" s="2275"/>
      <c r="AO96" s="2275"/>
    </row>
    <row r="97" spans="1:41" ht="15.75" hidden="1" customHeight="1" thickBot="1" x14ac:dyDescent="0.25">
      <c r="A97" s="615">
        <f>NSIKAP!R141</f>
        <v>0</v>
      </c>
      <c r="B97" s="616"/>
      <c r="C97" s="617"/>
      <c r="D97" s="618"/>
      <c r="E97" s="619"/>
      <c r="F97" s="600"/>
      <c r="G97" s="1312"/>
      <c r="H97" s="1308"/>
      <c r="I97" s="1313"/>
      <c r="J97" s="1312"/>
      <c r="K97" s="1308"/>
      <c r="L97" s="625" t="str">
        <f>IF(L95=0,"",L96)</f>
        <v/>
      </c>
      <c r="M97" s="625" t="str">
        <f t="shared" ref="M97" si="858">IF(M95=0,"",M96)</f>
        <v/>
      </c>
      <c r="N97" s="625" t="str">
        <f t="shared" ref="N97" si="859">IF(N95=0,"",N96)</f>
        <v/>
      </c>
      <c r="O97" s="625" t="str">
        <f t="shared" ref="O97" si="860">IF(O95=0,"",O96)</f>
        <v/>
      </c>
      <c r="P97" s="625" t="str">
        <f t="shared" ref="P97" si="861">IF(P95=0,"",P96)</f>
        <v/>
      </c>
      <c r="Q97" s="625" t="str">
        <f t="shared" ref="Q97" si="862">IF(Q95=0,"",Q96)</f>
        <v/>
      </c>
      <c r="R97" s="625"/>
      <c r="S97" s="625"/>
      <c r="T97" s="2270"/>
      <c r="U97" s="625" t="str">
        <f>IF(U95=0,"",U96)</f>
        <v/>
      </c>
      <c r="V97" s="625" t="str">
        <f t="shared" ref="V97" si="863">IF(V95=0,"",V96)</f>
        <v/>
      </c>
      <c r="W97" s="625" t="str">
        <f t="shared" ref="W97" si="864">IF(W95=0,"",W96)</f>
        <v/>
      </c>
      <c r="X97" s="625" t="str">
        <f t="shared" ref="X97" si="865">IF(X95=0,"",X96)</f>
        <v/>
      </c>
      <c r="Y97" s="625" t="str">
        <f t="shared" ref="Y97" si="866">IF(Y95=0,"",Y96)</f>
        <v/>
      </c>
      <c r="Z97" s="625" t="str">
        <f t="shared" ref="Z97" si="867">IF(Z95=0,"",Z96)</f>
        <v/>
      </c>
      <c r="AA97" s="625"/>
      <c r="AB97" s="1330"/>
      <c r="AC97" s="2270"/>
      <c r="AD97" s="625" t="str">
        <f t="shared" ref="AD97" si="868">IF(AD95=0,"",AD96)</f>
        <v/>
      </c>
      <c r="AE97" s="625" t="str">
        <f t="shared" ref="AE97" si="869">IF(AE95=0,"",AE96)</f>
        <v/>
      </c>
      <c r="AF97" s="625" t="str">
        <f t="shared" ref="AF97" si="870">IF(AF95=0,"",AF96)</f>
        <v/>
      </c>
      <c r="AG97" s="625" t="str">
        <f t="shared" ref="AG97" si="871">IF(AG95=0,"",AG96)</f>
        <v/>
      </c>
      <c r="AH97" s="625" t="str">
        <f t="shared" ref="AH97" si="872">IF(AH95=0,"",AH96)</f>
        <v/>
      </c>
      <c r="AI97" s="625" t="str">
        <f t="shared" ref="AI97" si="873">IF(AI95=0,"",AI96)</f>
        <v/>
      </c>
      <c r="AJ97" s="625"/>
      <c r="AK97" s="1330"/>
      <c r="AL97" s="2270"/>
      <c r="AM97" s="2276"/>
      <c r="AN97" s="2276"/>
      <c r="AO97" s="2276"/>
    </row>
    <row r="98" spans="1:41" ht="15.75" customHeight="1" thickTop="1" x14ac:dyDescent="0.2">
      <c r="A98" s="615">
        <f>NSIKAP!R142</f>
        <v>0</v>
      </c>
      <c r="B98" s="2259">
        <v>11</v>
      </c>
      <c r="C98" s="2262" t="str">
        <f>ABSEN!C21</f>
        <v/>
      </c>
      <c r="D98" s="2240" t="str">
        <f>ABSEN!E21</f>
        <v/>
      </c>
      <c r="E98" s="2241"/>
      <c r="F98" s="589" t="str">
        <f>NPENGETAHUAN!N25</f>
        <v/>
      </c>
      <c r="G98" s="1310" t="str">
        <f>NKETRAMPILAN!M25</f>
        <v/>
      </c>
      <c r="H98" s="1304" t="str">
        <f>NSIKAP!Z30</f>
        <v/>
      </c>
      <c r="I98" s="1314" t="str">
        <f>NPENGETAHUAN!V25</f>
        <v/>
      </c>
      <c r="J98" s="1310" t="str">
        <f>NKETRAMPILAN!U25</f>
        <v/>
      </c>
      <c r="K98" s="1304" t="str">
        <f>NSIKAP!AH30</f>
        <v/>
      </c>
      <c r="L98" s="623" t="str">
        <f>F98</f>
        <v/>
      </c>
      <c r="M98" s="623" t="str">
        <f>F99</f>
        <v/>
      </c>
      <c r="N98" s="623" t="str">
        <f>F100</f>
        <v/>
      </c>
      <c r="O98" s="623" t="str">
        <f>F101</f>
        <v/>
      </c>
      <c r="P98" s="623" t="str">
        <f>F102</f>
        <v/>
      </c>
      <c r="Q98" s="623" t="str">
        <f>F103</f>
        <v/>
      </c>
      <c r="R98" s="623">
        <f>COUNTBLANK(L98:Q98)</f>
        <v>6</v>
      </c>
      <c r="S98" s="1301" t="str">
        <f>IF(R98=6,"","Sudah memahami ")</f>
        <v/>
      </c>
      <c r="T98" s="2272" t="str">
        <f>CONCATENATE(S99,L98,L101,M98,M101,N98,N101,O98,O101,P98,P101,Q98)</f>
        <v/>
      </c>
      <c r="U98" s="1322" t="str">
        <f>G98</f>
        <v/>
      </c>
      <c r="V98" s="1322" t="str">
        <f>G99</f>
        <v/>
      </c>
      <c r="W98" s="1322" t="str">
        <f>G100</f>
        <v/>
      </c>
      <c r="X98" s="1322" t="str">
        <f>G101</f>
        <v/>
      </c>
      <c r="Y98" s="1322" t="str">
        <f>G102</f>
        <v/>
      </c>
      <c r="Z98" s="1322" t="str">
        <f>G103</f>
        <v/>
      </c>
      <c r="AA98" s="623">
        <f>COUNTBLANK(U98:Z98)</f>
        <v>6</v>
      </c>
      <c r="AB98" s="1301" t="str">
        <f>IF(AA98=6,"","Sudah memiliki ketrampilan ")</f>
        <v/>
      </c>
      <c r="AC98" s="2272" t="str">
        <f>CONCATENATE(AB99,U98,U101,V98,V101,W98,W101,X98,X101,Y98,Y101,Z98)</f>
        <v/>
      </c>
      <c r="AD98" s="1322" t="str">
        <f t="shared" ref="AD98" si="874">H98</f>
        <v/>
      </c>
      <c r="AE98" s="1322" t="str">
        <f t="shared" ref="AE98" si="875">H99</f>
        <v/>
      </c>
      <c r="AF98" s="1322" t="str">
        <f t="shared" ref="AF98" si="876">H100</f>
        <v/>
      </c>
      <c r="AG98" s="1322" t="str">
        <f t="shared" ref="AG98" si="877">H101</f>
        <v/>
      </c>
      <c r="AH98" s="1322" t="str">
        <f t="shared" ref="AH98" si="878">H102</f>
        <v/>
      </c>
      <c r="AI98" s="1322" t="str">
        <f t="shared" ref="AI98" si="879">H103</f>
        <v/>
      </c>
      <c r="AJ98" s="623">
        <f t="shared" ref="AJ98" si="880">COUNTBLANK(AD98:AI98)</f>
        <v>6</v>
      </c>
      <c r="AK98" s="1301" t="str">
        <f t="shared" ref="AK98" si="881">IF(AJ98=6,"","Sudah memperlihatkan sikap yang konsisten terhadap ")</f>
        <v/>
      </c>
      <c r="AL98" s="2272" t="str">
        <f t="shared" ref="AL98" si="882">CONCATENATE(AK99,AD98,AD101,AE98,AE101,AF98,AF101,AG98,AG101,AH98,AH101,AI98)</f>
        <v/>
      </c>
      <c r="AM98" s="2274" t="str">
        <f t="shared" ref="AM98" si="883">CONCATENATE(T98,T102)</f>
        <v/>
      </c>
      <c r="AN98" s="2274" t="str">
        <f t="shared" ref="AN98" si="884">CONCATENATE(AC98,AC102)</f>
        <v/>
      </c>
      <c r="AO98" s="2274" t="str">
        <f t="shared" ref="AO98" si="885">CONCATENATE(AL98,AL102)</f>
        <v/>
      </c>
    </row>
    <row r="99" spans="1:41" ht="15" customHeight="1" x14ac:dyDescent="0.2">
      <c r="A99" s="615">
        <f>NSIKAP!R143</f>
        <v>0</v>
      </c>
      <c r="B99" s="2260"/>
      <c r="C99" s="2263"/>
      <c r="D99" s="2242"/>
      <c r="E99" s="2243"/>
      <c r="F99" s="590" t="str">
        <f>NPENGETAHUAN!O25</f>
        <v/>
      </c>
      <c r="G99" s="1311" t="str">
        <f>NKETRAMPILAN!N25</f>
        <v/>
      </c>
      <c r="H99" s="1305" t="str">
        <f>NSIKAP!AA30</f>
        <v/>
      </c>
      <c r="I99" s="1315" t="str">
        <f>NPENGETAHUAN!W25</f>
        <v/>
      </c>
      <c r="J99" s="1311" t="str">
        <f>NKETRAMPILAN!V25</f>
        <v/>
      </c>
      <c r="K99" s="1305" t="str">
        <f>NSIKAP!AI30</f>
        <v/>
      </c>
      <c r="L99" s="624">
        <f>IF(L98="",0,1)</f>
        <v>0</v>
      </c>
      <c r="M99" s="624">
        <f>IF(M98="",0,1)</f>
        <v>0</v>
      </c>
      <c r="N99" s="624">
        <f t="shared" ref="N99" si="886">IF(N98="",0,1)</f>
        <v>0</v>
      </c>
      <c r="O99" s="624">
        <f t="shared" ref="O99" si="887">IF(O98="",0,1)</f>
        <v>0</v>
      </c>
      <c r="P99" s="624">
        <f t="shared" ref="P99" si="888">IF(P98="",0,1)</f>
        <v>0</v>
      </c>
      <c r="Q99" s="624">
        <f t="shared" ref="Q99" si="889">IF(Q98="",0,1)</f>
        <v>0</v>
      </c>
      <c r="R99" s="624">
        <f>SUM(L99:Q99)</f>
        <v>0</v>
      </c>
      <c r="S99" s="624" t="str">
        <f>IF(R99=6,"",S98)</f>
        <v/>
      </c>
      <c r="T99" s="2269"/>
      <c r="U99" s="624">
        <f>IF(U98="",0,1)</f>
        <v>0</v>
      </c>
      <c r="V99" s="624">
        <f>IF(V98="",0,1)</f>
        <v>0</v>
      </c>
      <c r="W99" s="624">
        <f t="shared" ref="W99" si="890">IF(W98="",0,1)</f>
        <v>0</v>
      </c>
      <c r="X99" s="624">
        <f t="shared" ref="X99" si="891">IF(X98="",0,1)</f>
        <v>0</v>
      </c>
      <c r="Y99" s="624">
        <f t="shared" ref="Y99" si="892">IF(Y98="",0,1)</f>
        <v>0</v>
      </c>
      <c r="Z99" s="624">
        <f t="shared" ref="Z99" si="893">IF(Z98="",0,1)</f>
        <v>0</v>
      </c>
      <c r="AA99" s="624">
        <f>SUM(U99:Z99)</f>
        <v>0</v>
      </c>
      <c r="AB99" s="1300" t="str">
        <f>IF(AA99=6,"",AB98)</f>
        <v/>
      </c>
      <c r="AC99" s="2269"/>
      <c r="AD99" s="624">
        <f t="shared" ref="AD99" si="894">IF(AD98="",0,1)</f>
        <v>0</v>
      </c>
      <c r="AE99" s="624">
        <f t="shared" ref="AE99" si="895">IF(AE98="",0,1)</f>
        <v>0</v>
      </c>
      <c r="AF99" s="624">
        <f t="shared" ref="AF99" si="896">IF(AF98="",0,1)</f>
        <v>0</v>
      </c>
      <c r="AG99" s="624">
        <f t="shared" ref="AG99" si="897">IF(AG98="",0,1)</f>
        <v>0</v>
      </c>
      <c r="AH99" s="624">
        <f t="shared" ref="AH99" si="898">IF(AH98="",0,1)</f>
        <v>0</v>
      </c>
      <c r="AI99" s="624">
        <f t="shared" ref="AI99" si="899">IF(AI98="",0,1)</f>
        <v>0</v>
      </c>
      <c r="AJ99" s="624">
        <f t="shared" ref="AJ99" si="900">SUM(AD99:AI99)</f>
        <v>0</v>
      </c>
      <c r="AK99" s="1300" t="str">
        <f t="shared" ref="AK99" si="901">IF(AJ99=6,"",AK98)</f>
        <v/>
      </c>
      <c r="AL99" s="2269"/>
      <c r="AM99" s="2275"/>
      <c r="AN99" s="2275"/>
      <c r="AO99" s="2275"/>
    </row>
    <row r="100" spans="1:41" ht="15" customHeight="1" x14ac:dyDescent="0.2">
      <c r="A100" s="615">
        <f>NSIKAP!R144</f>
        <v>0</v>
      </c>
      <c r="B100" s="2260"/>
      <c r="C100" s="2263"/>
      <c r="D100" s="2242"/>
      <c r="E100" s="2243"/>
      <c r="F100" s="601" t="str">
        <f>NPENGETAHUAN!P25</f>
        <v/>
      </c>
      <c r="G100" s="1311" t="str">
        <f>NKETRAMPILAN!O25</f>
        <v/>
      </c>
      <c r="H100" s="1306" t="str">
        <f>NSIKAP!AB30</f>
        <v/>
      </c>
      <c r="I100" s="1316" t="str">
        <f>NPENGETAHUAN!X25</f>
        <v/>
      </c>
      <c r="J100" s="1311" t="str">
        <f>NKETRAMPILAN!W25</f>
        <v/>
      </c>
      <c r="K100" s="1306" t="str">
        <f>NSIKAP!AJ30</f>
        <v/>
      </c>
      <c r="L100" s="624" t="str">
        <f>IF(SUM(L99:Q99)=1,"",IF(SUM(L99:Q99)=2," dan ",", "))</f>
        <v xml:space="preserve">, </v>
      </c>
      <c r="M100" s="624" t="str">
        <f>IF(SUM(M99:Q99)=1,"",IF(SUM(M99:Q99)=2," dan ",", "))</f>
        <v xml:space="preserve">, </v>
      </c>
      <c r="N100" s="624" t="str">
        <f>IF(SUM(N99:Q99)=1,"",IF(SUM(N99:Q99)=2," dan ",", "))</f>
        <v xml:space="preserve">, </v>
      </c>
      <c r="O100" s="624" t="str">
        <f>IF(SUM(O99:Q99)=1,"",IF(SUM(O99:Q99)=2," dan ",", "))</f>
        <v xml:space="preserve">, </v>
      </c>
      <c r="P100" s="624" t="str">
        <f>IF(SUM(P99:Q99)=1,"",IF(SUM(P99:Q99)=2," dan ",", "))</f>
        <v xml:space="preserve">, </v>
      </c>
      <c r="Q100" s="624"/>
      <c r="R100" s="624"/>
      <c r="S100" s="624"/>
      <c r="T100" s="2269"/>
      <c r="U100" s="624" t="str">
        <f>IF(SUM(U99:Z99)=1,"",IF(SUM(U99:Z99)=2," dan ",", "))</f>
        <v xml:space="preserve">, </v>
      </c>
      <c r="V100" s="624" t="str">
        <f>IF(SUM(V99:Z99)=1,"",IF(SUM(V99:Z99)=2," dan ",", "))</f>
        <v xml:space="preserve">, </v>
      </c>
      <c r="W100" s="624" t="str">
        <f>IF(SUM(W99:Z99)=1,"",IF(SUM(W99:Z99)=2," dan ",", "))</f>
        <v xml:space="preserve">, </v>
      </c>
      <c r="X100" s="624" t="str">
        <f>IF(SUM(X99:Z99)=1,"",IF(SUM(X99:Z99)=2," dan ",", "))</f>
        <v xml:space="preserve">, </v>
      </c>
      <c r="Y100" s="624" t="str">
        <f>IF(SUM(Y99:Z99)=1,"",IF(SUM(Y99:Z99)=2," dan ",", "))</f>
        <v xml:space="preserve">, </v>
      </c>
      <c r="Z100" s="624"/>
      <c r="AA100" s="624"/>
      <c r="AB100" s="1300"/>
      <c r="AC100" s="2269"/>
      <c r="AD100" s="624" t="str">
        <f t="shared" ref="AD100" si="902">IF(SUM(AD99:AI99)=1,"",IF(SUM(AD99:AI99)=2," dan ",", "))</f>
        <v xml:space="preserve">, </v>
      </c>
      <c r="AE100" s="624" t="str">
        <f t="shared" ref="AE100" si="903">IF(SUM(AE99:AI99)=1,"",IF(SUM(AE99:AI99)=2," dan ",", "))</f>
        <v xml:space="preserve">, </v>
      </c>
      <c r="AF100" s="624" t="str">
        <f t="shared" ref="AF100" si="904">IF(SUM(AF99:AI99)=1,"",IF(SUM(AF99:AI99)=2," dan ",", "))</f>
        <v xml:space="preserve">, </v>
      </c>
      <c r="AG100" s="624" t="str">
        <f t="shared" ref="AG100" si="905">IF(SUM(AG99:AI99)=1,"",IF(SUM(AG99:AI99)=2," dan ",", "))</f>
        <v xml:space="preserve">, </v>
      </c>
      <c r="AH100" s="624" t="str">
        <f t="shared" ref="AH100" si="906">IF(SUM(AH99:AI99)=1,"",IF(SUM(AH99:AI99)=2," dan ",", "))</f>
        <v xml:space="preserve">, </v>
      </c>
      <c r="AI100" s="624"/>
      <c r="AJ100" s="624"/>
      <c r="AK100" s="1300"/>
      <c r="AL100" s="2269"/>
      <c r="AM100" s="2275"/>
      <c r="AN100" s="2275"/>
      <c r="AO100" s="2275"/>
    </row>
    <row r="101" spans="1:41" ht="15" customHeight="1" x14ac:dyDescent="0.2">
      <c r="A101" s="615">
        <f>NSIKAP!R145</f>
        <v>0</v>
      </c>
      <c r="B101" s="2260"/>
      <c r="C101" s="2263"/>
      <c r="D101" s="2242"/>
      <c r="E101" s="2243"/>
      <c r="F101" s="601" t="str">
        <f>NPENGETAHUAN!Q25</f>
        <v/>
      </c>
      <c r="G101" s="1311" t="str">
        <f>NKETRAMPILAN!P25</f>
        <v/>
      </c>
      <c r="H101" s="1306" t="str">
        <f>NSIKAP!AC30</f>
        <v/>
      </c>
      <c r="I101" s="1316" t="str">
        <f>NPENGETAHUAN!Y25</f>
        <v/>
      </c>
      <c r="J101" s="1311" t="str">
        <f>NKETRAMPILAN!X25</f>
        <v/>
      </c>
      <c r="K101" s="1306" t="str">
        <f>NSIKAP!AK30</f>
        <v/>
      </c>
      <c r="L101" s="624" t="str">
        <f>IF(L99=0,"",L100)</f>
        <v/>
      </c>
      <c r="M101" s="624" t="str">
        <f>IF(M99=0,"",M100)</f>
        <v/>
      </c>
      <c r="N101" s="624" t="str">
        <f t="shared" ref="N101" si="907">IF(N99=0,"",N100)</f>
        <v/>
      </c>
      <c r="O101" s="624" t="str">
        <f t="shared" ref="O101" si="908">IF(O99=0,"",O100)</f>
        <v/>
      </c>
      <c r="P101" s="624" t="str">
        <f t="shared" ref="P101" si="909">IF(P99=0,"",P100)</f>
        <v/>
      </c>
      <c r="Q101" s="624"/>
      <c r="R101" s="624"/>
      <c r="S101" s="624"/>
      <c r="T101" s="2273"/>
      <c r="U101" s="624" t="str">
        <f>IF(U99=0,"",U100)</f>
        <v/>
      </c>
      <c r="V101" s="624" t="str">
        <f>IF(V99=0,"",V100)</f>
        <v/>
      </c>
      <c r="W101" s="624" t="str">
        <f t="shared" ref="W101" si="910">IF(W99=0,"",W100)</f>
        <v/>
      </c>
      <c r="X101" s="624" t="str">
        <f t="shared" ref="X101" si="911">IF(X99=0,"",X100)</f>
        <v/>
      </c>
      <c r="Y101" s="624" t="str">
        <f t="shared" ref="Y101" si="912">IF(Y99=0,"",Y100)</f>
        <v/>
      </c>
      <c r="Z101" s="624"/>
      <c r="AA101" s="624"/>
      <c r="AB101" s="1300"/>
      <c r="AC101" s="2273"/>
      <c r="AD101" s="624" t="str">
        <f t="shared" ref="AD101:AE101" si="913">IF(AD99=0,"",AD100)</f>
        <v/>
      </c>
      <c r="AE101" s="624" t="str">
        <f t="shared" si="913"/>
        <v/>
      </c>
      <c r="AF101" s="624" t="str">
        <f t="shared" ref="AF101" si="914">IF(AF99=0,"",AF100)</f>
        <v/>
      </c>
      <c r="AG101" s="624" t="str">
        <f t="shared" ref="AG101" si="915">IF(AG99=0,"",AG100)</f>
        <v/>
      </c>
      <c r="AH101" s="624" t="str">
        <f t="shared" ref="AH101" si="916">IF(AH99=0,"",AH100)</f>
        <v/>
      </c>
      <c r="AI101" s="624"/>
      <c r="AJ101" s="624"/>
      <c r="AK101" s="1300"/>
      <c r="AL101" s="2273"/>
      <c r="AM101" s="2275"/>
      <c r="AN101" s="2275"/>
      <c r="AO101" s="2275"/>
    </row>
    <row r="102" spans="1:41" ht="15" customHeight="1" x14ac:dyDescent="0.2">
      <c r="A102" s="615">
        <f>NSIKAP!R146</f>
        <v>0</v>
      </c>
      <c r="B102" s="2260"/>
      <c r="C102" s="2263"/>
      <c r="D102" s="2242"/>
      <c r="E102" s="2243"/>
      <c r="F102" s="601" t="str">
        <f>NPENGETAHUAN!R25</f>
        <v/>
      </c>
      <c r="G102" s="1311" t="str">
        <f>NKETRAMPILAN!Q25</f>
        <v/>
      </c>
      <c r="H102" s="1306" t="str">
        <f>NSIKAP!AD30</f>
        <v/>
      </c>
      <c r="I102" s="1316" t="str">
        <f>NPENGETAHUAN!Z25</f>
        <v/>
      </c>
      <c r="J102" s="1311" t="str">
        <f>NKETRAMPILAN!Y25</f>
        <v/>
      </c>
      <c r="K102" s="1306" t="str">
        <f>NSIKAP!AL30</f>
        <v/>
      </c>
      <c r="L102" s="624" t="str">
        <f>I98</f>
        <v/>
      </c>
      <c r="M102" s="624" t="str">
        <f>I99</f>
        <v/>
      </c>
      <c r="N102" s="624" t="str">
        <f>I100</f>
        <v/>
      </c>
      <c r="O102" s="624" t="str">
        <f>I101</f>
        <v/>
      </c>
      <c r="P102" s="624" t="str">
        <f>I102</f>
        <v/>
      </c>
      <c r="Q102" s="624" t="str">
        <f>I103</f>
        <v/>
      </c>
      <c r="R102" s="624">
        <f t="shared" ref="R102" si="917">COUNTBLANK(L102:Q102)</f>
        <v>6</v>
      </c>
      <c r="S102" s="624" t="str">
        <f>IF(R98=6,"Masih harus ditingkatkan pemahaman mengenai", ", tapi masih harus ditingkatkan pemahaman mengenai ")</f>
        <v>Masih harus ditingkatkan pemahaman mengenai</v>
      </c>
      <c r="T102" s="2268" t="str">
        <f>CONCATENATE(S103,L102,L105,M102,M105,N102,N105,O102,O105,P102,P105,Q102)</f>
        <v/>
      </c>
      <c r="U102" s="624" t="str">
        <f>J98</f>
        <v/>
      </c>
      <c r="V102" s="624" t="str">
        <f>J99</f>
        <v/>
      </c>
      <c r="W102" s="624" t="str">
        <f>J100</f>
        <v/>
      </c>
      <c r="X102" s="624" t="str">
        <f>J101</f>
        <v/>
      </c>
      <c r="Y102" s="624" t="str">
        <f>J102</f>
        <v/>
      </c>
      <c r="Z102" s="624" t="str">
        <f>J103</f>
        <v/>
      </c>
      <c r="AA102" s="624">
        <f t="shared" ref="AA102" si="918">COUNTBLANK(U102:Z102)</f>
        <v>6</v>
      </c>
      <c r="AB102" s="1300" t="str">
        <f>IF(AA98=6,"Masih harus ditingkatkan kemampuan pada ketrampilan", ", tapi masih harus ditingkatkan ketrampilannya dalam ")</f>
        <v>Masih harus ditingkatkan kemampuan pada ketrampilan</v>
      </c>
      <c r="AC102" s="2268" t="str">
        <f>CONCATENATE(AB103,U102,U105,V102,V105,W102,W105,X102,X105,Y102,Y105,Z102)</f>
        <v/>
      </c>
      <c r="AD102" s="624" t="str">
        <f t="shared" ref="AD102" si="919">K98</f>
        <v/>
      </c>
      <c r="AE102" s="624" t="str">
        <f t="shared" ref="AE102" si="920">K99</f>
        <v/>
      </c>
      <c r="AF102" s="624" t="str">
        <f t="shared" ref="AF102" si="921">K100</f>
        <v/>
      </c>
      <c r="AG102" s="624" t="str">
        <f t="shared" ref="AG102" si="922">K101</f>
        <v/>
      </c>
      <c r="AH102" s="624" t="str">
        <f t="shared" ref="AH102" si="923">K102</f>
        <v/>
      </c>
      <c r="AI102" s="624" t="str">
        <f t="shared" ref="AI102" si="924">K103</f>
        <v/>
      </c>
      <c r="AJ102" s="624">
        <f t="shared" ref="AJ102" si="925">COUNTBLANK(AD102:AI102)</f>
        <v>6</v>
      </c>
      <c r="AK102" s="1300" t="str">
        <f t="shared" ref="AK102" si="926">IF(AJ98=6,"Masih harus diperbaiki sikap dan perilakunya dalam hal ", ", tapi masih harus diperbaiki sikap dan perilakunya dalam hal ")</f>
        <v xml:space="preserve">Masih harus diperbaiki sikap dan perilakunya dalam hal </v>
      </c>
      <c r="AL102" s="2268" t="str">
        <f t="shared" ref="AL102" si="927">CONCATENATE(AK103,AD102,AD105,AE102,AE105,AF102,AF105,AG102,AG105,AH102,AH105,AI102)</f>
        <v/>
      </c>
      <c r="AM102" s="2275"/>
      <c r="AN102" s="2275"/>
      <c r="AO102" s="2275"/>
    </row>
    <row r="103" spans="1:41" ht="15.75" customHeight="1" thickBot="1" x14ac:dyDescent="0.25">
      <c r="A103" s="615">
        <f>NSIKAP!R147</f>
        <v>0</v>
      </c>
      <c r="B103" s="2261"/>
      <c r="C103" s="2264"/>
      <c r="D103" s="2244"/>
      <c r="E103" s="2245"/>
      <c r="F103" s="591" t="str">
        <f>NPENGETAHUAN!S25</f>
        <v/>
      </c>
      <c r="G103" s="1311" t="str">
        <f>NKETRAMPILAN!R25</f>
        <v/>
      </c>
      <c r="H103" s="1307" t="str">
        <f>NSIKAP!AE30</f>
        <v/>
      </c>
      <c r="I103" s="1317" t="str">
        <f>NPENGETAHUAN!AA25</f>
        <v/>
      </c>
      <c r="J103" s="1311" t="str">
        <f>NKETRAMPILAN!Z25</f>
        <v/>
      </c>
      <c r="K103" s="1307" t="str">
        <f>NSIKAP!AM30</f>
        <v/>
      </c>
      <c r="L103" s="624">
        <f>IF(L102="",0,1)</f>
        <v>0</v>
      </c>
      <c r="M103" s="624">
        <f t="shared" ref="M103" si="928">IF(M102="",0,1)</f>
        <v>0</v>
      </c>
      <c r="N103" s="624">
        <f t="shared" ref="N103" si="929">IF(N102="",0,1)</f>
        <v>0</v>
      </c>
      <c r="O103" s="624">
        <f t="shared" ref="O103" si="930">IF(O102="",0,1)</f>
        <v>0</v>
      </c>
      <c r="P103" s="624">
        <f t="shared" ref="P103" si="931">IF(P102="",0,1)</f>
        <v>0</v>
      </c>
      <c r="Q103" s="624">
        <f t="shared" ref="Q103" si="932">IF(Q102="",0,1)</f>
        <v>0</v>
      </c>
      <c r="R103" s="624">
        <f>SUM(L103:Q103)</f>
        <v>0</v>
      </c>
      <c r="S103" s="624" t="str">
        <f>IF(R102=6,"",S102)</f>
        <v/>
      </c>
      <c r="T103" s="2269"/>
      <c r="U103" s="624">
        <f>IF(U102="",0,1)</f>
        <v>0</v>
      </c>
      <c r="V103" s="624">
        <f t="shared" ref="V103" si="933">IF(V102="",0,1)</f>
        <v>0</v>
      </c>
      <c r="W103" s="624">
        <f t="shared" ref="W103" si="934">IF(W102="",0,1)</f>
        <v>0</v>
      </c>
      <c r="X103" s="624">
        <f t="shared" ref="X103" si="935">IF(X102="",0,1)</f>
        <v>0</v>
      </c>
      <c r="Y103" s="624">
        <f t="shared" ref="Y103" si="936">IF(Y102="",0,1)</f>
        <v>0</v>
      </c>
      <c r="Z103" s="624">
        <f t="shared" ref="Z103" si="937">IF(Z102="",0,1)</f>
        <v>0</v>
      </c>
      <c r="AA103" s="624">
        <f>SUM(U103:Z103)</f>
        <v>0</v>
      </c>
      <c r="AB103" s="1300" t="str">
        <f>IF(AA102=6,"",AB102)</f>
        <v/>
      </c>
      <c r="AC103" s="2269"/>
      <c r="AD103" s="624">
        <f t="shared" ref="AD103" si="938">IF(AD102="",0,1)</f>
        <v>0</v>
      </c>
      <c r="AE103" s="624">
        <f t="shared" ref="AE103" si="939">IF(AE102="",0,1)</f>
        <v>0</v>
      </c>
      <c r="AF103" s="624">
        <f t="shared" ref="AF103" si="940">IF(AF102="",0,1)</f>
        <v>0</v>
      </c>
      <c r="AG103" s="624">
        <f t="shared" ref="AG103" si="941">IF(AG102="",0,1)</f>
        <v>0</v>
      </c>
      <c r="AH103" s="624">
        <f t="shared" ref="AH103" si="942">IF(AH102="",0,1)</f>
        <v>0</v>
      </c>
      <c r="AI103" s="624">
        <f t="shared" ref="AI103" si="943">IF(AI102="",0,1)</f>
        <v>0</v>
      </c>
      <c r="AJ103" s="624">
        <f t="shared" ref="AJ103" si="944">SUM(AD103:AI103)</f>
        <v>0</v>
      </c>
      <c r="AK103" s="1300" t="str">
        <f t="shared" ref="AK103" si="945">IF(AJ102=6,"",AK102)</f>
        <v/>
      </c>
      <c r="AL103" s="2269"/>
      <c r="AM103" s="2275"/>
      <c r="AN103" s="2275"/>
      <c r="AO103" s="2275"/>
    </row>
    <row r="104" spans="1:41" ht="15.75" hidden="1" customHeight="1" thickTop="1" x14ac:dyDescent="0.2">
      <c r="A104" s="615"/>
      <c r="B104" s="1298"/>
      <c r="C104" s="1299"/>
      <c r="D104" s="1296"/>
      <c r="E104" s="1297"/>
      <c r="F104" s="600"/>
      <c r="G104" s="1312"/>
      <c r="H104" s="1308"/>
      <c r="I104" s="1313"/>
      <c r="J104" s="1312"/>
      <c r="K104" s="1308"/>
      <c r="L104" s="624" t="str">
        <f>IF(SUM(L103:Q103)=1,"",IF(SUM(L103:Q103)=2," dan ",", "))</f>
        <v xml:space="preserve">, </v>
      </c>
      <c r="M104" s="624" t="str">
        <f>IF(SUM(M103:Q103)=1,"",IF(SUM(M103:Q103)=2," dan ",", "))</f>
        <v xml:space="preserve">, </v>
      </c>
      <c r="N104" s="624" t="str">
        <f>IF(SUM(N103:Q103)=1,"",IF(SUM(N103:Q103)=2," dan ",", "))</f>
        <v xml:space="preserve">, </v>
      </c>
      <c r="O104" s="624" t="str">
        <f>IF(SUM(O103:Q103)=1,"",IF(SUM(O103:Q103)=2," dan ",", "))</f>
        <v xml:space="preserve">, </v>
      </c>
      <c r="P104" s="624" t="str">
        <f>IF(SUM(P103:Q103)=1,"",IF(SUM(P103:Q103)=2," dan ",", "))</f>
        <v xml:space="preserve">, </v>
      </c>
      <c r="Q104" s="624"/>
      <c r="R104" s="624"/>
      <c r="S104" s="624"/>
      <c r="T104" s="2269"/>
      <c r="U104" s="624" t="str">
        <f>IF(SUM(U103:Z103)=1,"",IF(SUM(U103:Z103)=2," dan ",", "))</f>
        <v xml:space="preserve">, </v>
      </c>
      <c r="V104" s="624" t="str">
        <f>IF(SUM(V103:Z103)=1,"",IF(SUM(V103:Z103)=2," dan ",", "))</f>
        <v xml:space="preserve">, </v>
      </c>
      <c r="W104" s="624" t="str">
        <f>IF(SUM(W103:Z103)=1,"",IF(SUM(W103:Z103)=2," dan ",", "))</f>
        <v xml:space="preserve">, </v>
      </c>
      <c r="X104" s="624" t="str">
        <f>IF(SUM(X103:Z103)=1,"",IF(SUM(X103:Z103)=2," dan ",", "))</f>
        <v xml:space="preserve">, </v>
      </c>
      <c r="Y104" s="624" t="str">
        <f>IF(SUM(Y103:Z103)=1,"",IF(SUM(Y103:Z103)=2," dan ",", "))</f>
        <v xml:space="preserve">, </v>
      </c>
      <c r="Z104" s="624"/>
      <c r="AA104" s="624"/>
      <c r="AB104" s="1300"/>
      <c r="AC104" s="2269"/>
      <c r="AD104" s="624" t="str">
        <f t="shared" ref="AD104" si="946">IF(SUM(AD103:AI103)=1,"",IF(SUM(AD103:AI103)=2," dan ",", "))</f>
        <v xml:space="preserve">, </v>
      </c>
      <c r="AE104" s="624" t="str">
        <f t="shared" ref="AE104" si="947">IF(SUM(AE103:AI103)=1,"",IF(SUM(AE103:AI103)=2," dan ",", "))</f>
        <v xml:space="preserve">, </v>
      </c>
      <c r="AF104" s="624" t="str">
        <f t="shared" ref="AF104" si="948">IF(SUM(AF103:AI103)=1,"",IF(SUM(AF103:AI103)=2," dan ",", "))</f>
        <v xml:space="preserve">, </v>
      </c>
      <c r="AG104" s="624" t="str">
        <f t="shared" ref="AG104" si="949">IF(SUM(AG103:AI103)=1,"",IF(SUM(AG103:AI103)=2," dan ",", "))</f>
        <v xml:space="preserve">, </v>
      </c>
      <c r="AH104" s="624" t="str">
        <f t="shared" ref="AH104" si="950">IF(SUM(AH103:AI103)=1,"",IF(SUM(AH103:AI103)=2," dan ",", "))</f>
        <v xml:space="preserve">, </v>
      </c>
      <c r="AI104" s="624"/>
      <c r="AJ104" s="624"/>
      <c r="AK104" s="1300"/>
      <c r="AL104" s="2269"/>
      <c r="AM104" s="2275"/>
      <c r="AN104" s="2275"/>
      <c r="AO104" s="2275"/>
    </row>
    <row r="105" spans="1:41" ht="15.75" hidden="1" customHeight="1" thickBot="1" x14ac:dyDescent="0.25">
      <c r="A105" s="615">
        <f>NSIKAP!R148</f>
        <v>0</v>
      </c>
      <c r="B105" s="616"/>
      <c r="C105" s="617"/>
      <c r="D105" s="618"/>
      <c r="E105" s="619"/>
      <c r="F105" s="600"/>
      <c r="G105" s="1312"/>
      <c r="H105" s="1308"/>
      <c r="I105" s="1313"/>
      <c r="J105" s="1312"/>
      <c r="K105" s="1308"/>
      <c r="L105" s="625" t="str">
        <f>IF(L103=0,"",L104)</f>
        <v/>
      </c>
      <c r="M105" s="625" t="str">
        <f t="shared" ref="M105" si="951">IF(M103=0,"",M104)</f>
        <v/>
      </c>
      <c r="N105" s="625" t="str">
        <f t="shared" ref="N105" si="952">IF(N103=0,"",N104)</f>
        <v/>
      </c>
      <c r="O105" s="625" t="str">
        <f t="shared" ref="O105" si="953">IF(O103=0,"",O104)</f>
        <v/>
      </c>
      <c r="P105" s="625" t="str">
        <f t="shared" ref="P105" si="954">IF(P103=0,"",P104)</f>
        <v/>
      </c>
      <c r="Q105" s="625" t="str">
        <f t="shared" ref="Q105" si="955">IF(Q103=0,"",Q104)</f>
        <v/>
      </c>
      <c r="R105" s="625"/>
      <c r="S105" s="625"/>
      <c r="T105" s="2270"/>
      <c r="U105" s="625" t="str">
        <f>IF(U103=0,"",U104)</f>
        <v/>
      </c>
      <c r="V105" s="625" t="str">
        <f t="shared" ref="V105" si="956">IF(V103=0,"",V104)</f>
        <v/>
      </c>
      <c r="W105" s="625" t="str">
        <f t="shared" ref="W105" si="957">IF(W103=0,"",W104)</f>
        <v/>
      </c>
      <c r="X105" s="625" t="str">
        <f t="shared" ref="X105" si="958">IF(X103=0,"",X104)</f>
        <v/>
      </c>
      <c r="Y105" s="625" t="str">
        <f t="shared" ref="Y105" si="959">IF(Y103=0,"",Y104)</f>
        <v/>
      </c>
      <c r="Z105" s="625" t="str">
        <f t="shared" ref="Z105" si="960">IF(Z103=0,"",Z104)</f>
        <v/>
      </c>
      <c r="AA105" s="625"/>
      <c r="AB105" s="1330"/>
      <c r="AC105" s="2270"/>
      <c r="AD105" s="625" t="str">
        <f t="shared" ref="AD105" si="961">IF(AD103=0,"",AD104)</f>
        <v/>
      </c>
      <c r="AE105" s="625" t="str">
        <f t="shared" ref="AE105" si="962">IF(AE103=0,"",AE104)</f>
        <v/>
      </c>
      <c r="AF105" s="625" t="str">
        <f t="shared" ref="AF105" si="963">IF(AF103=0,"",AF104)</f>
        <v/>
      </c>
      <c r="AG105" s="625" t="str">
        <f t="shared" ref="AG105" si="964">IF(AG103=0,"",AG104)</f>
        <v/>
      </c>
      <c r="AH105" s="625" t="str">
        <f t="shared" ref="AH105" si="965">IF(AH103=0,"",AH104)</f>
        <v/>
      </c>
      <c r="AI105" s="625" t="str">
        <f t="shared" ref="AI105" si="966">IF(AI103=0,"",AI104)</f>
        <v/>
      </c>
      <c r="AJ105" s="625"/>
      <c r="AK105" s="1330"/>
      <c r="AL105" s="2270"/>
      <c r="AM105" s="2276"/>
      <c r="AN105" s="2276"/>
      <c r="AO105" s="2276"/>
    </row>
    <row r="106" spans="1:41" ht="15.75" customHeight="1" thickTop="1" x14ac:dyDescent="0.2">
      <c r="A106" s="615">
        <f>NSIKAP!R149</f>
        <v>0</v>
      </c>
      <c r="B106" s="2259">
        <v>12</v>
      </c>
      <c r="C106" s="2262" t="str">
        <f>ABSEN!C22</f>
        <v/>
      </c>
      <c r="D106" s="2240" t="str">
        <f>ABSEN!E22</f>
        <v/>
      </c>
      <c r="E106" s="2241"/>
      <c r="F106" s="589" t="str">
        <f>NPENGETAHUAN!N26</f>
        <v/>
      </c>
      <c r="G106" s="1310" t="str">
        <f>NKETRAMPILAN!M26</f>
        <v/>
      </c>
      <c r="H106" s="1304" t="str">
        <f>NSIKAP!Z31</f>
        <v/>
      </c>
      <c r="I106" s="1314" t="str">
        <f>NPENGETAHUAN!V26</f>
        <v/>
      </c>
      <c r="J106" s="1310" t="str">
        <f>NKETRAMPILAN!U26</f>
        <v/>
      </c>
      <c r="K106" s="1304" t="str">
        <f>NSIKAP!AH31</f>
        <v/>
      </c>
      <c r="L106" s="623" t="str">
        <f>F106</f>
        <v/>
      </c>
      <c r="M106" s="623" t="str">
        <f>F107</f>
        <v/>
      </c>
      <c r="N106" s="623" t="str">
        <f>F108</f>
        <v/>
      </c>
      <c r="O106" s="623" t="str">
        <f>F109</f>
        <v/>
      </c>
      <c r="P106" s="623" t="str">
        <f>F110</f>
        <v/>
      </c>
      <c r="Q106" s="623" t="str">
        <f>F111</f>
        <v/>
      </c>
      <c r="R106" s="623">
        <f>COUNTBLANK(L106:Q106)</f>
        <v>6</v>
      </c>
      <c r="S106" s="1301" t="str">
        <f>IF(R106=6,"","Sudah memahami ")</f>
        <v/>
      </c>
      <c r="T106" s="2272" t="str">
        <f>CONCATENATE(S107,L106,L109,M106,M109,N106,N109,O106,O109,P106,P109,Q106)</f>
        <v/>
      </c>
      <c r="U106" s="1322" t="str">
        <f>G106</f>
        <v/>
      </c>
      <c r="V106" s="1322" t="str">
        <f>G107</f>
        <v/>
      </c>
      <c r="W106" s="1322" t="str">
        <f>G108</f>
        <v/>
      </c>
      <c r="X106" s="1322" t="str">
        <f>G109</f>
        <v/>
      </c>
      <c r="Y106" s="1322" t="str">
        <f>G110</f>
        <v/>
      </c>
      <c r="Z106" s="1322" t="str">
        <f>G111</f>
        <v/>
      </c>
      <c r="AA106" s="623">
        <f>COUNTBLANK(U106:Z106)</f>
        <v>6</v>
      </c>
      <c r="AB106" s="1301" t="str">
        <f>IF(AA106=6,"","Sudah memiliki ketrampilan ")</f>
        <v/>
      </c>
      <c r="AC106" s="2272" t="str">
        <f>CONCATENATE(AB107,U106,U109,V106,V109,W106,W109,X106,X109,Y106,Y109,Z106)</f>
        <v/>
      </c>
      <c r="AD106" s="1322" t="str">
        <f t="shared" ref="AD106" si="967">H106</f>
        <v/>
      </c>
      <c r="AE106" s="1322" t="str">
        <f t="shared" ref="AE106" si="968">H107</f>
        <v/>
      </c>
      <c r="AF106" s="1322" t="str">
        <f t="shared" ref="AF106" si="969">H108</f>
        <v/>
      </c>
      <c r="AG106" s="1322" t="str">
        <f t="shared" ref="AG106" si="970">H109</f>
        <v/>
      </c>
      <c r="AH106" s="1322" t="str">
        <f t="shared" ref="AH106" si="971">H110</f>
        <v/>
      </c>
      <c r="AI106" s="1322" t="str">
        <f t="shared" ref="AI106" si="972">H111</f>
        <v/>
      </c>
      <c r="AJ106" s="623">
        <f t="shared" ref="AJ106" si="973">COUNTBLANK(AD106:AI106)</f>
        <v>6</v>
      </c>
      <c r="AK106" s="1301" t="str">
        <f t="shared" ref="AK106" si="974">IF(AJ106=6,"","Sudah memperlihatkan sikap yang konsisten terhadap ")</f>
        <v/>
      </c>
      <c r="AL106" s="2272" t="str">
        <f t="shared" ref="AL106" si="975">CONCATENATE(AK107,AD106,AD109,AE106,AE109,AF106,AF109,AG106,AG109,AH106,AH109,AI106)</f>
        <v/>
      </c>
      <c r="AM106" s="2274" t="str">
        <f t="shared" ref="AM106" si="976">CONCATENATE(T106,T110)</f>
        <v/>
      </c>
      <c r="AN106" s="2274" t="str">
        <f t="shared" ref="AN106" si="977">CONCATENATE(AC106,AC110)</f>
        <v/>
      </c>
      <c r="AO106" s="2274" t="str">
        <f t="shared" ref="AO106" si="978">CONCATENATE(AL106,AL110)</f>
        <v/>
      </c>
    </row>
    <row r="107" spans="1:41" ht="15" customHeight="1" x14ac:dyDescent="0.2">
      <c r="A107" s="615">
        <f>NSIKAP!R150</f>
        <v>0</v>
      </c>
      <c r="B107" s="2260"/>
      <c r="C107" s="2263"/>
      <c r="D107" s="2242"/>
      <c r="E107" s="2243"/>
      <c r="F107" s="590" t="str">
        <f>NPENGETAHUAN!O26</f>
        <v/>
      </c>
      <c r="G107" s="1311" t="str">
        <f>NKETRAMPILAN!N26</f>
        <v/>
      </c>
      <c r="H107" s="1305" t="str">
        <f>NSIKAP!AA31</f>
        <v/>
      </c>
      <c r="I107" s="1315" t="str">
        <f>NPENGETAHUAN!W26</f>
        <v/>
      </c>
      <c r="J107" s="1311" t="str">
        <f>NKETRAMPILAN!V26</f>
        <v/>
      </c>
      <c r="K107" s="1305" t="str">
        <f>NSIKAP!AI31</f>
        <v/>
      </c>
      <c r="L107" s="624">
        <f>IF(L106="",0,1)</f>
        <v>0</v>
      </c>
      <c r="M107" s="624">
        <f>IF(M106="",0,1)</f>
        <v>0</v>
      </c>
      <c r="N107" s="624">
        <f t="shared" ref="N107" si="979">IF(N106="",0,1)</f>
        <v>0</v>
      </c>
      <c r="O107" s="624">
        <f t="shared" ref="O107" si="980">IF(O106="",0,1)</f>
        <v>0</v>
      </c>
      <c r="P107" s="624">
        <f t="shared" ref="P107" si="981">IF(P106="",0,1)</f>
        <v>0</v>
      </c>
      <c r="Q107" s="624">
        <f t="shared" ref="Q107" si="982">IF(Q106="",0,1)</f>
        <v>0</v>
      </c>
      <c r="R107" s="624">
        <f>SUM(L107:Q107)</f>
        <v>0</v>
      </c>
      <c r="S107" s="624" t="str">
        <f>IF(R107=6,"",S106)</f>
        <v/>
      </c>
      <c r="T107" s="2269"/>
      <c r="U107" s="624">
        <f>IF(U106="",0,1)</f>
        <v>0</v>
      </c>
      <c r="V107" s="624">
        <f>IF(V106="",0,1)</f>
        <v>0</v>
      </c>
      <c r="W107" s="624">
        <f t="shared" ref="W107" si="983">IF(W106="",0,1)</f>
        <v>0</v>
      </c>
      <c r="X107" s="624">
        <f t="shared" ref="X107" si="984">IF(X106="",0,1)</f>
        <v>0</v>
      </c>
      <c r="Y107" s="624">
        <f t="shared" ref="Y107" si="985">IF(Y106="",0,1)</f>
        <v>0</v>
      </c>
      <c r="Z107" s="624">
        <f t="shared" ref="Z107" si="986">IF(Z106="",0,1)</f>
        <v>0</v>
      </c>
      <c r="AA107" s="624">
        <f>SUM(U107:Z107)</f>
        <v>0</v>
      </c>
      <c r="AB107" s="1300" t="str">
        <f>IF(AA107=6,"",AB106)</f>
        <v/>
      </c>
      <c r="AC107" s="2269"/>
      <c r="AD107" s="624">
        <f t="shared" ref="AD107" si="987">IF(AD106="",0,1)</f>
        <v>0</v>
      </c>
      <c r="AE107" s="624">
        <f t="shared" ref="AE107" si="988">IF(AE106="",0,1)</f>
        <v>0</v>
      </c>
      <c r="AF107" s="624">
        <f t="shared" ref="AF107" si="989">IF(AF106="",0,1)</f>
        <v>0</v>
      </c>
      <c r="AG107" s="624">
        <f t="shared" ref="AG107" si="990">IF(AG106="",0,1)</f>
        <v>0</v>
      </c>
      <c r="AH107" s="624">
        <f t="shared" ref="AH107" si="991">IF(AH106="",0,1)</f>
        <v>0</v>
      </c>
      <c r="AI107" s="624">
        <f t="shared" ref="AI107" si="992">IF(AI106="",0,1)</f>
        <v>0</v>
      </c>
      <c r="AJ107" s="624">
        <f t="shared" ref="AJ107" si="993">SUM(AD107:AI107)</f>
        <v>0</v>
      </c>
      <c r="AK107" s="1300" t="str">
        <f t="shared" ref="AK107" si="994">IF(AJ107=6,"",AK106)</f>
        <v/>
      </c>
      <c r="AL107" s="2269"/>
      <c r="AM107" s="2275"/>
      <c r="AN107" s="2275"/>
      <c r="AO107" s="2275"/>
    </row>
    <row r="108" spans="1:41" ht="15" customHeight="1" x14ac:dyDescent="0.2">
      <c r="A108" s="615">
        <f>NSIKAP!R151</f>
        <v>0</v>
      </c>
      <c r="B108" s="2260"/>
      <c r="C108" s="2263"/>
      <c r="D108" s="2242"/>
      <c r="E108" s="2243"/>
      <c r="F108" s="601" t="str">
        <f>NPENGETAHUAN!P26</f>
        <v/>
      </c>
      <c r="G108" s="1311" t="str">
        <f>NKETRAMPILAN!O26</f>
        <v/>
      </c>
      <c r="H108" s="1306" t="str">
        <f>NSIKAP!AB31</f>
        <v/>
      </c>
      <c r="I108" s="1316" t="str">
        <f>NPENGETAHUAN!X26</f>
        <v/>
      </c>
      <c r="J108" s="1311" t="str">
        <f>NKETRAMPILAN!W26</f>
        <v/>
      </c>
      <c r="K108" s="1306" t="str">
        <f>NSIKAP!AJ31</f>
        <v/>
      </c>
      <c r="L108" s="624" t="str">
        <f>IF(SUM(L107:Q107)=1,"",IF(SUM(L107:Q107)=2," dan ",", "))</f>
        <v xml:space="preserve">, </v>
      </c>
      <c r="M108" s="624" t="str">
        <f>IF(SUM(M107:Q107)=1,"",IF(SUM(M107:Q107)=2," dan ",", "))</f>
        <v xml:space="preserve">, </v>
      </c>
      <c r="N108" s="624" t="str">
        <f>IF(SUM(N107:Q107)=1,"",IF(SUM(N107:Q107)=2," dan ",", "))</f>
        <v xml:space="preserve">, </v>
      </c>
      <c r="O108" s="624" t="str">
        <f>IF(SUM(O107:Q107)=1,"",IF(SUM(O107:Q107)=2," dan ",", "))</f>
        <v xml:space="preserve">, </v>
      </c>
      <c r="P108" s="624" t="str">
        <f>IF(SUM(P107:Q107)=1,"",IF(SUM(P107:Q107)=2," dan ",", "))</f>
        <v xml:space="preserve">, </v>
      </c>
      <c r="Q108" s="624"/>
      <c r="R108" s="624"/>
      <c r="S108" s="624"/>
      <c r="T108" s="2269"/>
      <c r="U108" s="624" t="str">
        <f>IF(SUM(U107:Z107)=1,"",IF(SUM(U107:Z107)=2," dan ",", "))</f>
        <v xml:space="preserve">, </v>
      </c>
      <c r="V108" s="624" t="str">
        <f>IF(SUM(V107:Z107)=1,"",IF(SUM(V107:Z107)=2," dan ",", "))</f>
        <v xml:space="preserve">, </v>
      </c>
      <c r="W108" s="624" t="str">
        <f>IF(SUM(W107:Z107)=1,"",IF(SUM(W107:Z107)=2," dan ",", "))</f>
        <v xml:space="preserve">, </v>
      </c>
      <c r="X108" s="624" t="str">
        <f>IF(SUM(X107:Z107)=1,"",IF(SUM(X107:Z107)=2," dan ",", "))</f>
        <v xml:space="preserve">, </v>
      </c>
      <c r="Y108" s="624" t="str">
        <f>IF(SUM(Y107:Z107)=1,"",IF(SUM(Y107:Z107)=2," dan ",", "))</f>
        <v xml:space="preserve">, </v>
      </c>
      <c r="Z108" s="624"/>
      <c r="AA108" s="624"/>
      <c r="AB108" s="1300"/>
      <c r="AC108" s="2269"/>
      <c r="AD108" s="624" t="str">
        <f t="shared" ref="AD108" si="995">IF(SUM(AD107:AI107)=1,"",IF(SUM(AD107:AI107)=2," dan ",", "))</f>
        <v xml:space="preserve">, </v>
      </c>
      <c r="AE108" s="624" t="str">
        <f t="shared" ref="AE108" si="996">IF(SUM(AE107:AI107)=1,"",IF(SUM(AE107:AI107)=2," dan ",", "))</f>
        <v xml:space="preserve">, </v>
      </c>
      <c r="AF108" s="624" t="str">
        <f t="shared" ref="AF108" si="997">IF(SUM(AF107:AI107)=1,"",IF(SUM(AF107:AI107)=2," dan ",", "))</f>
        <v xml:space="preserve">, </v>
      </c>
      <c r="AG108" s="624" t="str">
        <f t="shared" ref="AG108" si="998">IF(SUM(AG107:AI107)=1,"",IF(SUM(AG107:AI107)=2," dan ",", "))</f>
        <v xml:space="preserve">, </v>
      </c>
      <c r="AH108" s="624" t="str">
        <f t="shared" ref="AH108" si="999">IF(SUM(AH107:AI107)=1,"",IF(SUM(AH107:AI107)=2," dan ",", "))</f>
        <v xml:space="preserve">, </v>
      </c>
      <c r="AI108" s="624"/>
      <c r="AJ108" s="624"/>
      <c r="AK108" s="1300"/>
      <c r="AL108" s="2269"/>
      <c r="AM108" s="2275"/>
      <c r="AN108" s="2275"/>
      <c r="AO108" s="2275"/>
    </row>
    <row r="109" spans="1:41" ht="15" customHeight="1" x14ac:dyDescent="0.2">
      <c r="B109" s="2260"/>
      <c r="C109" s="2263"/>
      <c r="D109" s="2242"/>
      <c r="E109" s="2243"/>
      <c r="F109" s="601" t="str">
        <f>NPENGETAHUAN!Q26</f>
        <v/>
      </c>
      <c r="G109" s="1311" t="str">
        <f>NKETRAMPILAN!P26</f>
        <v/>
      </c>
      <c r="H109" s="1306" t="str">
        <f>NSIKAP!AC31</f>
        <v/>
      </c>
      <c r="I109" s="1316" t="str">
        <f>NPENGETAHUAN!Y26</f>
        <v/>
      </c>
      <c r="J109" s="1311" t="str">
        <f>NKETRAMPILAN!X26</f>
        <v/>
      </c>
      <c r="K109" s="1306" t="str">
        <f>NSIKAP!AK31</f>
        <v/>
      </c>
      <c r="L109" s="624" t="str">
        <f>IF(L107=0,"",L108)</f>
        <v/>
      </c>
      <c r="M109" s="624" t="str">
        <f>IF(M107=0,"",M108)</f>
        <v/>
      </c>
      <c r="N109" s="624" t="str">
        <f t="shared" ref="N109" si="1000">IF(N107=0,"",N108)</f>
        <v/>
      </c>
      <c r="O109" s="624" t="str">
        <f t="shared" ref="O109" si="1001">IF(O107=0,"",O108)</f>
        <v/>
      </c>
      <c r="P109" s="624" t="str">
        <f t="shared" ref="P109" si="1002">IF(P107=0,"",P108)</f>
        <v/>
      </c>
      <c r="Q109" s="624"/>
      <c r="R109" s="624"/>
      <c r="S109" s="624"/>
      <c r="T109" s="2273"/>
      <c r="U109" s="624" t="str">
        <f>IF(U107=0,"",U108)</f>
        <v/>
      </c>
      <c r="V109" s="624" t="str">
        <f>IF(V107=0,"",V108)</f>
        <v/>
      </c>
      <c r="W109" s="624" t="str">
        <f t="shared" ref="W109" si="1003">IF(W107=0,"",W108)</f>
        <v/>
      </c>
      <c r="X109" s="624" t="str">
        <f t="shared" ref="X109" si="1004">IF(X107=0,"",X108)</f>
        <v/>
      </c>
      <c r="Y109" s="624" t="str">
        <f t="shared" ref="Y109" si="1005">IF(Y107=0,"",Y108)</f>
        <v/>
      </c>
      <c r="Z109" s="624"/>
      <c r="AA109" s="624"/>
      <c r="AB109" s="1300"/>
      <c r="AC109" s="2273"/>
      <c r="AD109" s="624" t="str">
        <f t="shared" ref="AD109:AE109" si="1006">IF(AD107=0,"",AD108)</f>
        <v/>
      </c>
      <c r="AE109" s="624" t="str">
        <f t="shared" si="1006"/>
        <v/>
      </c>
      <c r="AF109" s="624" t="str">
        <f t="shared" ref="AF109" si="1007">IF(AF107=0,"",AF108)</f>
        <v/>
      </c>
      <c r="AG109" s="624" t="str">
        <f t="shared" ref="AG109" si="1008">IF(AG107=0,"",AG108)</f>
        <v/>
      </c>
      <c r="AH109" s="624" t="str">
        <f t="shared" ref="AH109" si="1009">IF(AH107=0,"",AH108)</f>
        <v/>
      </c>
      <c r="AI109" s="624"/>
      <c r="AJ109" s="624"/>
      <c r="AK109" s="1300"/>
      <c r="AL109" s="2273"/>
      <c r="AM109" s="2275"/>
      <c r="AN109" s="2275"/>
      <c r="AO109" s="2275"/>
    </row>
    <row r="110" spans="1:41" ht="15" customHeight="1" x14ac:dyDescent="0.2">
      <c r="B110" s="2260"/>
      <c r="C110" s="2263"/>
      <c r="D110" s="2242"/>
      <c r="E110" s="2243"/>
      <c r="F110" s="601" t="str">
        <f>NPENGETAHUAN!R26</f>
        <v/>
      </c>
      <c r="G110" s="1311" t="str">
        <f>NKETRAMPILAN!Q26</f>
        <v/>
      </c>
      <c r="H110" s="1306" t="str">
        <f>NSIKAP!AD31</f>
        <v/>
      </c>
      <c r="I110" s="1316" t="str">
        <f>NPENGETAHUAN!Z26</f>
        <v/>
      </c>
      <c r="J110" s="1311" t="str">
        <f>NKETRAMPILAN!Y26</f>
        <v/>
      </c>
      <c r="K110" s="1306" t="str">
        <f>NSIKAP!AL31</f>
        <v/>
      </c>
      <c r="L110" s="624" t="str">
        <f>I106</f>
        <v/>
      </c>
      <c r="M110" s="624" t="str">
        <f>I107</f>
        <v/>
      </c>
      <c r="N110" s="624" t="str">
        <f>I108</f>
        <v/>
      </c>
      <c r="O110" s="624" t="str">
        <f>I109</f>
        <v/>
      </c>
      <c r="P110" s="624" t="str">
        <f>I110</f>
        <v/>
      </c>
      <c r="Q110" s="624" t="str">
        <f>I111</f>
        <v/>
      </c>
      <c r="R110" s="624">
        <f t="shared" ref="R110" si="1010">COUNTBLANK(L110:Q110)</f>
        <v>6</v>
      </c>
      <c r="S110" s="624" t="str">
        <f>IF(R106=6,"Masih harus ditingkatkan pemahaman mengenai", ", tapi masih harus ditingkatkan pemahaman mengenai ")</f>
        <v>Masih harus ditingkatkan pemahaman mengenai</v>
      </c>
      <c r="T110" s="2268" t="str">
        <f>CONCATENATE(S111,L110,L113,M110,M113,N110,N113,O110,O113,P110,P113,Q110)</f>
        <v/>
      </c>
      <c r="U110" s="624" t="str">
        <f>J106</f>
        <v/>
      </c>
      <c r="V110" s="624" t="str">
        <f>J107</f>
        <v/>
      </c>
      <c r="W110" s="624" t="str">
        <f>J108</f>
        <v/>
      </c>
      <c r="X110" s="624" t="str">
        <f>J109</f>
        <v/>
      </c>
      <c r="Y110" s="624" t="str">
        <f>J110</f>
        <v/>
      </c>
      <c r="Z110" s="624" t="str">
        <f>J111</f>
        <v/>
      </c>
      <c r="AA110" s="624">
        <f t="shared" ref="AA110" si="1011">COUNTBLANK(U110:Z110)</f>
        <v>6</v>
      </c>
      <c r="AB110" s="1300" t="str">
        <f>IF(AA106=6,"Masih harus ditingkatkan kemampuan pada ketrampilan", ", tapi masih harus ditingkatkan ketrampilannya dalam ")</f>
        <v>Masih harus ditingkatkan kemampuan pada ketrampilan</v>
      </c>
      <c r="AC110" s="2268" t="str">
        <f>CONCATENATE(AB111,U110,U113,V110,V113,W110,W113,X110,X113,Y110,Y113,Z110)</f>
        <v/>
      </c>
      <c r="AD110" s="624" t="str">
        <f t="shared" ref="AD110" si="1012">K106</f>
        <v/>
      </c>
      <c r="AE110" s="624" t="str">
        <f t="shared" ref="AE110" si="1013">K107</f>
        <v/>
      </c>
      <c r="AF110" s="624" t="str">
        <f t="shared" ref="AF110" si="1014">K108</f>
        <v/>
      </c>
      <c r="AG110" s="624" t="str">
        <f t="shared" ref="AG110" si="1015">K109</f>
        <v/>
      </c>
      <c r="AH110" s="624" t="str">
        <f t="shared" ref="AH110" si="1016">K110</f>
        <v/>
      </c>
      <c r="AI110" s="624" t="str">
        <f t="shared" ref="AI110" si="1017">K111</f>
        <v/>
      </c>
      <c r="AJ110" s="624">
        <f t="shared" ref="AJ110" si="1018">COUNTBLANK(AD110:AI110)</f>
        <v>6</v>
      </c>
      <c r="AK110" s="1300" t="str">
        <f t="shared" ref="AK110" si="1019">IF(AJ106=6,"Masih harus diperbaiki sikap dan perilakunya dalam hal ", ", tapi masih harus diperbaiki sikap dan perilakunya dalam hal ")</f>
        <v xml:space="preserve">Masih harus diperbaiki sikap dan perilakunya dalam hal </v>
      </c>
      <c r="AL110" s="2268" t="str">
        <f t="shared" ref="AL110" si="1020">CONCATENATE(AK111,AD110,AD113,AE110,AE113,AF110,AF113,AG110,AG113,AH110,AH113,AI110)</f>
        <v/>
      </c>
      <c r="AM110" s="2275"/>
      <c r="AN110" s="2275"/>
      <c r="AO110" s="2275"/>
    </row>
    <row r="111" spans="1:41" ht="15.75" customHeight="1" thickBot="1" x14ac:dyDescent="0.25">
      <c r="B111" s="2261"/>
      <c r="C111" s="2264"/>
      <c r="D111" s="2244"/>
      <c r="E111" s="2245"/>
      <c r="F111" s="591" t="str">
        <f>NPENGETAHUAN!S26</f>
        <v/>
      </c>
      <c r="G111" s="1311" t="str">
        <f>NKETRAMPILAN!R26</f>
        <v/>
      </c>
      <c r="H111" s="1307" t="str">
        <f>NSIKAP!AE31</f>
        <v/>
      </c>
      <c r="I111" s="1317" t="str">
        <f>NPENGETAHUAN!AA26</f>
        <v/>
      </c>
      <c r="J111" s="1311" t="str">
        <f>NKETRAMPILAN!Z26</f>
        <v/>
      </c>
      <c r="K111" s="1307" t="str">
        <f>NSIKAP!AM31</f>
        <v/>
      </c>
      <c r="L111" s="624">
        <f>IF(L110="",0,1)</f>
        <v>0</v>
      </c>
      <c r="M111" s="624">
        <f t="shared" ref="M111" si="1021">IF(M110="",0,1)</f>
        <v>0</v>
      </c>
      <c r="N111" s="624">
        <f t="shared" ref="N111" si="1022">IF(N110="",0,1)</f>
        <v>0</v>
      </c>
      <c r="O111" s="624">
        <f t="shared" ref="O111" si="1023">IF(O110="",0,1)</f>
        <v>0</v>
      </c>
      <c r="P111" s="624">
        <f t="shared" ref="P111" si="1024">IF(P110="",0,1)</f>
        <v>0</v>
      </c>
      <c r="Q111" s="624">
        <f t="shared" ref="Q111" si="1025">IF(Q110="",0,1)</f>
        <v>0</v>
      </c>
      <c r="R111" s="624">
        <f>SUM(L111:Q111)</f>
        <v>0</v>
      </c>
      <c r="S111" s="624" t="str">
        <f>IF(R110=6,"",S110)</f>
        <v/>
      </c>
      <c r="T111" s="2269"/>
      <c r="U111" s="624">
        <f>IF(U110="",0,1)</f>
        <v>0</v>
      </c>
      <c r="V111" s="624">
        <f t="shared" ref="V111" si="1026">IF(V110="",0,1)</f>
        <v>0</v>
      </c>
      <c r="W111" s="624">
        <f t="shared" ref="W111" si="1027">IF(W110="",0,1)</f>
        <v>0</v>
      </c>
      <c r="X111" s="624">
        <f t="shared" ref="X111" si="1028">IF(X110="",0,1)</f>
        <v>0</v>
      </c>
      <c r="Y111" s="624">
        <f t="shared" ref="Y111" si="1029">IF(Y110="",0,1)</f>
        <v>0</v>
      </c>
      <c r="Z111" s="624">
        <f t="shared" ref="Z111" si="1030">IF(Z110="",0,1)</f>
        <v>0</v>
      </c>
      <c r="AA111" s="624">
        <f>SUM(U111:Z111)</f>
        <v>0</v>
      </c>
      <c r="AB111" s="1300" t="str">
        <f>IF(AA110=6,"",AB110)</f>
        <v/>
      </c>
      <c r="AC111" s="2269"/>
      <c r="AD111" s="624">
        <f t="shared" ref="AD111" si="1031">IF(AD110="",0,1)</f>
        <v>0</v>
      </c>
      <c r="AE111" s="624">
        <f t="shared" ref="AE111" si="1032">IF(AE110="",0,1)</f>
        <v>0</v>
      </c>
      <c r="AF111" s="624">
        <f t="shared" ref="AF111" si="1033">IF(AF110="",0,1)</f>
        <v>0</v>
      </c>
      <c r="AG111" s="624">
        <f t="shared" ref="AG111" si="1034">IF(AG110="",0,1)</f>
        <v>0</v>
      </c>
      <c r="AH111" s="624">
        <f t="shared" ref="AH111" si="1035">IF(AH110="",0,1)</f>
        <v>0</v>
      </c>
      <c r="AI111" s="624">
        <f t="shared" ref="AI111" si="1036">IF(AI110="",0,1)</f>
        <v>0</v>
      </c>
      <c r="AJ111" s="624">
        <f t="shared" ref="AJ111" si="1037">SUM(AD111:AI111)</f>
        <v>0</v>
      </c>
      <c r="AK111" s="1300" t="str">
        <f t="shared" ref="AK111" si="1038">IF(AJ110=6,"",AK110)</f>
        <v/>
      </c>
      <c r="AL111" s="2269"/>
      <c r="AM111" s="2275"/>
      <c r="AN111" s="2275"/>
      <c r="AO111" s="2275"/>
    </row>
    <row r="112" spans="1:41" ht="15.75" hidden="1" customHeight="1" thickTop="1" x14ac:dyDescent="0.2">
      <c r="B112" s="1298"/>
      <c r="C112" s="1299"/>
      <c r="D112" s="1296"/>
      <c r="E112" s="1297"/>
      <c r="F112" s="600"/>
      <c r="G112" s="1312"/>
      <c r="H112" s="1308"/>
      <c r="I112" s="1313"/>
      <c r="J112" s="1312"/>
      <c r="K112" s="1308"/>
      <c r="L112" s="624" t="str">
        <f>IF(SUM(L111:Q111)=1,"",IF(SUM(L111:Q111)=2," dan ",", "))</f>
        <v xml:space="preserve">, </v>
      </c>
      <c r="M112" s="624" t="str">
        <f>IF(SUM(M111:Q111)=1,"",IF(SUM(M111:Q111)=2," dan ",", "))</f>
        <v xml:space="preserve">, </v>
      </c>
      <c r="N112" s="624" t="str">
        <f>IF(SUM(N111:Q111)=1,"",IF(SUM(N111:Q111)=2," dan ",", "))</f>
        <v xml:space="preserve">, </v>
      </c>
      <c r="O112" s="624" t="str">
        <f>IF(SUM(O111:Q111)=1,"",IF(SUM(O111:Q111)=2," dan ",", "))</f>
        <v xml:space="preserve">, </v>
      </c>
      <c r="P112" s="624" t="str">
        <f>IF(SUM(P111:Q111)=1,"",IF(SUM(P111:Q111)=2," dan ",", "))</f>
        <v xml:space="preserve">, </v>
      </c>
      <c r="Q112" s="624"/>
      <c r="R112" s="624"/>
      <c r="S112" s="624"/>
      <c r="T112" s="2269"/>
      <c r="U112" s="624" t="str">
        <f>IF(SUM(U111:Z111)=1,"",IF(SUM(U111:Z111)=2," dan ",", "))</f>
        <v xml:space="preserve">, </v>
      </c>
      <c r="V112" s="624" t="str">
        <f>IF(SUM(V111:Z111)=1,"",IF(SUM(V111:Z111)=2," dan ",", "))</f>
        <v xml:space="preserve">, </v>
      </c>
      <c r="W112" s="624" t="str">
        <f>IF(SUM(W111:Z111)=1,"",IF(SUM(W111:Z111)=2," dan ",", "))</f>
        <v xml:space="preserve">, </v>
      </c>
      <c r="X112" s="624" t="str">
        <f>IF(SUM(X111:Z111)=1,"",IF(SUM(X111:Z111)=2," dan ",", "))</f>
        <v xml:space="preserve">, </v>
      </c>
      <c r="Y112" s="624" t="str">
        <f>IF(SUM(Y111:Z111)=1,"",IF(SUM(Y111:Z111)=2," dan ",", "))</f>
        <v xml:space="preserve">, </v>
      </c>
      <c r="Z112" s="624"/>
      <c r="AA112" s="624"/>
      <c r="AB112" s="1300"/>
      <c r="AC112" s="2269"/>
      <c r="AD112" s="624" t="str">
        <f t="shared" ref="AD112" si="1039">IF(SUM(AD111:AI111)=1,"",IF(SUM(AD111:AI111)=2," dan ",", "))</f>
        <v xml:space="preserve">, </v>
      </c>
      <c r="AE112" s="624" t="str">
        <f t="shared" ref="AE112" si="1040">IF(SUM(AE111:AI111)=1,"",IF(SUM(AE111:AI111)=2," dan ",", "))</f>
        <v xml:space="preserve">, </v>
      </c>
      <c r="AF112" s="624" t="str">
        <f t="shared" ref="AF112" si="1041">IF(SUM(AF111:AI111)=1,"",IF(SUM(AF111:AI111)=2," dan ",", "))</f>
        <v xml:space="preserve">, </v>
      </c>
      <c r="AG112" s="624" t="str">
        <f t="shared" ref="AG112" si="1042">IF(SUM(AG111:AI111)=1,"",IF(SUM(AG111:AI111)=2," dan ",", "))</f>
        <v xml:space="preserve">, </v>
      </c>
      <c r="AH112" s="624" t="str">
        <f t="shared" ref="AH112" si="1043">IF(SUM(AH111:AI111)=1,"",IF(SUM(AH111:AI111)=2," dan ",", "))</f>
        <v xml:space="preserve">, </v>
      </c>
      <c r="AI112" s="624"/>
      <c r="AJ112" s="624"/>
      <c r="AK112" s="1300"/>
      <c r="AL112" s="2269"/>
      <c r="AM112" s="2275"/>
      <c r="AN112" s="2275"/>
      <c r="AO112" s="2275"/>
    </row>
    <row r="113" spans="2:41" ht="15.75" hidden="1" customHeight="1" thickBot="1" x14ac:dyDescent="0.25">
      <c r="B113" s="616"/>
      <c r="C113" s="617"/>
      <c r="D113" s="618"/>
      <c r="E113" s="619"/>
      <c r="F113" s="600"/>
      <c r="G113" s="1312"/>
      <c r="H113" s="1308"/>
      <c r="I113" s="1313"/>
      <c r="J113" s="1312"/>
      <c r="K113" s="1308"/>
      <c r="L113" s="625" t="str">
        <f>IF(L111=0,"",L112)</f>
        <v/>
      </c>
      <c r="M113" s="625" t="str">
        <f t="shared" ref="M113" si="1044">IF(M111=0,"",M112)</f>
        <v/>
      </c>
      <c r="N113" s="625" t="str">
        <f t="shared" ref="N113" si="1045">IF(N111=0,"",N112)</f>
        <v/>
      </c>
      <c r="O113" s="625" t="str">
        <f t="shared" ref="O113" si="1046">IF(O111=0,"",O112)</f>
        <v/>
      </c>
      <c r="P113" s="625" t="str">
        <f t="shared" ref="P113" si="1047">IF(P111=0,"",P112)</f>
        <v/>
      </c>
      <c r="Q113" s="625" t="str">
        <f t="shared" ref="Q113" si="1048">IF(Q111=0,"",Q112)</f>
        <v/>
      </c>
      <c r="R113" s="625"/>
      <c r="S113" s="625"/>
      <c r="T113" s="2270"/>
      <c r="U113" s="625" t="str">
        <f>IF(U111=0,"",U112)</f>
        <v/>
      </c>
      <c r="V113" s="625" t="str">
        <f t="shared" ref="V113" si="1049">IF(V111=0,"",V112)</f>
        <v/>
      </c>
      <c r="W113" s="625" t="str">
        <f t="shared" ref="W113" si="1050">IF(W111=0,"",W112)</f>
        <v/>
      </c>
      <c r="X113" s="625" t="str">
        <f t="shared" ref="X113" si="1051">IF(X111=0,"",X112)</f>
        <v/>
      </c>
      <c r="Y113" s="625" t="str">
        <f t="shared" ref="Y113" si="1052">IF(Y111=0,"",Y112)</f>
        <v/>
      </c>
      <c r="Z113" s="625" t="str">
        <f t="shared" ref="Z113" si="1053">IF(Z111=0,"",Z112)</f>
        <v/>
      </c>
      <c r="AA113" s="625"/>
      <c r="AB113" s="1330"/>
      <c r="AC113" s="2270"/>
      <c r="AD113" s="625" t="str">
        <f t="shared" ref="AD113" si="1054">IF(AD111=0,"",AD112)</f>
        <v/>
      </c>
      <c r="AE113" s="625" t="str">
        <f t="shared" ref="AE113" si="1055">IF(AE111=0,"",AE112)</f>
        <v/>
      </c>
      <c r="AF113" s="625" t="str">
        <f t="shared" ref="AF113" si="1056">IF(AF111=0,"",AF112)</f>
        <v/>
      </c>
      <c r="AG113" s="625" t="str">
        <f t="shared" ref="AG113" si="1057">IF(AG111=0,"",AG112)</f>
        <v/>
      </c>
      <c r="AH113" s="625" t="str">
        <f t="shared" ref="AH113" si="1058">IF(AH111=0,"",AH112)</f>
        <v/>
      </c>
      <c r="AI113" s="625" t="str">
        <f t="shared" ref="AI113" si="1059">IF(AI111=0,"",AI112)</f>
        <v/>
      </c>
      <c r="AJ113" s="625"/>
      <c r="AK113" s="1330"/>
      <c r="AL113" s="2270"/>
      <c r="AM113" s="2276"/>
      <c r="AN113" s="2276"/>
      <c r="AO113" s="2276"/>
    </row>
    <row r="114" spans="2:41" ht="15.75" customHeight="1" thickTop="1" x14ac:dyDescent="0.2">
      <c r="B114" s="2259">
        <v>13</v>
      </c>
      <c r="C114" s="2262" t="str">
        <f>ABSEN!C23</f>
        <v/>
      </c>
      <c r="D114" s="2240" t="str">
        <f>ABSEN!E23</f>
        <v/>
      </c>
      <c r="E114" s="2241"/>
      <c r="F114" s="589" t="str">
        <f>NPENGETAHUAN!N27</f>
        <v/>
      </c>
      <c r="G114" s="1310" t="str">
        <f>NKETRAMPILAN!M27</f>
        <v/>
      </c>
      <c r="H114" s="1304" t="str">
        <f>NSIKAP!Z32</f>
        <v/>
      </c>
      <c r="I114" s="1314" t="str">
        <f>NPENGETAHUAN!V27</f>
        <v/>
      </c>
      <c r="J114" s="1310" t="str">
        <f>NKETRAMPILAN!U27</f>
        <v/>
      </c>
      <c r="K114" s="1304" t="str">
        <f>NSIKAP!AH32</f>
        <v/>
      </c>
      <c r="L114" s="623" t="str">
        <f>F114</f>
        <v/>
      </c>
      <c r="M114" s="623" t="str">
        <f>F115</f>
        <v/>
      </c>
      <c r="N114" s="623" t="str">
        <f>F116</f>
        <v/>
      </c>
      <c r="O114" s="623" t="str">
        <f>F117</f>
        <v/>
      </c>
      <c r="P114" s="623" t="str">
        <f>F118</f>
        <v/>
      </c>
      <c r="Q114" s="623" t="str">
        <f>F119</f>
        <v/>
      </c>
      <c r="R114" s="623">
        <f>COUNTBLANK(L114:Q114)</f>
        <v>6</v>
      </c>
      <c r="S114" s="1301" t="str">
        <f>IF(R114=6,"","Sudah memahami ")</f>
        <v/>
      </c>
      <c r="T114" s="2272" t="str">
        <f>CONCATENATE(S115,L114,L117,M114,M117,N114,N117,O114,O117,P114,P117,Q114)</f>
        <v/>
      </c>
      <c r="U114" s="1322" t="str">
        <f>G114</f>
        <v/>
      </c>
      <c r="V114" s="1322" t="str">
        <f>G115</f>
        <v/>
      </c>
      <c r="W114" s="1322" t="str">
        <f>G116</f>
        <v/>
      </c>
      <c r="X114" s="1322" t="str">
        <f>G117</f>
        <v/>
      </c>
      <c r="Y114" s="1322" t="str">
        <f>G118</f>
        <v/>
      </c>
      <c r="Z114" s="1322" t="str">
        <f>G119</f>
        <v/>
      </c>
      <c r="AA114" s="623">
        <f>COUNTBLANK(U114:Z114)</f>
        <v>6</v>
      </c>
      <c r="AB114" s="1301" t="str">
        <f>IF(AA114=6,"","Sudah memiliki ketrampilan ")</f>
        <v/>
      </c>
      <c r="AC114" s="2272" t="str">
        <f>CONCATENATE(AB115,U114,U117,V114,V117,W114,W117,X114,X117,Y114,Y117,Z114)</f>
        <v/>
      </c>
      <c r="AD114" s="1322" t="str">
        <f t="shared" ref="AD114" si="1060">H114</f>
        <v/>
      </c>
      <c r="AE114" s="1322" t="str">
        <f t="shared" ref="AE114" si="1061">H115</f>
        <v/>
      </c>
      <c r="AF114" s="1322" t="str">
        <f t="shared" ref="AF114" si="1062">H116</f>
        <v/>
      </c>
      <c r="AG114" s="1322" t="str">
        <f t="shared" ref="AG114" si="1063">H117</f>
        <v/>
      </c>
      <c r="AH114" s="1322" t="str">
        <f t="shared" ref="AH114" si="1064">H118</f>
        <v/>
      </c>
      <c r="AI114" s="1322" t="str">
        <f t="shared" ref="AI114" si="1065">H119</f>
        <v/>
      </c>
      <c r="AJ114" s="623">
        <f t="shared" ref="AJ114" si="1066">COUNTBLANK(AD114:AI114)</f>
        <v>6</v>
      </c>
      <c r="AK114" s="1301" t="str">
        <f t="shared" ref="AK114" si="1067">IF(AJ114=6,"","Sudah memperlihatkan sikap yang konsisten terhadap ")</f>
        <v/>
      </c>
      <c r="AL114" s="2272" t="str">
        <f t="shared" ref="AL114" si="1068">CONCATENATE(AK115,AD114,AD117,AE114,AE117,AF114,AF117,AG114,AG117,AH114,AH117,AI114)</f>
        <v/>
      </c>
      <c r="AM114" s="2274" t="str">
        <f t="shared" ref="AM114" si="1069">CONCATENATE(T114,T118)</f>
        <v/>
      </c>
      <c r="AN114" s="2274" t="str">
        <f t="shared" ref="AN114" si="1070">CONCATENATE(AC114,AC118)</f>
        <v/>
      </c>
      <c r="AO114" s="2274" t="str">
        <f t="shared" ref="AO114" si="1071">CONCATENATE(AL114,AL118)</f>
        <v/>
      </c>
    </row>
    <row r="115" spans="2:41" ht="15" customHeight="1" x14ac:dyDescent="0.2">
      <c r="B115" s="2260"/>
      <c r="C115" s="2263"/>
      <c r="D115" s="2242"/>
      <c r="E115" s="2243"/>
      <c r="F115" s="590" t="str">
        <f>NPENGETAHUAN!O27</f>
        <v/>
      </c>
      <c r="G115" s="1311" t="str">
        <f>NKETRAMPILAN!N27</f>
        <v/>
      </c>
      <c r="H115" s="1305" t="str">
        <f>NSIKAP!AA32</f>
        <v/>
      </c>
      <c r="I115" s="1315" t="str">
        <f>NPENGETAHUAN!W27</f>
        <v/>
      </c>
      <c r="J115" s="1311" t="str">
        <f>NKETRAMPILAN!V27</f>
        <v/>
      </c>
      <c r="K115" s="1305" t="str">
        <f>NSIKAP!AI32</f>
        <v/>
      </c>
      <c r="L115" s="624">
        <f>IF(L114="",0,1)</f>
        <v>0</v>
      </c>
      <c r="M115" s="624">
        <f>IF(M114="",0,1)</f>
        <v>0</v>
      </c>
      <c r="N115" s="624">
        <f t="shared" ref="N115" si="1072">IF(N114="",0,1)</f>
        <v>0</v>
      </c>
      <c r="O115" s="624">
        <f t="shared" ref="O115" si="1073">IF(O114="",0,1)</f>
        <v>0</v>
      </c>
      <c r="P115" s="624">
        <f t="shared" ref="P115" si="1074">IF(P114="",0,1)</f>
        <v>0</v>
      </c>
      <c r="Q115" s="624">
        <f t="shared" ref="Q115" si="1075">IF(Q114="",0,1)</f>
        <v>0</v>
      </c>
      <c r="R115" s="624">
        <f>SUM(L115:Q115)</f>
        <v>0</v>
      </c>
      <c r="S115" s="624" t="str">
        <f>IF(R115=6,"",S114)</f>
        <v/>
      </c>
      <c r="T115" s="2269"/>
      <c r="U115" s="624">
        <f>IF(U114="",0,1)</f>
        <v>0</v>
      </c>
      <c r="V115" s="624">
        <f>IF(V114="",0,1)</f>
        <v>0</v>
      </c>
      <c r="W115" s="624">
        <f t="shared" ref="W115" si="1076">IF(W114="",0,1)</f>
        <v>0</v>
      </c>
      <c r="X115" s="624">
        <f t="shared" ref="X115" si="1077">IF(X114="",0,1)</f>
        <v>0</v>
      </c>
      <c r="Y115" s="624">
        <f t="shared" ref="Y115" si="1078">IF(Y114="",0,1)</f>
        <v>0</v>
      </c>
      <c r="Z115" s="624">
        <f t="shared" ref="Z115" si="1079">IF(Z114="",0,1)</f>
        <v>0</v>
      </c>
      <c r="AA115" s="624">
        <f>SUM(U115:Z115)</f>
        <v>0</v>
      </c>
      <c r="AB115" s="1300" t="str">
        <f>IF(AA115=6,"",AB114)</f>
        <v/>
      </c>
      <c r="AC115" s="2269"/>
      <c r="AD115" s="624">
        <f t="shared" ref="AD115" si="1080">IF(AD114="",0,1)</f>
        <v>0</v>
      </c>
      <c r="AE115" s="624">
        <f t="shared" ref="AE115" si="1081">IF(AE114="",0,1)</f>
        <v>0</v>
      </c>
      <c r="AF115" s="624">
        <f t="shared" ref="AF115" si="1082">IF(AF114="",0,1)</f>
        <v>0</v>
      </c>
      <c r="AG115" s="624">
        <f t="shared" ref="AG115" si="1083">IF(AG114="",0,1)</f>
        <v>0</v>
      </c>
      <c r="AH115" s="624">
        <f t="shared" ref="AH115" si="1084">IF(AH114="",0,1)</f>
        <v>0</v>
      </c>
      <c r="AI115" s="624">
        <f t="shared" ref="AI115" si="1085">IF(AI114="",0,1)</f>
        <v>0</v>
      </c>
      <c r="AJ115" s="624">
        <f t="shared" ref="AJ115" si="1086">SUM(AD115:AI115)</f>
        <v>0</v>
      </c>
      <c r="AK115" s="1300" t="str">
        <f t="shared" ref="AK115" si="1087">IF(AJ115=6,"",AK114)</f>
        <v/>
      </c>
      <c r="AL115" s="2269"/>
      <c r="AM115" s="2275"/>
      <c r="AN115" s="2275"/>
      <c r="AO115" s="2275"/>
    </row>
    <row r="116" spans="2:41" ht="15" customHeight="1" x14ac:dyDescent="0.2">
      <c r="B116" s="2260"/>
      <c r="C116" s="2263"/>
      <c r="D116" s="2242"/>
      <c r="E116" s="2243"/>
      <c r="F116" s="601" t="str">
        <f>NPENGETAHUAN!P27</f>
        <v/>
      </c>
      <c r="G116" s="1311" t="str">
        <f>NKETRAMPILAN!O27</f>
        <v/>
      </c>
      <c r="H116" s="1306" t="str">
        <f>NSIKAP!AB32</f>
        <v/>
      </c>
      <c r="I116" s="1316" t="str">
        <f>NPENGETAHUAN!X27</f>
        <v/>
      </c>
      <c r="J116" s="1311" t="str">
        <f>NKETRAMPILAN!W27</f>
        <v/>
      </c>
      <c r="K116" s="1306" t="str">
        <f>NSIKAP!AJ32</f>
        <v/>
      </c>
      <c r="L116" s="624" t="str">
        <f>IF(SUM(L115:Q115)=1,"",IF(SUM(L115:Q115)=2," dan ",", "))</f>
        <v xml:space="preserve">, </v>
      </c>
      <c r="M116" s="624" t="str">
        <f>IF(SUM(M115:Q115)=1,"",IF(SUM(M115:Q115)=2," dan ",", "))</f>
        <v xml:space="preserve">, </v>
      </c>
      <c r="N116" s="624" t="str">
        <f>IF(SUM(N115:Q115)=1,"",IF(SUM(N115:Q115)=2," dan ",", "))</f>
        <v xml:space="preserve">, </v>
      </c>
      <c r="O116" s="624" t="str">
        <f>IF(SUM(O115:Q115)=1,"",IF(SUM(O115:Q115)=2," dan ",", "))</f>
        <v xml:space="preserve">, </v>
      </c>
      <c r="P116" s="624" t="str">
        <f>IF(SUM(P115:Q115)=1,"",IF(SUM(P115:Q115)=2," dan ",", "))</f>
        <v xml:space="preserve">, </v>
      </c>
      <c r="Q116" s="624"/>
      <c r="R116" s="624"/>
      <c r="S116" s="624"/>
      <c r="T116" s="2269"/>
      <c r="U116" s="624" t="str">
        <f>IF(SUM(U115:Z115)=1,"",IF(SUM(U115:Z115)=2," dan ",", "))</f>
        <v xml:space="preserve">, </v>
      </c>
      <c r="V116" s="624" t="str">
        <f>IF(SUM(V115:Z115)=1,"",IF(SUM(V115:Z115)=2," dan ",", "))</f>
        <v xml:space="preserve">, </v>
      </c>
      <c r="W116" s="624" t="str">
        <f>IF(SUM(W115:Z115)=1,"",IF(SUM(W115:Z115)=2," dan ",", "))</f>
        <v xml:space="preserve">, </v>
      </c>
      <c r="X116" s="624" t="str">
        <f>IF(SUM(X115:Z115)=1,"",IF(SUM(X115:Z115)=2," dan ",", "))</f>
        <v xml:space="preserve">, </v>
      </c>
      <c r="Y116" s="624" t="str">
        <f>IF(SUM(Y115:Z115)=1,"",IF(SUM(Y115:Z115)=2," dan ",", "))</f>
        <v xml:space="preserve">, </v>
      </c>
      <c r="Z116" s="624"/>
      <c r="AA116" s="624"/>
      <c r="AB116" s="1300"/>
      <c r="AC116" s="2269"/>
      <c r="AD116" s="624" t="str">
        <f t="shared" ref="AD116" si="1088">IF(SUM(AD115:AI115)=1,"",IF(SUM(AD115:AI115)=2," dan ",", "))</f>
        <v xml:space="preserve">, </v>
      </c>
      <c r="AE116" s="624" t="str">
        <f t="shared" ref="AE116" si="1089">IF(SUM(AE115:AI115)=1,"",IF(SUM(AE115:AI115)=2," dan ",", "))</f>
        <v xml:space="preserve">, </v>
      </c>
      <c r="AF116" s="624" t="str">
        <f t="shared" ref="AF116" si="1090">IF(SUM(AF115:AI115)=1,"",IF(SUM(AF115:AI115)=2," dan ",", "))</f>
        <v xml:space="preserve">, </v>
      </c>
      <c r="AG116" s="624" t="str">
        <f t="shared" ref="AG116" si="1091">IF(SUM(AG115:AI115)=1,"",IF(SUM(AG115:AI115)=2," dan ",", "))</f>
        <v xml:space="preserve">, </v>
      </c>
      <c r="AH116" s="624" t="str">
        <f t="shared" ref="AH116" si="1092">IF(SUM(AH115:AI115)=1,"",IF(SUM(AH115:AI115)=2," dan ",", "))</f>
        <v xml:space="preserve">, </v>
      </c>
      <c r="AI116" s="624"/>
      <c r="AJ116" s="624"/>
      <c r="AK116" s="1300"/>
      <c r="AL116" s="2269"/>
      <c r="AM116" s="2275"/>
      <c r="AN116" s="2275"/>
      <c r="AO116" s="2275"/>
    </row>
    <row r="117" spans="2:41" ht="15" customHeight="1" x14ac:dyDescent="0.2">
      <c r="B117" s="2260"/>
      <c r="C117" s="2263"/>
      <c r="D117" s="2242"/>
      <c r="E117" s="2243"/>
      <c r="F117" s="601" t="str">
        <f>NPENGETAHUAN!Q27</f>
        <v/>
      </c>
      <c r="G117" s="1311" t="str">
        <f>NKETRAMPILAN!P27</f>
        <v/>
      </c>
      <c r="H117" s="1306" t="str">
        <f>NSIKAP!AC32</f>
        <v/>
      </c>
      <c r="I117" s="1316" t="str">
        <f>NPENGETAHUAN!Y27</f>
        <v/>
      </c>
      <c r="J117" s="1311" t="str">
        <f>NKETRAMPILAN!X27</f>
        <v/>
      </c>
      <c r="K117" s="1306" t="str">
        <f>NSIKAP!AK32</f>
        <v/>
      </c>
      <c r="L117" s="624" t="str">
        <f>IF(L115=0,"",L116)</f>
        <v/>
      </c>
      <c r="M117" s="624" t="str">
        <f>IF(M115=0,"",M116)</f>
        <v/>
      </c>
      <c r="N117" s="624" t="str">
        <f t="shared" ref="N117" si="1093">IF(N115=0,"",N116)</f>
        <v/>
      </c>
      <c r="O117" s="624" t="str">
        <f t="shared" ref="O117" si="1094">IF(O115=0,"",O116)</f>
        <v/>
      </c>
      <c r="P117" s="624" t="str">
        <f t="shared" ref="P117" si="1095">IF(P115=0,"",P116)</f>
        <v/>
      </c>
      <c r="Q117" s="624"/>
      <c r="R117" s="624"/>
      <c r="S117" s="624"/>
      <c r="T117" s="2273"/>
      <c r="U117" s="624" t="str">
        <f>IF(U115=0,"",U116)</f>
        <v/>
      </c>
      <c r="V117" s="624" t="str">
        <f>IF(V115=0,"",V116)</f>
        <v/>
      </c>
      <c r="W117" s="624" t="str">
        <f t="shared" ref="W117" si="1096">IF(W115=0,"",W116)</f>
        <v/>
      </c>
      <c r="X117" s="624" t="str">
        <f t="shared" ref="X117" si="1097">IF(X115=0,"",X116)</f>
        <v/>
      </c>
      <c r="Y117" s="624" t="str">
        <f t="shared" ref="Y117" si="1098">IF(Y115=0,"",Y116)</f>
        <v/>
      </c>
      <c r="Z117" s="624"/>
      <c r="AA117" s="624"/>
      <c r="AB117" s="1300"/>
      <c r="AC117" s="2273"/>
      <c r="AD117" s="624" t="str">
        <f t="shared" ref="AD117:AE117" si="1099">IF(AD115=0,"",AD116)</f>
        <v/>
      </c>
      <c r="AE117" s="624" t="str">
        <f t="shared" si="1099"/>
        <v/>
      </c>
      <c r="AF117" s="624" t="str">
        <f t="shared" ref="AF117" si="1100">IF(AF115=0,"",AF116)</f>
        <v/>
      </c>
      <c r="AG117" s="624" t="str">
        <f t="shared" ref="AG117" si="1101">IF(AG115=0,"",AG116)</f>
        <v/>
      </c>
      <c r="AH117" s="624" t="str">
        <f t="shared" ref="AH117" si="1102">IF(AH115=0,"",AH116)</f>
        <v/>
      </c>
      <c r="AI117" s="624"/>
      <c r="AJ117" s="624"/>
      <c r="AK117" s="1300"/>
      <c r="AL117" s="2273"/>
      <c r="AM117" s="2275"/>
      <c r="AN117" s="2275"/>
      <c r="AO117" s="2275"/>
    </row>
    <row r="118" spans="2:41" ht="15" customHeight="1" x14ac:dyDescent="0.2">
      <c r="B118" s="2260"/>
      <c r="C118" s="2263"/>
      <c r="D118" s="2242"/>
      <c r="E118" s="2243"/>
      <c r="F118" s="601" t="str">
        <f>NPENGETAHUAN!R27</f>
        <v/>
      </c>
      <c r="G118" s="1311" t="str">
        <f>NKETRAMPILAN!Q27</f>
        <v/>
      </c>
      <c r="H118" s="1306" t="str">
        <f>NSIKAP!AD32</f>
        <v/>
      </c>
      <c r="I118" s="1316" t="str">
        <f>NPENGETAHUAN!Z27</f>
        <v/>
      </c>
      <c r="J118" s="1311" t="str">
        <f>NKETRAMPILAN!Y27</f>
        <v/>
      </c>
      <c r="K118" s="1306" t="str">
        <f>NSIKAP!AL32</f>
        <v/>
      </c>
      <c r="L118" s="624" t="str">
        <f>I114</f>
        <v/>
      </c>
      <c r="M118" s="624" t="str">
        <f>I115</f>
        <v/>
      </c>
      <c r="N118" s="624" t="str">
        <f>I116</f>
        <v/>
      </c>
      <c r="O118" s="624" t="str">
        <f>I117</f>
        <v/>
      </c>
      <c r="P118" s="624" t="str">
        <f>I118</f>
        <v/>
      </c>
      <c r="Q118" s="624" t="str">
        <f>I119</f>
        <v/>
      </c>
      <c r="R118" s="624">
        <f t="shared" ref="R118" si="1103">COUNTBLANK(L118:Q118)</f>
        <v>6</v>
      </c>
      <c r="S118" s="624" t="str">
        <f>IF(R114=6,"Masih harus ditingkatkan pemahaman mengenai", ", tapi masih harus ditingkatkan pemahaman mengenai ")</f>
        <v>Masih harus ditingkatkan pemahaman mengenai</v>
      </c>
      <c r="T118" s="2268" t="str">
        <f>CONCATENATE(S119,L118,L121,M118,M121,N118,N121,O118,O121,P118,P121,Q118)</f>
        <v/>
      </c>
      <c r="U118" s="624" t="str">
        <f>J114</f>
        <v/>
      </c>
      <c r="V118" s="624" t="str">
        <f>J115</f>
        <v/>
      </c>
      <c r="W118" s="624" t="str">
        <f>J116</f>
        <v/>
      </c>
      <c r="X118" s="624" t="str">
        <f>J117</f>
        <v/>
      </c>
      <c r="Y118" s="624" t="str">
        <f>J118</f>
        <v/>
      </c>
      <c r="Z118" s="624" t="str">
        <f>J119</f>
        <v/>
      </c>
      <c r="AA118" s="624">
        <f t="shared" ref="AA118" si="1104">COUNTBLANK(U118:Z118)</f>
        <v>6</v>
      </c>
      <c r="AB118" s="1300" t="str">
        <f>IF(AA114=6,"Masih harus ditingkatkan kemampuan pada ketrampilan", ", tapi masih harus ditingkatkan ketrampilannya dalam ")</f>
        <v>Masih harus ditingkatkan kemampuan pada ketrampilan</v>
      </c>
      <c r="AC118" s="2268" t="str">
        <f>CONCATENATE(AB119,U118,U121,V118,V121,W118,W121,X118,X121,Y118,Y121,Z118)</f>
        <v/>
      </c>
      <c r="AD118" s="624" t="str">
        <f t="shared" ref="AD118" si="1105">K114</f>
        <v/>
      </c>
      <c r="AE118" s="624" t="str">
        <f t="shared" ref="AE118" si="1106">K115</f>
        <v/>
      </c>
      <c r="AF118" s="624" t="str">
        <f t="shared" ref="AF118" si="1107">K116</f>
        <v/>
      </c>
      <c r="AG118" s="624" t="str">
        <f t="shared" ref="AG118" si="1108">K117</f>
        <v/>
      </c>
      <c r="AH118" s="624" t="str">
        <f t="shared" ref="AH118" si="1109">K118</f>
        <v/>
      </c>
      <c r="AI118" s="624" t="str">
        <f t="shared" ref="AI118" si="1110">K119</f>
        <v/>
      </c>
      <c r="AJ118" s="624">
        <f t="shared" ref="AJ118" si="1111">COUNTBLANK(AD118:AI118)</f>
        <v>6</v>
      </c>
      <c r="AK118" s="1300" t="str">
        <f t="shared" ref="AK118" si="1112">IF(AJ114=6,"Masih harus diperbaiki sikap dan perilakunya dalam hal ", ", tapi masih harus diperbaiki sikap dan perilakunya dalam hal ")</f>
        <v xml:space="preserve">Masih harus diperbaiki sikap dan perilakunya dalam hal </v>
      </c>
      <c r="AL118" s="2268" t="str">
        <f t="shared" ref="AL118" si="1113">CONCATENATE(AK119,AD118,AD121,AE118,AE121,AF118,AF121,AG118,AG121,AH118,AH121,AI118)</f>
        <v/>
      </c>
      <c r="AM118" s="2275"/>
      <c r="AN118" s="2275"/>
      <c r="AO118" s="2275"/>
    </row>
    <row r="119" spans="2:41" ht="15.75" customHeight="1" thickBot="1" x14ac:dyDescent="0.25">
      <c r="B119" s="2261"/>
      <c r="C119" s="2264"/>
      <c r="D119" s="2244"/>
      <c r="E119" s="2245"/>
      <c r="F119" s="591" t="str">
        <f>NPENGETAHUAN!S27</f>
        <v/>
      </c>
      <c r="G119" s="1311" t="str">
        <f>NKETRAMPILAN!R27</f>
        <v/>
      </c>
      <c r="H119" s="1307" t="str">
        <f>NSIKAP!AE32</f>
        <v/>
      </c>
      <c r="I119" s="1317" t="str">
        <f>NPENGETAHUAN!AA27</f>
        <v/>
      </c>
      <c r="J119" s="1311" t="str">
        <f>NKETRAMPILAN!Z27</f>
        <v/>
      </c>
      <c r="K119" s="1307" t="str">
        <f>NSIKAP!AM32</f>
        <v/>
      </c>
      <c r="L119" s="624">
        <f>IF(L118="",0,1)</f>
        <v>0</v>
      </c>
      <c r="M119" s="624">
        <f t="shared" ref="M119" si="1114">IF(M118="",0,1)</f>
        <v>0</v>
      </c>
      <c r="N119" s="624">
        <f t="shared" ref="N119" si="1115">IF(N118="",0,1)</f>
        <v>0</v>
      </c>
      <c r="O119" s="624">
        <f t="shared" ref="O119" si="1116">IF(O118="",0,1)</f>
        <v>0</v>
      </c>
      <c r="P119" s="624">
        <f t="shared" ref="P119" si="1117">IF(P118="",0,1)</f>
        <v>0</v>
      </c>
      <c r="Q119" s="624">
        <f t="shared" ref="Q119" si="1118">IF(Q118="",0,1)</f>
        <v>0</v>
      </c>
      <c r="R119" s="624">
        <f>SUM(L119:Q119)</f>
        <v>0</v>
      </c>
      <c r="S119" s="624" t="str">
        <f>IF(R118=6,"",S118)</f>
        <v/>
      </c>
      <c r="T119" s="2269"/>
      <c r="U119" s="624">
        <f>IF(U118="",0,1)</f>
        <v>0</v>
      </c>
      <c r="V119" s="624">
        <f t="shared" ref="V119" si="1119">IF(V118="",0,1)</f>
        <v>0</v>
      </c>
      <c r="W119" s="624">
        <f t="shared" ref="W119" si="1120">IF(W118="",0,1)</f>
        <v>0</v>
      </c>
      <c r="X119" s="624">
        <f t="shared" ref="X119" si="1121">IF(X118="",0,1)</f>
        <v>0</v>
      </c>
      <c r="Y119" s="624">
        <f t="shared" ref="Y119" si="1122">IF(Y118="",0,1)</f>
        <v>0</v>
      </c>
      <c r="Z119" s="624">
        <f t="shared" ref="Z119" si="1123">IF(Z118="",0,1)</f>
        <v>0</v>
      </c>
      <c r="AA119" s="624">
        <f>SUM(U119:Z119)</f>
        <v>0</v>
      </c>
      <c r="AB119" s="1300" t="str">
        <f>IF(AA118=6,"",AB118)</f>
        <v/>
      </c>
      <c r="AC119" s="2269"/>
      <c r="AD119" s="624">
        <f t="shared" ref="AD119" si="1124">IF(AD118="",0,1)</f>
        <v>0</v>
      </c>
      <c r="AE119" s="624">
        <f t="shared" ref="AE119" si="1125">IF(AE118="",0,1)</f>
        <v>0</v>
      </c>
      <c r="AF119" s="624">
        <f t="shared" ref="AF119" si="1126">IF(AF118="",0,1)</f>
        <v>0</v>
      </c>
      <c r="AG119" s="624">
        <f t="shared" ref="AG119" si="1127">IF(AG118="",0,1)</f>
        <v>0</v>
      </c>
      <c r="AH119" s="624">
        <f t="shared" ref="AH119" si="1128">IF(AH118="",0,1)</f>
        <v>0</v>
      </c>
      <c r="AI119" s="624">
        <f t="shared" ref="AI119" si="1129">IF(AI118="",0,1)</f>
        <v>0</v>
      </c>
      <c r="AJ119" s="624">
        <f t="shared" ref="AJ119" si="1130">SUM(AD119:AI119)</f>
        <v>0</v>
      </c>
      <c r="AK119" s="1300" t="str">
        <f t="shared" ref="AK119" si="1131">IF(AJ118=6,"",AK118)</f>
        <v/>
      </c>
      <c r="AL119" s="2269"/>
      <c r="AM119" s="2275"/>
      <c r="AN119" s="2275"/>
      <c r="AO119" s="2275"/>
    </row>
    <row r="120" spans="2:41" ht="15.75" hidden="1" customHeight="1" thickTop="1" x14ac:dyDescent="0.2">
      <c r="B120" s="1298"/>
      <c r="C120" s="1299"/>
      <c r="D120" s="1296"/>
      <c r="E120" s="1297"/>
      <c r="F120" s="600"/>
      <c r="G120" s="1312"/>
      <c r="H120" s="1308"/>
      <c r="I120" s="1313"/>
      <c r="J120" s="1312"/>
      <c r="K120" s="1308"/>
      <c r="L120" s="624" t="str">
        <f>IF(SUM(L119:Q119)=1,"",IF(SUM(L119:Q119)=2," dan ",", "))</f>
        <v xml:space="preserve">, </v>
      </c>
      <c r="M120" s="624" t="str">
        <f>IF(SUM(M119:Q119)=1,"",IF(SUM(M119:Q119)=2," dan ",", "))</f>
        <v xml:space="preserve">, </v>
      </c>
      <c r="N120" s="624" t="str">
        <f>IF(SUM(N119:Q119)=1,"",IF(SUM(N119:Q119)=2," dan ",", "))</f>
        <v xml:space="preserve">, </v>
      </c>
      <c r="O120" s="624" t="str">
        <f>IF(SUM(O119:Q119)=1,"",IF(SUM(O119:Q119)=2," dan ",", "))</f>
        <v xml:space="preserve">, </v>
      </c>
      <c r="P120" s="624" t="str">
        <f>IF(SUM(P119:Q119)=1,"",IF(SUM(P119:Q119)=2," dan ",", "))</f>
        <v xml:space="preserve">, </v>
      </c>
      <c r="Q120" s="624"/>
      <c r="R120" s="624"/>
      <c r="S120" s="624"/>
      <c r="T120" s="2269"/>
      <c r="U120" s="624" t="str">
        <f>IF(SUM(U119:Z119)=1,"",IF(SUM(U119:Z119)=2," dan ",", "))</f>
        <v xml:space="preserve">, </v>
      </c>
      <c r="V120" s="624" t="str">
        <f>IF(SUM(V119:Z119)=1,"",IF(SUM(V119:Z119)=2," dan ",", "))</f>
        <v xml:space="preserve">, </v>
      </c>
      <c r="W120" s="624" t="str">
        <f>IF(SUM(W119:Z119)=1,"",IF(SUM(W119:Z119)=2," dan ",", "))</f>
        <v xml:space="preserve">, </v>
      </c>
      <c r="X120" s="624" t="str">
        <f>IF(SUM(X119:Z119)=1,"",IF(SUM(X119:Z119)=2," dan ",", "))</f>
        <v xml:space="preserve">, </v>
      </c>
      <c r="Y120" s="624" t="str">
        <f>IF(SUM(Y119:Z119)=1,"",IF(SUM(Y119:Z119)=2," dan ",", "))</f>
        <v xml:space="preserve">, </v>
      </c>
      <c r="Z120" s="624"/>
      <c r="AA120" s="624"/>
      <c r="AB120" s="1300"/>
      <c r="AC120" s="2269"/>
      <c r="AD120" s="624" t="str">
        <f t="shared" ref="AD120" si="1132">IF(SUM(AD119:AI119)=1,"",IF(SUM(AD119:AI119)=2," dan ",", "))</f>
        <v xml:space="preserve">, </v>
      </c>
      <c r="AE120" s="624" t="str">
        <f t="shared" ref="AE120" si="1133">IF(SUM(AE119:AI119)=1,"",IF(SUM(AE119:AI119)=2," dan ",", "))</f>
        <v xml:space="preserve">, </v>
      </c>
      <c r="AF120" s="624" t="str">
        <f t="shared" ref="AF120" si="1134">IF(SUM(AF119:AI119)=1,"",IF(SUM(AF119:AI119)=2," dan ",", "))</f>
        <v xml:space="preserve">, </v>
      </c>
      <c r="AG120" s="624" t="str">
        <f t="shared" ref="AG120" si="1135">IF(SUM(AG119:AI119)=1,"",IF(SUM(AG119:AI119)=2," dan ",", "))</f>
        <v xml:space="preserve">, </v>
      </c>
      <c r="AH120" s="624" t="str">
        <f t="shared" ref="AH120" si="1136">IF(SUM(AH119:AI119)=1,"",IF(SUM(AH119:AI119)=2," dan ",", "))</f>
        <v xml:space="preserve">, </v>
      </c>
      <c r="AI120" s="624"/>
      <c r="AJ120" s="624"/>
      <c r="AK120" s="1300"/>
      <c r="AL120" s="2269"/>
      <c r="AM120" s="2275"/>
      <c r="AN120" s="2275"/>
      <c r="AO120" s="2275"/>
    </row>
    <row r="121" spans="2:41" ht="15.75" hidden="1" customHeight="1" thickBot="1" x14ac:dyDescent="0.25">
      <c r="B121" s="616"/>
      <c r="C121" s="617"/>
      <c r="D121" s="618"/>
      <c r="E121" s="619"/>
      <c r="F121" s="600"/>
      <c r="G121" s="1312"/>
      <c r="H121" s="1308"/>
      <c r="I121" s="1313"/>
      <c r="J121" s="1312"/>
      <c r="K121" s="1308"/>
      <c r="L121" s="625" t="str">
        <f>IF(L119=0,"",L120)</f>
        <v/>
      </c>
      <c r="M121" s="625" t="str">
        <f t="shared" ref="M121" si="1137">IF(M119=0,"",M120)</f>
        <v/>
      </c>
      <c r="N121" s="625" t="str">
        <f t="shared" ref="N121" si="1138">IF(N119=0,"",N120)</f>
        <v/>
      </c>
      <c r="O121" s="625" t="str">
        <f t="shared" ref="O121" si="1139">IF(O119=0,"",O120)</f>
        <v/>
      </c>
      <c r="P121" s="625" t="str">
        <f t="shared" ref="P121" si="1140">IF(P119=0,"",P120)</f>
        <v/>
      </c>
      <c r="Q121" s="625" t="str">
        <f t="shared" ref="Q121" si="1141">IF(Q119=0,"",Q120)</f>
        <v/>
      </c>
      <c r="R121" s="625"/>
      <c r="S121" s="625"/>
      <c r="T121" s="2270"/>
      <c r="U121" s="625" t="str">
        <f>IF(U119=0,"",U120)</f>
        <v/>
      </c>
      <c r="V121" s="625" t="str">
        <f t="shared" ref="V121" si="1142">IF(V119=0,"",V120)</f>
        <v/>
      </c>
      <c r="W121" s="625" t="str">
        <f t="shared" ref="W121" si="1143">IF(W119=0,"",W120)</f>
        <v/>
      </c>
      <c r="X121" s="625" t="str">
        <f t="shared" ref="X121" si="1144">IF(X119=0,"",X120)</f>
        <v/>
      </c>
      <c r="Y121" s="625" t="str">
        <f t="shared" ref="Y121" si="1145">IF(Y119=0,"",Y120)</f>
        <v/>
      </c>
      <c r="Z121" s="625" t="str">
        <f t="shared" ref="Z121" si="1146">IF(Z119=0,"",Z120)</f>
        <v/>
      </c>
      <c r="AA121" s="625"/>
      <c r="AB121" s="1330"/>
      <c r="AC121" s="2270"/>
      <c r="AD121" s="625" t="str">
        <f t="shared" ref="AD121" si="1147">IF(AD119=0,"",AD120)</f>
        <v/>
      </c>
      <c r="AE121" s="625" t="str">
        <f t="shared" ref="AE121" si="1148">IF(AE119=0,"",AE120)</f>
        <v/>
      </c>
      <c r="AF121" s="625" t="str">
        <f t="shared" ref="AF121" si="1149">IF(AF119=0,"",AF120)</f>
        <v/>
      </c>
      <c r="AG121" s="625" t="str">
        <f t="shared" ref="AG121" si="1150">IF(AG119=0,"",AG120)</f>
        <v/>
      </c>
      <c r="AH121" s="625" t="str">
        <f t="shared" ref="AH121" si="1151">IF(AH119=0,"",AH120)</f>
        <v/>
      </c>
      <c r="AI121" s="625" t="str">
        <f t="shared" ref="AI121" si="1152">IF(AI119=0,"",AI120)</f>
        <v/>
      </c>
      <c r="AJ121" s="625"/>
      <c r="AK121" s="1330"/>
      <c r="AL121" s="2270"/>
      <c r="AM121" s="2276"/>
      <c r="AN121" s="2276"/>
      <c r="AO121" s="2276"/>
    </row>
    <row r="122" spans="2:41" ht="15.75" customHeight="1" thickTop="1" x14ac:dyDescent="0.2">
      <c r="B122" s="2259">
        <v>14</v>
      </c>
      <c r="C122" s="2262" t="str">
        <f>ABSEN!C24</f>
        <v/>
      </c>
      <c r="D122" s="2240" t="str">
        <f>ABSEN!E24</f>
        <v/>
      </c>
      <c r="E122" s="2241"/>
      <c r="F122" s="589" t="str">
        <f>NPENGETAHUAN!N28</f>
        <v/>
      </c>
      <c r="G122" s="1310" t="str">
        <f>NKETRAMPILAN!M28</f>
        <v/>
      </c>
      <c r="H122" s="1304" t="str">
        <f>NSIKAP!Z33</f>
        <v/>
      </c>
      <c r="I122" s="1314" t="str">
        <f>NPENGETAHUAN!V28</f>
        <v/>
      </c>
      <c r="J122" s="1310" t="str">
        <f>NKETRAMPILAN!U28</f>
        <v/>
      </c>
      <c r="K122" s="1304" t="str">
        <f>NSIKAP!AH33</f>
        <v/>
      </c>
      <c r="L122" s="623" t="str">
        <f>F122</f>
        <v/>
      </c>
      <c r="M122" s="623" t="str">
        <f>F123</f>
        <v/>
      </c>
      <c r="N122" s="623" t="str">
        <f>F124</f>
        <v/>
      </c>
      <c r="O122" s="623" t="str">
        <f>F125</f>
        <v/>
      </c>
      <c r="P122" s="623" t="str">
        <f>F126</f>
        <v/>
      </c>
      <c r="Q122" s="623" t="str">
        <f>F127</f>
        <v/>
      </c>
      <c r="R122" s="623">
        <f>COUNTBLANK(L122:Q122)</f>
        <v>6</v>
      </c>
      <c r="S122" s="1301" t="str">
        <f>IF(R122=6,"","Sudah memahami ")</f>
        <v/>
      </c>
      <c r="T122" s="2272" t="str">
        <f>CONCATENATE(S123,L122,L125,M122,M125,N122,N125,O122,O125,P122,P125,Q122)</f>
        <v/>
      </c>
      <c r="U122" s="1322" t="str">
        <f>G122</f>
        <v/>
      </c>
      <c r="V122" s="1322" t="str">
        <f>G123</f>
        <v/>
      </c>
      <c r="W122" s="1322" t="str">
        <f>G124</f>
        <v/>
      </c>
      <c r="X122" s="1322" t="str">
        <f>G125</f>
        <v/>
      </c>
      <c r="Y122" s="1322" t="str">
        <f>G126</f>
        <v/>
      </c>
      <c r="Z122" s="1322" t="str">
        <f>G127</f>
        <v/>
      </c>
      <c r="AA122" s="623">
        <f>COUNTBLANK(U122:Z122)</f>
        <v>6</v>
      </c>
      <c r="AB122" s="1301" t="str">
        <f>IF(AA122=6,"","Sudah memiliki ketrampilan ")</f>
        <v/>
      </c>
      <c r="AC122" s="2272" t="str">
        <f>CONCATENATE(AB123,U122,U125,V122,V125,W122,W125,X122,X125,Y122,Y125,Z122)</f>
        <v/>
      </c>
      <c r="AD122" s="1322" t="str">
        <f t="shared" ref="AD122" si="1153">H122</f>
        <v/>
      </c>
      <c r="AE122" s="1322" t="str">
        <f t="shared" ref="AE122" si="1154">H123</f>
        <v/>
      </c>
      <c r="AF122" s="1322" t="str">
        <f t="shared" ref="AF122" si="1155">H124</f>
        <v/>
      </c>
      <c r="AG122" s="1322" t="str">
        <f t="shared" ref="AG122" si="1156">H125</f>
        <v/>
      </c>
      <c r="AH122" s="1322" t="str">
        <f t="shared" ref="AH122" si="1157">H126</f>
        <v/>
      </c>
      <c r="AI122" s="1322" t="str">
        <f t="shared" ref="AI122" si="1158">H127</f>
        <v/>
      </c>
      <c r="AJ122" s="623">
        <f t="shared" ref="AJ122" si="1159">COUNTBLANK(AD122:AI122)</f>
        <v>6</v>
      </c>
      <c r="AK122" s="1301" t="str">
        <f t="shared" ref="AK122" si="1160">IF(AJ122=6,"","Sudah memperlihatkan sikap yang konsisten terhadap ")</f>
        <v/>
      </c>
      <c r="AL122" s="2272" t="str">
        <f t="shared" ref="AL122" si="1161">CONCATENATE(AK123,AD122,AD125,AE122,AE125,AF122,AF125,AG122,AG125,AH122,AH125,AI122)</f>
        <v/>
      </c>
      <c r="AM122" s="2274" t="str">
        <f t="shared" ref="AM122" si="1162">CONCATENATE(T122,T126)</f>
        <v/>
      </c>
      <c r="AN122" s="2274" t="str">
        <f t="shared" ref="AN122" si="1163">CONCATENATE(AC122,AC126)</f>
        <v/>
      </c>
      <c r="AO122" s="2274" t="str">
        <f t="shared" ref="AO122" si="1164">CONCATENATE(AL122,AL126)</f>
        <v/>
      </c>
    </row>
    <row r="123" spans="2:41" ht="15" customHeight="1" x14ac:dyDescent="0.2">
      <c r="B123" s="2260"/>
      <c r="C123" s="2263"/>
      <c r="D123" s="2242"/>
      <c r="E123" s="2243"/>
      <c r="F123" s="590" t="str">
        <f>NPENGETAHUAN!O28</f>
        <v/>
      </c>
      <c r="G123" s="1311" t="str">
        <f>NKETRAMPILAN!N28</f>
        <v/>
      </c>
      <c r="H123" s="1305" t="str">
        <f>NSIKAP!AA33</f>
        <v/>
      </c>
      <c r="I123" s="1315" t="str">
        <f>NPENGETAHUAN!W28</f>
        <v/>
      </c>
      <c r="J123" s="1311" t="str">
        <f>NKETRAMPILAN!V28</f>
        <v/>
      </c>
      <c r="K123" s="1305" t="str">
        <f>NSIKAP!AI33</f>
        <v/>
      </c>
      <c r="L123" s="624">
        <f>IF(L122="",0,1)</f>
        <v>0</v>
      </c>
      <c r="M123" s="624">
        <f>IF(M122="",0,1)</f>
        <v>0</v>
      </c>
      <c r="N123" s="624">
        <f t="shared" ref="N123" si="1165">IF(N122="",0,1)</f>
        <v>0</v>
      </c>
      <c r="O123" s="624">
        <f t="shared" ref="O123" si="1166">IF(O122="",0,1)</f>
        <v>0</v>
      </c>
      <c r="P123" s="624">
        <f t="shared" ref="P123" si="1167">IF(P122="",0,1)</f>
        <v>0</v>
      </c>
      <c r="Q123" s="624">
        <f t="shared" ref="Q123" si="1168">IF(Q122="",0,1)</f>
        <v>0</v>
      </c>
      <c r="R123" s="624">
        <f>SUM(L123:Q123)</f>
        <v>0</v>
      </c>
      <c r="S123" s="624" t="str">
        <f>IF(R123=6,"",S122)</f>
        <v/>
      </c>
      <c r="T123" s="2269"/>
      <c r="U123" s="624">
        <f>IF(U122="",0,1)</f>
        <v>0</v>
      </c>
      <c r="V123" s="624">
        <f>IF(V122="",0,1)</f>
        <v>0</v>
      </c>
      <c r="W123" s="624">
        <f t="shared" ref="W123" si="1169">IF(W122="",0,1)</f>
        <v>0</v>
      </c>
      <c r="X123" s="624">
        <f t="shared" ref="X123" si="1170">IF(X122="",0,1)</f>
        <v>0</v>
      </c>
      <c r="Y123" s="624">
        <f t="shared" ref="Y123" si="1171">IF(Y122="",0,1)</f>
        <v>0</v>
      </c>
      <c r="Z123" s="624">
        <f t="shared" ref="Z123" si="1172">IF(Z122="",0,1)</f>
        <v>0</v>
      </c>
      <c r="AA123" s="624">
        <f>SUM(U123:Z123)</f>
        <v>0</v>
      </c>
      <c r="AB123" s="1300" t="str">
        <f>IF(AA123=6,"",AB122)</f>
        <v/>
      </c>
      <c r="AC123" s="2269"/>
      <c r="AD123" s="624">
        <f t="shared" ref="AD123" si="1173">IF(AD122="",0,1)</f>
        <v>0</v>
      </c>
      <c r="AE123" s="624">
        <f t="shared" ref="AE123" si="1174">IF(AE122="",0,1)</f>
        <v>0</v>
      </c>
      <c r="AF123" s="624">
        <f t="shared" ref="AF123" si="1175">IF(AF122="",0,1)</f>
        <v>0</v>
      </c>
      <c r="AG123" s="624">
        <f t="shared" ref="AG123" si="1176">IF(AG122="",0,1)</f>
        <v>0</v>
      </c>
      <c r="AH123" s="624">
        <f t="shared" ref="AH123" si="1177">IF(AH122="",0,1)</f>
        <v>0</v>
      </c>
      <c r="AI123" s="624">
        <f t="shared" ref="AI123" si="1178">IF(AI122="",0,1)</f>
        <v>0</v>
      </c>
      <c r="AJ123" s="624">
        <f t="shared" ref="AJ123" si="1179">SUM(AD123:AI123)</f>
        <v>0</v>
      </c>
      <c r="AK123" s="1300" t="str">
        <f t="shared" ref="AK123" si="1180">IF(AJ123=6,"",AK122)</f>
        <v/>
      </c>
      <c r="AL123" s="2269"/>
      <c r="AM123" s="2275"/>
      <c r="AN123" s="2275"/>
      <c r="AO123" s="2275"/>
    </row>
    <row r="124" spans="2:41" ht="15" customHeight="1" x14ac:dyDescent="0.2">
      <c r="B124" s="2260"/>
      <c r="C124" s="2263"/>
      <c r="D124" s="2242"/>
      <c r="E124" s="2243"/>
      <c r="F124" s="601" t="str">
        <f>NPENGETAHUAN!P28</f>
        <v/>
      </c>
      <c r="G124" s="1311" t="str">
        <f>NKETRAMPILAN!O28</f>
        <v/>
      </c>
      <c r="H124" s="1306" t="str">
        <f>NSIKAP!AB33</f>
        <v/>
      </c>
      <c r="I124" s="1316" t="str">
        <f>NPENGETAHUAN!X28</f>
        <v/>
      </c>
      <c r="J124" s="1311" t="str">
        <f>NKETRAMPILAN!W28</f>
        <v/>
      </c>
      <c r="K124" s="1306" t="str">
        <f>NSIKAP!AJ33</f>
        <v/>
      </c>
      <c r="L124" s="624" t="str">
        <f>IF(SUM(L123:Q123)=1,"",IF(SUM(L123:Q123)=2," dan ",", "))</f>
        <v xml:space="preserve">, </v>
      </c>
      <c r="M124" s="624" t="str">
        <f>IF(SUM(M123:Q123)=1,"",IF(SUM(M123:Q123)=2," dan ",", "))</f>
        <v xml:space="preserve">, </v>
      </c>
      <c r="N124" s="624" t="str">
        <f>IF(SUM(N123:Q123)=1,"",IF(SUM(N123:Q123)=2," dan ",", "))</f>
        <v xml:space="preserve">, </v>
      </c>
      <c r="O124" s="624" t="str">
        <f>IF(SUM(O123:Q123)=1,"",IF(SUM(O123:Q123)=2," dan ",", "))</f>
        <v xml:space="preserve">, </v>
      </c>
      <c r="P124" s="624" t="str">
        <f>IF(SUM(P123:Q123)=1,"",IF(SUM(P123:Q123)=2," dan ",", "))</f>
        <v xml:space="preserve">, </v>
      </c>
      <c r="Q124" s="624"/>
      <c r="R124" s="624"/>
      <c r="S124" s="624"/>
      <c r="T124" s="2269"/>
      <c r="U124" s="624" t="str">
        <f>IF(SUM(U123:Z123)=1,"",IF(SUM(U123:Z123)=2," dan ",", "))</f>
        <v xml:space="preserve">, </v>
      </c>
      <c r="V124" s="624" t="str">
        <f>IF(SUM(V123:Z123)=1,"",IF(SUM(V123:Z123)=2," dan ",", "))</f>
        <v xml:space="preserve">, </v>
      </c>
      <c r="W124" s="624" t="str">
        <f>IF(SUM(W123:Z123)=1,"",IF(SUM(W123:Z123)=2," dan ",", "))</f>
        <v xml:space="preserve">, </v>
      </c>
      <c r="X124" s="624" t="str">
        <f>IF(SUM(X123:Z123)=1,"",IF(SUM(X123:Z123)=2," dan ",", "))</f>
        <v xml:space="preserve">, </v>
      </c>
      <c r="Y124" s="624" t="str">
        <f>IF(SUM(Y123:Z123)=1,"",IF(SUM(Y123:Z123)=2," dan ",", "))</f>
        <v xml:space="preserve">, </v>
      </c>
      <c r="Z124" s="624"/>
      <c r="AA124" s="624"/>
      <c r="AB124" s="1300"/>
      <c r="AC124" s="2269"/>
      <c r="AD124" s="624" t="str">
        <f t="shared" ref="AD124" si="1181">IF(SUM(AD123:AI123)=1,"",IF(SUM(AD123:AI123)=2," dan ",", "))</f>
        <v xml:space="preserve">, </v>
      </c>
      <c r="AE124" s="624" t="str">
        <f t="shared" ref="AE124" si="1182">IF(SUM(AE123:AI123)=1,"",IF(SUM(AE123:AI123)=2," dan ",", "))</f>
        <v xml:space="preserve">, </v>
      </c>
      <c r="AF124" s="624" t="str">
        <f t="shared" ref="AF124" si="1183">IF(SUM(AF123:AI123)=1,"",IF(SUM(AF123:AI123)=2," dan ",", "))</f>
        <v xml:space="preserve">, </v>
      </c>
      <c r="AG124" s="624" t="str">
        <f t="shared" ref="AG124" si="1184">IF(SUM(AG123:AI123)=1,"",IF(SUM(AG123:AI123)=2," dan ",", "))</f>
        <v xml:space="preserve">, </v>
      </c>
      <c r="AH124" s="624" t="str">
        <f t="shared" ref="AH124" si="1185">IF(SUM(AH123:AI123)=1,"",IF(SUM(AH123:AI123)=2," dan ",", "))</f>
        <v xml:space="preserve">, </v>
      </c>
      <c r="AI124" s="624"/>
      <c r="AJ124" s="624"/>
      <c r="AK124" s="1300"/>
      <c r="AL124" s="2269"/>
      <c r="AM124" s="2275"/>
      <c r="AN124" s="2275"/>
      <c r="AO124" s="2275"/>
    </row>
    <row r="125" spans="2:41" ht="15" customHeight="1" x14ac:dyDescent="0.2">
      <c r="B125" s="2260"/>
      <c r="C125" s="2263"/>
      <c r="D125" s="2242"/>
      <c r="E125" s="2243"/>
      <c r="F125" s="601" t="str">
        <f>NPENGETAHUAN!Q28</f>
        <v/>
      </c>
      <c r="G125" s="1311" t="str">
        <f>NKETRAMPILAN!P28</f>
        <v/>
      </c>
      <c r="H125" s="1306" t="str">
        <f>NSIKAP!AC33</f>
        <v/>
      </c>
      <c r="I125" s="1316" t="str">
        <f>NPENGETAHUAN!Y28</f>
        <v/>
      </c>
      <c r="J125" s="1311" t="str">
        <f>NKETRAMPILAN!X28</f>
        <v/>
      </c>
      <c r="K125" s="1306" t="str">
        <f>NSIKAP!AK33</f>
        <v/>
      </c>
      <c r="L125" s="624" t="str">
        <f>IF(L123=0,"",L124)</f>
        <v/>
      </c>
      <c r="M125" s="624" t="str">
        <f>IF(M123=0,"",M124)</f>
        <v/>
      </c>
      <c r="N125" s="624" t="str">
        <f t="shared" ref="N125" si="1186">IF(N123=0,"",N124)</f>
        <v/>
      </c>
      <c r="O125" s="624" t="str">
        <f t="shared" ref="O125" si="1187">IF(O123=0,"",O124)</f>
        <v/>
      </c>
      <c r="P125" s="624" t="str">
        <f t="shared" ref="P125" si="1188">IF(P123=0,"",P124)</f>
        <v/>
      </c>
      <c r="Q125" s="624"/>
      <c r="R125" s="624"/>
      <c r="S125" s="624"/>
      <c r="T125" s="2273"/>
      <c r="U125" s="624" t="str">
        <f>IF(U123=0,"",U124)</f>
        <v/>
      </c>
      <c r="V125" s="624" t="str">
        <f>IF(V123=0,"",V124)</f>
        <v/>
      </c>
      <c r="W125" s="624" t="str">
        <f t="shared" ref="W125" si="1189">IF(W123=0,"",W124)</f>
        <v/>
      </c>
      <c r="X125" s="624" t="str">
        <f t="shared" ref="X125" si="1190">IF(X123=0,"",X124)</f>
        <v/>
      </c>
      <c r="Y125" s="624" t="str">
        <f t="shared" ref="Y125" si="1191">IF(Y123=0,"",Y124)</f>
        <v/>
      </c>
      <c r="Z125" s="624"/>
      <c r="AA125" s="624"/>
      <c r="AB125" s="1300"/>
      <c r="AC125" s="2273"/>
      <c r="AD125" s="624" t="str">
        <f t="shared" ref="AD125:AE125" si="1192">IF(AD123=0,"",AD124)</f>
        <v/>
      </c>
      <c r="AE125" s="624" t="str">
        <f t="shared" si="1192"/>
        <v/>
      </c>
      <c r="AF125" s="624" t="str">
        <f t="shared" ref="AF125" si="1193">IF(AF123=0,"",AF124)</f>
        <v/>
      </c>
      <c r="AG125" s="624" t="str">
        <f t="shared" ref="AG125" si="1194">IF(AG123=0,"",AG124)</f>
        <v/>
      </c>
      <c r="AH125" s="624" t="str">
        <f t="shared" ref="AH125" si="1195">IF(AH123=0,"",AH124)</f>
        <v/>
      </c>
      <c r="AI125" s="624"/>
      <c r="AJ125" s="624"/>
      <c r="AK125" s="1300"/>
      <c r="AL125" s="2273"/>
      <c r="AM125" s="2275"/>
      <c r="AN125" s="2275"/>
      <c r="AO125" s="2275"/>
    </row>
    <row r="126" spans="2:41" ht="15" customHeight="1" x14ac:dyDescent="0.2">
      <c r="B126" s="2260"/>
      <c r="C126" s="2263"/>
      <c r="D126" s="2242"/>
      <c r="E126" s="2243"/>
      <c r="F126" s="601" t="str">
        <f>NPENGETAHUAN!R28</f>
        <v/>
      </c>
      <c r="G126" s="1311" t="str">
        <f>NKETRAMPILAN!Q28</f>
        <v/>
      </c>
      <c r="H126" s="1306" t="str">
        <f>NSIKAP!AD33</f>
        <v/>
      </c>
      <c r="I126" s="1316" t="str">
        <f>NPENGETAHUAN!Z28</f>
        <v/>
      </c>
      <c r="J126" s="1311" t="str">
        <f>NKETRAMPILAN!Y28</f>
        <v/>
      </c>
      <c r="K126" s="1306" t="str">
        <f>NSIKAP!AL33</f>
        <v/>
      </c>
      <c r="L126" s="624" t="str">
        <f>I122</f>
        <v/>
      </c>
      <c r="M126" s="624" t="str">
        <f>I123</f>
        <v/>
      </c>
      <c r="N126" s="624" t="str">
        <f>I124</f>
        <v/>
      </c>
      <c r="O126" s="624" t="str">
        <f>I125</f>
        <v/>
      </c>
      <c r="P126" s="624" t="str">
        <f>I126</f>
        <v/>
      </c>
      <c r="Q126" s="624" t="str">
        <f>I127</f>
        <v/>
      </c>
      <c r="R126" s="624">
        <f t="shared" ref="R126" si="1196">COUNTBLANK(L126:Q126)</f>
        <v>6</v>
      </c>
      <c r="S126" s="624" t="str">
        <f>IF(R122=6,"Masih harus ditingkatkan pemahaman mengenai", ", tapi masih harus ditingkatkan pemahaman mengenai ")</f>
        <v>Masih harus ditingkatkan pemahaman mengenai</v>
      </c>
      <c r="T126" s="2268" t="str">
        <f>CONCATENATE(S127,L126,L129,M126,M129,N126,N129,O126,O129,P126,P129,Q126)</f>
        <v/>
      </c>
      <c r="U126" s="624" t="str">
        <f>J122</f>
        <v/>
      </c>
      <c r="V126" s="624" t="str">
        <f>J123</f>
        <v/>
      </c>
      <c r="W126" s="624" t="str">
        <f>J124</f>
        <v/>
      </c>
      <c r="X126" s="624" t="str">
        <f>J125</f>
        <v/>
      </c>
      <c r="Y126" s="624" t="str">
        <f>J126</f>
        <v/>
      </c>
      <c r="Z126" s="624" t="str">
        <f>J127</f>
        <v/>
      </c>
      <c r="AA126" s="624">
        <f t="shared" ref="AA126" si="1197">COUNTBLANK(U126:Z126)</f>
        <v>6</v>
      </c>
      <c r="AB126" s="1300" t="str">
        <f>IF(AA122=6,"Masih harus ditingkatkan kemampuan pada ketrampilan", ", tapi masih harus ditingkatkan ketrampilannya dalam ")</f>
        <v>Masih harus ditingkatkan kemampuan pada ketrampilan</v>
      </c>
      <c r="AC126" s="2268" t="str">
        <f>CONCATENATE(AB127,U126,U129,V126,V129,W126,W129,X126,X129,Y126,Y129,Z126)</f>
        <v/>
      </c>
      <c r="AD126" s="624" t="str">
        <f t="shared" ref="AD126" si="1198">K122</f>
        <v/>
      </c>
      <c r="AE126" s="624" t="str">
        <f t="shared" ref="AE126" si="1199">K123</f>
        <v/>
      </c>
      <c r="AF126" s="624" t="str">
        <f t="shared" ref="AF126" si="1200">K124</f>
        <v/>
      </c>
      <c r="AG126" s="624" t="str">
        <f t="shared" ref="AG126" si="1201">K125</f>
        <v/>
      </c>
      <c r="AH126" s="624" t="str">
        <f t="shared" ref="AH126" si="1202">K126</f>
        <v/>
      </c>
      <c r="AI126" s="624" t="str">
        <f t="shared" ref="AI126" si="1203">K127</f>
        <v/>
      </c>
      <c r="AJ126" s="624">
        <f t="shared" ref="AJ126" si="1204">COUNTBLANK(AD126:AI126)</f>
        <v>6</v>
      </c>
      <c r="AK126" s="1300" t="str">
        <f t="shared" ref="AK126" si="1205">IF(AJ122=6,"Masih harus diperbaiki sikap dan perilakunya dalam hal ", ", tapi masih harus diperbaiki sikap dan perilakunya dalam hal ")</f>
        <v xml:space="preserve">Masih harus diperbaiki sikap dan perilakunya dalam hal </v>
      </c>
      <c r="AL126" s="2268" t="str">
        <f t="shared" ref="AL126" si="1206">CONCATENATE(AK127,AD126,AD129,AE126,AE129,AF126,AF129,AG126,AG129,AH126,AH129,AI126)</f>
        <v/>
      </c>
      <c r="AM126" s="2275"/>
      <c r="AN126" s="2275"/>
      <c r="AO126" s="2275"/>
    </row>
    <row r="127" spans="2:41" ht="15.75" customHeight="1" thickBot="1" x14ac:dyDescent="0.25">
      <c r="B127" s="2261"/>
      <c r="C127" s="2264"/>
      <c r="D127" s="2244"/>
      <c r="E127" s="2245"/>
      <c r="F127" s="591" t="str">
        <f>NPENGETAHUAN!S28</f>
        <v/>
      </c>
      <c r="G127" s="1311" t="str">
        <f>NKETRAMPILAN!R28</f>
        <v/>
      </c>
      <c r="H127" s="1307" t="str">
        <f>NSIKAP!AE33</f>
        <v/>
      </c>
      <c r="I127" s="1317" t="str">
        <f>NPENGETAHUAN!AA28</f>
        <v/>
      </c>
      <c r="J127" s="1311" t="str">
        <f>NKETRAMPILAN!Z28</f>
        <v/>
      </c>
      <c r="K127" s="1307" t="str">
        <f>NSIKAP!AM33</f>
        <v/>
      </c>
      <c r="L127" s="624">
        <f>IF(L126="",0,1)</f>
        <v>0</v>
      </c>
      <c r="M127" s="624">
        <f t="shared" ref="M127" si="1207">IF(M126="",0,1)</f>
        <v>0</v>
      </c>
      <c r="N127" s="624">
        <f t="shared" ref="N127" si="1208">IF(N126="",0,1)</f>
        <v>0</v>
      </c>
      <c r="O127" s="624">
        <f t="shared" ref="O127" si="1209">IF(O126="",0,1)</f>
        <v>0</v>
      </c>
      <c r="P127" s="624">
        <f t="shared" ref="P127" si="1210">IF(P126="",0,1)</f>
        <v>0</v>
      </c>
      <c r="Q127" s="624">
        <f t="shared" ref="Q127" si="1211">IF(Q126="",0,1)</f>
        <v>0</v>
      </c>
      <c r="R127" s="624">
        <f>SUM(L127:Q127)</f>
        <v>0</v>
      </c>
      <c r="S127" s="624" t="str">
        <f>IF(R126=6,"",S126)</f>
        <v/>
      </c>
      <c r="T127" s="2269"/>
      <c r="U127" s="624">
        <f>IF(U126="",0,1)</f>
        <v>0</v>
      </c>
      <c r="V127" s="624">
        <f t="shared" ref="V127" si="1212">IF(V126="",0,1)</f>
        <v>0</v>
      </c>
      <c r="W127" s="624">
        <f t="shared" ref="W127" si="1213">IF(W126="",0,1)</f>
        <v>0</v>
      </c>
      <c r="X127" s="624">
        <f t="shared" ref="X127" si="1214">IF(X126="",0,1)</f>
        <v>0</v>
      </c>
      <c r="Y127" s="624">
        <f t="shared" ref="Y127" si="1215">IF(Y126="",0,1)</f>
        <v>0</v>
      </c>
      <c r="Z127" s="624">
        <f t="shared" ref="Z127" si="1216">IF(Z126="",0,1)</f>
        <v>0</v>
      </c>
      <c r="AA127" s="624">
        <f>SUM(U127:Z127)</f>
        <v>0</v>
      </c>
      <c r="AB127" s="1300" t="str">
        <f>IF(AA126=6,"",AB126)</f>
        <v/>
      </c>
      <c r="AC127" s="2269"/>
      <c r="AD127" s="624">
        <f t="shared" ref="AD127" si="1217">IF(AD126="",0,1)</f>
        <v>0</v>
      </c>
      <c r="AE127" s="624">
        <f t="shared" ref="AE127" si="1218">IF(AE126="",0,1)</f>
        <v>0</v>
      </c>
      <c r="AF127" s="624">
        <f t="shared" ref="AF127" si="1219">IF(AF126="",0,1)</f>
        <v>0</v>
      </c>
      <c r="AG127" s="624">
        <f t="shared" ref="AG127" si="1220">IF(AG126="",0,1)</f>
        <v>0</v>
      </c>
      <c r="AH127" s="624">
        <f t="shared" ref="AH127" si="1221">IF(AH126="",0,1)</f>
        <v>0</v>
      </c>
      <c r="AI127" s="624">
        <f t="shared" ref="AI127" si="1222">IF(AI126="",0,1)</f>
        <v>0</v>
      </c>
      <c r="AJ127" s="624">
        <f t="shared" ref="AJ127" si="1223">SUM(AD127:AI127)</f>
        <v>0</v>
      </c>
      <c r="AK127" s="1300" t="str">
        <f t="shared" ref="AK127" si="1224">IF(AJ126=6,"",AK126)</f>
        <v/>
      </c>
      <c r="AL127" s="2269"/>
      <c r="AM127" s="2275"/>
      <c r="AN127" s="2275"/>
      <c r="AO127" s="2275"/>
    </row>
    <row r="128" spans="2:41" ht="15.75" hidden="1" customHeight="1" thickTop="1" x14ac:dyDescent="0.2">
      <c r="B128" s="1298"/>
      <c r="C128" s="1299"/>
      <c r="D128" s="1296"/>
      <c r="E128" s="1297"/>
      <c r="F128" s="600"/>
      <c r="G128" s="1312"/>
      <c r="H128" s="1308"/>
      <c r="I128" s="1313"/>
      <c r="J128" s="1312"/>
      <c r="K128" s="1308"/>
      <c r="L128" s="624" t="str">
        <f>IF(SUM(L127:Q127)=1,"",IF(SUM(L127:Q127)=2," dan ",", "))</f>
        <v xml:space="preserve">, </v>
      </c>
      <c r="M128" s="624" t="str">
        <f>IF(SUM(M127:Q127)=1,"",IF(SUM(M127:Q127)=2," dan ",", "))</f>
        <v xml:space="preserve">, </v>
      </c>
      <c r="N128" s="624" t="str">
        <f>IF(SUM(N127:Q127)=1,"",IF(SUM(N127:Q127)=2," dan ",", "))</f>
        <v xml:space="preserve">, </v>
      </c>
      <c r="O128" s="624" t="str">
        <f>IF(SUM(O127:Q127)=1,"",IF(SUM(O127:Q127)=2," dan ",", "))</f>
        <v xml:space="preserve">, </v>
      </c>
      <c r="P128" s="624" t="str">
        <f>IF(SUM(P127:Q127)=1,"",IF(SUM(P127:Q127)=2," dan ",", "))</f>
        <v xml:space="preserve">, </v>
      </c>
      <c r="Q128" s="624"/>
      <c r="R128" s="624"/>
      <c r="S128" s="624"/>
      <c r="T128" s="2269"/>
      <c r="U128" s="624" t="str">
        <f>IF(SUM(U127:Z127)=1,"",IF(SUM(U127:Z127)=2," dan ",", "))</f>
        <v xml:space="preserve">, </v>
      </c>
      <c r="V128" s="624" t="str">
        <f>IF(SUM(V127:Z127)=1,"",IF(SUM(V127:Z127)=2," dan ",", "))</f>
        <v xml:space="preserve">, </v>
      </c>
      <c r="W128" s="624" t="str">
        <f>IF(SUM(W127:Z127)=1,"",IF(SUM(W127:Z127)=2," dan ",", "))</f>
        <v xml:space="preserve">, </v>
      </c>
      <c r="X128" s="624" t="str">
        <f>IF(SUM(X127:Z127)=1,"",IF(SUM(X127:Z127)=2," dan ",", "))</f>
        <v xml:space="preserve">, </v>
      </c>
      <c r="Y128" s="624" t="str">
        <f>IF(SUM(Y127:Z127)=1,"",IF(SUM(Y127:Z127)=2," dan ",", "))</f>
        <v xml:space="preserve">, </v>
      </c>
      <c r="Z128" s="624"/>
      <c r="AA128" s="624"/>
      <c r="AB128" s="1300"/>
      <c r="AC128" s="2269"/>
      <c r="AD128" s="624" t="str">
        <f t="shared" ref="AD128" si="1225">IF(SUM(AD127:AI127)=1,"",IF(SUM(AD127:AI127)=2," dan ",", "))</f>
        <v xml:space="preserve">, </v>
      </c>
      <c r="AE128" s="624" t="str">
        <f t="shared" ref="AE128" si="1226">IF(SUM(AE127:AI127)=1,"",IF(SUM(AE127:AI127)=2," dan ",", "))</f>
        <v xml:space="preserve">, </v>
      </c>
      <c r="AF128" s="624" t="str">
        <f t="shared" ref="AF128" si="1227">IF(SUM(AF127:AI127)=1,"",IF(SUM(AF127:AI127)=2," dan ",", "))</f>
        <v xml:space="preserve">, </v>
      </c>
      <c r="AG128" s="624" t="str">
        <f t="shared" ref="AG128" si="1228">IF(SUM(AG127:AI127)=1,"",IF(SUM(AG127:AI127)=2," dan ",", "))</f>
        <v xml:space="preserve">, </v>
      </c>
      <c r="AH128" s="624" t="str">
        <f t="shared" ref="AH128" si="1229">IF(SUM(AH127:AI127)=1,"",IF(SUM(AH127:AI127)=2," dan ",", "))</f>
        <v xml:space="preserve">, </v>
      </c>
      <c r="AI128" s="624"/>
      <c r="AJ128" s="624"/>
      <c r="AK128" s="1300"/>
      <c r="AL128" s="2269"/>
      <c r="AM128" s="2275"/>
      <c r="AN128" s="2275"/>
      <c r="AO128" s="2275"/>
    </row>
    <row r="129" spans="2:41" ht="15.75" hidden="1" customHeight="1" thickBot="1" x14ac:dyDescent="0.25">
      <c r="B129" s="616"/>
      <c r="C129" s="617"/>
      <c r="D129" s="618"/>
      <c r="E129" s="619"/>
      <c r="F129" s="600"/>
      <c r="G129" s="1312"/>
      <c r="H129" s="1308"/>
      <c r="I129" s="1313"/>
      <c r="J129" s="1312"/>
      <c r="K129" s="1308"/>
      <c r="L129" s="625" t="str">
        <f>IF(L127=0,"",L128)</f>
        <v/>
      </c>
      <c r="M129" s="625" t="str">
        <f t="shared" ref="M129" si="1230">IF(M127=0,"",M128)</f>
        <v/>
      </c>
      <c r="N129" s="625" t="str">
        <f t="shared" ref="N129" si="1231">IF(N127=0,"",N128)</f>
        <v/>
      </c>
      <c r="O129" s="625" t="str">
        <f t="shared" ref="O129" si="1232">IF(O127=0,"",O128)</f>
        <v/>
      </c>
      <c r="P129" s="625" t="str">
        <f t="shared" ref="P129" si="1233">IF(P127=0,"",P128)</f>
        <v/>
      </c>
      <c r="Q129" s="625" t="str">
        <f t="shared" ref="Q129" si="1234">IF(Q127=0,"",Q128)</f>
        <v/>
      </c>
      <c r="R129" s="625"/>
      <c r="S129" s="625"/>
      <c r="T129" s="2270"/>
      <c r="U129" s="625" t="str">
        <f>IF(U127=0,"",U128)</f>
        <v/>
      </c>
      <c r="V129" s="625" t="str">
        <f t="shared" ref="V129" si="1235">IF(V127=0,"",V128)</f>
        <v/>
      </c>
      <c r="W129" s="625" t="str">
        <f t="shared" ref="W129" si="1236">IF(W127=0,"",W128)</f>
        <v/>
      </c>
      <c r="X129" s="625" t="str">
        <f t="shared" ref="X129" si="1237">IF(X127=0,"",X128)</f>
        <v/>
      </c>
      <c r="Y129" s="625" t="str">
        <f t="shared" ref="Y129" si="1238">IF(Y127=0,"",Y128)</f>
        <v/>
      </c>
      <c r="Z129" s="625" t="str">
        <f t="shared" ref="Z129" si="1239">IF(Z127=0,"",Z128)</f>
        <v/>
      </c>
      <c r="AA129" s="625"/>
      <c r="AB129" s="1330"/>
      <c r="AC129" s="2270"/>
      <c r="AD129" s="625" t="str">
        <f t="shared" ref="AD129" si="1240">IF(AD127=0,"",AD128)</f>
        <v/>
      </c>
      <c r="AE129" s="625" t="str">
        <f t="shared" ref="AE129" si="1241">IF(AE127=0,"",AE128)</f>
        <v/>
      </c>
      <c r="AF129" s="625" t="str">
        <f t="shared" ref="AF129" si="1242">IF(AF127=0,"",AF128)</f>
        <v/>
      </c>
      <c r="AG129" s="625" t="str">
        <f t="shared" ref="AG129" si="1243">IF(AG127=0,"",AG128)</f>
        <v/>
      </c>
      <c r="AH129" s="625" t="str">
        <f t="shared" ref="AH129" si="1244">IF(AH127=0,"",AH128)</f>
        <v/>
      </c>
      <c r="AI129" s="625" t="str">
        <f t="shared" ref="AI129" si="1245">IF(AI127=0,"",AI128)</f>
        <v/>
      </c>
      <c r="AJ129" s="625"/>
      <c r="AK129" s="1330"/>
      <c r="AL129" s="2270"/>
      <c r="AM129" s="2276"/>
      <c r="AN129" s="2276"/>
      <c r="AO129" s="2276"/>
    </row>
    <row r="130" spans="2:41" ht="15.75" customHeight="1" thickTop="1" x14ac:dyDescent="0.2">
      <c r="B130" s="2259">
        <v>15</v>
      </c>
      <c r="C130" s="2262" t="str">
        <f>ABSEN!C25</f>
        <v/>
      </c>
      <c r="D130" s="2240" t="str">
        <f>ABSEN!E25</f>
        <v/>
      </c>
      <c r="E130" s="2241"/>
      <c r="F130" s="589" t="str">
        <f>NPENGETAHUAN!N29</f>
        <v/>
      </c>
      <c r="G130" s="1310" t="str">
        <f>NKETRAMPILAN!M29</f>
        <v/>
      </c>
      <c r="H130" s="1304" t="str">
        <f>NSIKAP!Z34</f>
        <v/>
      </c>
      <c r="I130" s="1314" t="str">
        <f>NPENGETAHUAN!V29</f>
        <v/>
      </c>
      <c r="J130" s="1310" t="str">
        <f>NKETRAMPILAN!U29</f>
        <v/>
      </c>
      <c r="K130" s="1304" t="str">
        <f>NSIKAP!AH34</f>
        <v/>
      </c>
      <c r="L130" s="623" t="str">
        <f>F130</f>
        <v/>
      </c>
      <c r="M130" s="623" t="str">
        <f>F131</f>
        <v/>
      </c>
      <c r="N130" s="623" t="str">
        <f>F132</f>
        <v/>
      </c>
      <c r="O130" s="623" t="str">
        <f>F133</f>
        <v/>
      </c>
      <c r="P130" s="623" t="str">
        <f>F134</f>
        <v/>
      </c>
      <c r="Q130" s="623" t="str">
        <f>F135</f>
        <v/>
      </c>
      <c r="R130" s="623">
        <f>COUNTBLANK(L130:Q130)</f>
        <v>6</v>
      </c>
      <c r="S130" s="1301" t="str">
        <f>IF(R130=6,"","Sudah memahami ")</f>
        <v/>
      </c>
      <c r="T130" s="2272" t="str">
        <f>CONCATENATE(S131,L130,L133,M130,M133,N130,N133,O130,O133,P130,P133,Q130)</f>
        <v/>
      </c>
      <c r="U130" s="1322" t="str">
        <f>G130</f>
        <v/>
      </c>
      <c r="V130" s="1322" t="str">
        <f>G131</f>
        <v/>
      </c>
      <c r="W130" s="1322" t="str">
        <f>G132</f>
        <v/>
      </c>
      <c r="X130" s="1322" t="str">
        <f>G133</f>
        <v/>
      </c>
      <c r="Y130" s="1322" t="str">
        <f>G134</f>
        <v/>
      </c>
      <c r="Z130" s="1322" t="str">
        <f>G135</f>
        <v/>
      </c>
      <c r="AA130" s="623">
        <f>COUNTBLANK(U130:Z130)</f>
        <v>6</v>
      </c>
      <c r="AB130" s="1301" t="str">
        <f>IF(AA130=6,"","Sudah memiliki ketrampilan ")</f>
        <v/>
      </c>
      <c r="AC130" s="2272" t="str">
        <f>CONCATENATE(AB131,U130,U133,V130,V133,W130,W133,X130,X133,Y130,Y133,Z130)</f>
        <v/>
      </c>
      <c r="AD130" s="1322" t="str">
        <f t="shared" ref="AD130" si="1246">H130</f>
        <v/>
      </c>
      <c r="AE130" s="1322" t="str">
        <f t="shared" ref="AE130" si="1247">H131</f>
        <v/>
      </c>
      <c r="AF130" s="1322" t="str">
        <f t="shared" ref="AF130" si="1248">H132</f>
        <v/>
      </c>
      <c r="AG130" s="1322" t="str">
        <f t="shared" ref="AG130" si="1249">H133</f>
        <v/>
      </c>
      <c r="AH130" s="1322" t="str">
        <f t="shared" ref="AH130" si="1250">H134</f>
        <v/>
      </c>
      <c r="AI130" s="1322" t="str">
        <f t="shared" ref="AI130" si="1251">H135</f>
        <v/>
      </c>
      <c r="AJ130" s="623">
        <f t="shared" ref="AJ130" si="1252">COUNTBLANK(AD130:AI130)</f>
        <v>6</v>
      </c>
      <c r="AK130" s="1301" t="str">
        <f t="shared" ref="AK130" si="1253">IF(AJ130=6,"","Sudah memperlihatkan sikap yang konsisten terhadap ")</f>
        <v/>
      </c>
      <c r="AL130" s="2272" t="str">
        <f t="shared" ref="AL130" si="1254">CONCATENATE(AK131,AD130,AD133,AE130,AE133,AF130,AF133,AG130,AG133,AH130,AH133,AI130)</f>
        <v/>
      </c>
      <c r="AM130" s="2274" t="str">
        <f t="shared" ref="AM130" si="1255">CONCATENATE(T130,T134)</f>
        <v/>
      </c>
      <c r="AN130" s="2274" t="str">
        <f t="shared" ref="AN130" si="1256">CONCATENATE(AC130,AC134)</f>
        <v/>
      </c>
      <c r="AO130" s="2274" t="str">
        <f t="shared" ref="AO130" si="1257">CONCATENATE(AL130,AL134)</f>
        <v/>
      </c>
    </row>
    <row r="131" spans="2:41" ht="15" customHeight="1" x14ac:dyDescent="0.2">
      <c r="B131" s="2260"/>
      <c r="C131" s="2263"/>
      <c r="D131" s="2242"/>
      <c r="E131" s="2243"/>
      <c r="F131" s="590" t="str">
        <f>NPENGETAHUAN!O29</f>
        <v/>
      </c>
      <c r="G131" s="1311" t="str">
        <f>NKETRAMPILAN!N29</f>
        <v/>
      </c>
      <c r="H131" s="1305" t="str">
        <f>NSIKAP!AA34</f>
        <v/>
      </c>
      <c r="I131" s="1315" t="str">
        <f>NPENGETAHUAN!W29</f>
        <v/>
      </c>
      <c r="J131" s="1311" t="str">
        <f>NKETRAMPILAN!V29</f>
        <v/>
      </c>
      <c r="K131" s="1305" t="str">
        <f>NSIKAP!AI34</f>
        <v/>
      </c>
      <c r="L131" s="624">
        <f>IF(L130="",0,1)</f>
        <v>0</v>
      </c>
      <c r="M131" s="624">
        <f>IF(M130="",0,1)</f>
        <v>0</v>
      </c>
      <c r="N131" s="624">
        <f t="shared" ref="N131" si="1258">IF(N130="",0,1)</f>
        <v>0</v>
      </c>
      <c r="O131" s="624">
        <f t="shared" ref="O131" si="1259">IF(O130="",0,1)</f>
        <v>0</v>
      </c>
      <c r="P131" s="624">
        <f t="shared" ref="P131" si="1260">IF(P130="",0,1)</f>
        <v>0</v>
      </c>
      <c r="Q131" s="624">
        <f t="shared" ref="Q131" si="1261">IF(Q130="",0,1)</f>
        <v>0</v>
      </c>
      <c r="R131" s="624">
        <f>SUM(L131:Q131)</f>
        <v>0</v>
      </c>
      <c r="S131" s="624" t="str">
        <f>IF(R131=6,"",S130)</f>
        <v/>
      </c>
      <c r="T131" s="2269"/>
      <c r="U131" s="624">
        <f>IF(U130="",0,1)</f>
        <v>0</v>
      </c>
      <c r="V131" s="624">
        <f>IF(V130="",0,1)</f>
        <v>0</v>
      </c>
      <c r="W131" s="624">
        <f t="shared" ref="W131" si="1262">IF(W130="",0,1)</f>
        <v>0</v>
      </c>
      <c r="X131" s="624">
        <f t="shared" ref="X131" si="1263">IF(X130="",0,1)</f>
        <v>0</v>
      </c>
      <c r="Y131" s="624">
        <f t="shared" ref="Y131" si="1264">IF(Y130="",0,1)</f>
        <v>0</v>
      </c>
      <c r="Z131" s="624">
        <f t="shared" ref="Z131" si="1265">IF(Z130="",0,1)</f>
        <v>0</v>
      </c>
      <c r="AA131" s="624">
        <f>SUM(U131:Z131)</f>
        <v>0</v>
      </c>
      <c r="AB131" s="1300" t="str">
        <f>IF(AA131=6,"",AB130)</f>
        <v/>
      </c>
      <c r="AC131" s="2269"/>
      <c r="AD131" s="624">
        <f t="shared" ref="AD131" si="1266">IF(AD130="",0,1)</f>
        <v>0</v>
      </c>
      <c r="AE131" s="624">
        <f t="shared" ref="AE131" si="1267">IF(AE130="",0,1)</f>
        <v>0</v>
      </c>
      <c r="AF131" s="624">
        <f t="shared" ref="AF131" si="1268">IF(AF130="",0,1)</f>
        <v>0</v>
      </c>
      <c r="AG131" s="624">
        <f t="shared" ref="AG131" si="1269">IF(AG130="",0,1)</f>
        <v>0</v>
      </c>
      <c r="AH131" s="624">
        <f t="shared" ref="AH131" si="1270">IF(AH130="",0,1)</f>
        <v>0</v>
      </c>
      <c r="AI131" s="624">
        <f t="shared" ref="AI131" si="1271">IF(AI130="",0,1)</f>
        <v>0</v>
      </c>
      <c r="AJ131" s="624">
        <f t="shared" ref="AJ131" si="1272">SUM(AD131:AI131)</f>
        <v>0</v>
      </c>
      <c r="AK131" s="1300" t="str">
        <f t="shared" ref="AK131" si="1273">IF(AJ131=6,"",AK130)</f>
        <v/>
      </c>
      <c r="AL131" s="2269"/>
      <c r="AM131" s="2275"/>
      <c r="AN131" s="2275"/>
      <c r="AO131" s="2275"/>
    </row>
    <row r="132" spans="2:41" ht="15" customHeight="1" x14ac:dyDescent="0.2">
      <c r="B132" s="2260"/>
      <c r="C132" s="2263"/>
      <c r="D132" s="2242"/>
      <c r="E132" s="2243"/>
      <c r="F132" s="601" t="str">
        <f>NPENGETAHUAN!P29</f>
        <v/>
      </c>
      <c r="G132" s="1311" t="str">
        <f>NKETRAMPILAN!O29</f>
        <v/>
      </c>
      <c r="H132" s="1306" t="str">
        <f>NSIKAP!AB34</f>
        <v/>
      </c>
      <c r="I132" s="1316" t="str">
        <f>NPENGETAHUAN!X29</f>
        <v/>
      </c>
      <c r="J132" s="1311" t="str">
        <f>NKETRAMPILAN!W29</f>
        <v/>
      </c>
      <c r="K132" s="1306" t="str">
        <f>NSIKAP!AJ34</f>
        <v/>
      </c>
      <c r="L132" s="624" t="str">
        <f>IF(SUM(L131:Q131)=1,"",IF(SUM(L131:Q131)=2," dan ",", "))</f>
        <v xml:space="preserve">, </v>
      </c>
      <c r="M132" s="624" t="str">
        <f>IF(SUM(M131:Q131)=1,"",IF(SUM(M131:Q131)=2," dan ",", "))</f>
        <v xml:space="preserve">, </v>
      </c>
      <c r="N132" s="624" t="str">
        <f>IF(SUM(N131:Q131)=1,"",IF(SUM(N131:Q131)=2," dan ",", "))</f>
        <v xml:space="preserve">, </v>
      </c>
      <c r="O132" s="624" t="str">
        <f>IF(SUM(O131:Q131)=1,"",IF(SUM(O131:Q131)=2," dan ",", "))</f>
        <v xml:space="preserve">, </v>
      </c>
      <c r="P132" s="624" t="str">
        <f>IF(SUM(P131:Q131)=1,"",IF(SUM(P131:Q131)=2," dan ",", "))</f>
        <v xml:space="preserve">, </v>
      </c>
      <c r="Q132" s="624"/>
      <c r="R132" s="624"/>
      <c r="S132" s="624"/>
      <c r="T132" s="2269"/>
      <c r="U132" s="624" t="str">
        <f>IF(SUM(U131:Z131)=1,"",IF(SUM(U131:Z131)=2," dan ",", "))</f>
        <v xml:space="preserve">, </v>
      </c>
      <c r="V132" s="624" t="str">
        <f>IF(SUM(V131:Z131)=1,"",IF(SUM(V131:Z131)=2," dan ",", "))</f>
        <v xml:space="preserve">, </v>
      </c>
      <c r="W132" s="624" t="str">
        <f>IF(SUM(W131:Z131)=1,"",IF(SUM(W131:Z131)=2," dan ",", "))</f>
        <v xml:space="preserve">, </v>
      </c>
      <c r="X132" s="624" t="str">
        <f>IF(SUM(X131:Z131)=1,"",IF(SUM(X131:Z131)=2," dan ",", "))</f>
        <v xml:space="preserve">, </v>
      </c>
      <c r="Y132" s="624" t="str">
        <f>IF(SUM(Y131:Z131)=1,"",IF(SUM(Y131:Z131)=2," dan ",", "))</f>
        <v xml:space="preserve">, </v>
      </c>
      <c r="Z132" s="624"/>
      <c r="AA132" s="624"/>
      <c r="AB132" s="1300"/>
      <c r="AC132" s="2269"/>
      <c r="AD132" s="624" t="str">
        <f t="shared" ref="AD132" si="1274">IF(SUM(AD131:AI131)=1,"",IF(SUM(AD131:AI131)=2," dan ",", "))</f>
        <v xml:space="preserve">, </v>
      </c>
      <c r="AE132" s="624" t="str">
        <f t="shared" ref="AE132" si="1275">IF(SUM(AE131:AI131)=1,"",IF(SUM(AE131:AI131)=2," dan ",", "))</f>
        <v xml:space="preserve">, </v>
      </c>
      <c r="AF132" s="624" t="str">
        <f t="shared" ref="AF132" si="1276">IF(SUM(AF131:AI131)=1,"",IF(SUM(AF131:AI131)=2," dan ",", "))</f>
        <v xml:space="preserve">, </v>
      </c>
      <c r="AG132" s="624" t="str">
        <f t="shared" ref="AG132" si="1277">IF(SUM(AG131:AI131)=1,"",IF(SUM(AG131:AI131)=2," dan ",", "))</f>
        <v xml:space="preserve">, </v>
      </c>
      <c r="AH132" s="624" t="str">
        <f t="shared" ref="AH132" si="1278">IF(SUM(AH131:AI131)=1,"",IF(SUM(AH131:AI131)=2," dan ",", "))</f>
        <v xml:space="preserve">, </v>
      </c>
      <c r="AI132" s="624"/>
      <c r="AJ132" s="624"/>
      <c r="AK132" s="1300"/>
      <c r="AL132" s="2269"/>
      <c r="AM132" s="2275"/>
      <c r="AN132" s="2275"/>
      <c r="AO132" s="2275"/>
    </row>
    <row r="133" spans="2:41" ht="15" customHeight="1" x14ac:dyDescent="0.2">
      <c r="B133" s="2260"/>
      <c r="C133" s="2263"/>
      <c r="D133" s="2242"/>
      <c r="E133" s="2243"/>
      <c r="F133" s="601" t="str">
        <f>NPENGETAHUAN!Q29</f>
        <v/>
      </c>
      <c r="G133" s="1311" t="str">
        <f>NKETRAMPILAN!P29</f>
        <v/>
      </c>
      <c r="H133" s="1306" t="str">
        <f>NSIKAP!AC34</f>
        <v/>
      </c>
      <c r="I133" s="1316" t="str">
        <f>NPENGETAHUAN!Y29</f>
        <v/>
      </c>
      <c r="J133" s="1311" t="str">
        <f>NKETRAMPILAN!X29</f>
        <v/>
      </c>
      <c r="K133" s="1306" t="str">
        <f>NSIKAP!AK34</f>
        <v/>
      </c>
      <c r="L133" s="624" t="str">
        <f>IF(L131=0,"",L132)</f>
        <v/>
      </c>
      <c r="M133" s="624" t="str">
        <f>IF(M131=0,"",M132)</f>
        <v/>
      </c>
      <c r="N133" s="624" t="str">
        <f t="shared" ref="N133" si="1279">IF(N131=0,"",N132)</f>
        <v/>
      </c>
      <c r="O133" s="624" t="str">
        <f t="shared" ref="O133" si="1280">IF(O131=0,"",O132)</f>
        <v/>
      </c>
      <c r="P133" s="624" t="str">
        <f t="shared" ref="P133" si="1281">IF(P131=0,"",P132)</f>
        <v/>
      </c>
      <c r="Q133" s="624"/>
      <c r="R133" s="624"/>
      <c r="S133" s="624"/>
      <c r="T133" s="2273"/>
      <c r="U133" s="624" t="str">
        <f>IF(U131=0,"",U132)</f>
        <v/>
      </c>
      <c r="V133" s="624" t="str">
        <f>IF(V131=0,"",V132)</f>
        <v/>
      </c>
      <c r="W133" s="624" t="str">
        <f t="shared" ref="W133" si="1282">IF(W131=0,"",W132)</f>
        <v/>
      </c>
      <c r="X133" s="624" t="str">
        <f t="shared" ref="X133" si="1283">IF(X131=0,"",X132)</f>
        <v/>
      </c>
      <c r="Y133" s="624" t="str">
        <f t="shared" ref="Y133" si="1284">IF(Y131=0,"",Y132)</f>
        <v/>
      </c>
      <c r="Z133" s="624"/>
      <c r="AA133" s="624"/>
      <c r="AB133" s="1300"/>
      <c r="AC133" s="2273"/>
      <c r="AD133" s="624" t="str">
        <f t="shared" ref="AD133:AE133" si="1285">IF(AD131=0,"",AD132)</f>
        <v/>
      </c>
      <c r="AE133" s="624" t="str">
        <f t="shared" si="1285"/>
        <v/>
      </c>
      <c r="AF133" s="624" t="str">
        <f t="shared" ref="AF133" si="1286">IF(AF131=0,"",AF132)</f>
        <v/>
      </c>
      <c r="AG133" s="624" t="str">
        <f t="shared" ref="AG133" si="1287">IF(AG131=0,"",AG132)</f>
        <v/>
      </c>
      <c r="AH133" s="624" t="str">
        <f t="shared" ref="AH133" si="1288">IF(AH131=0,"",AH132)</f>
        <v/>
      </c>
      <c r="AI133" s="624"/>
      <c r="AJ133" s="624"/>
      <c r="AK133" s="1300"/>
      <c r="AL133" s="2273"/>
      <c r="AM133" s="2275"/>
      <c r="AN133" s="2275"/>
      <c r="AO133" s="2275"/>
    </row>
    <row r="134" spans="2:41" ht="15" customHeight="1" x14ac:dyDescent="0.2">
      <c r="B134" s="2260"/>
      <c r="C134" s="2263"/>
      <c r="D134" s="2242"/>
      <c r="E134" s="2243"/>
      <c r="F134" s="601" t="str">
        <f>NPENGETAHUAN!R29</f>
        <v/>
      </c>
      <c r="G134" s="1311" t="str">
        <f>NKETRAMPILAN!Q29</f>
        <v/>
      </c>
      <c r="H134" s="1306" t="str">
        <f>NSIKAP!AD34</f>
        <v/>
      </c>
      <c r="I134" s="1316" t="str">
        <f>NPENGETAHUAN!Z29</f>
        <v/>
      </c>
      <c r="J134" s="1311" t="str">
        <f>NKETRAMPILAN!Y29</f>
        <v/>
      </c>
      <c r="K134" s="1306" t="str">
        <f>NSIKAP!AL34</f>
        <v/>
      </c>
      <c r="L134" s="624" t="str">
        <f>I130</f>
        <v/>
      </c>
      <c r="M134" s="624" t="str">
        <f>I131</f>
        <v/>
      </c>
      <c r="N134" s="624" t="str">
        <f>I132</f>
        <v/>
      </c>
      <c r="O134" s="624" t="str">
        <f>I133</f>
        <v/>
      </c>
      <c r="P134" s="624" t="str">
        <f>I134</f>
        <v/>
      </c>
      <c r="Q134" s="624" t="str">
        <f>I135</f>
        <v/>
      </c>
      <c r="R134" s="624">
        <f t="shared" ref="R134" si="1289">COUNTBLANK(L134:Q134)</f>
        <v>6</v>
      </c>
      <c r="S134" s="624" t="str">
        <f>IF(R130=6,"Masih harus ditingkatkan pemahaman mengenai", ", tapi masih harus ditingkatkan pemahaman mengenai ")</f>
        <v>Masih harus ditingkatkan pemahaman mengenai</v>
      </c>
      <c r="T134" s="2268" t="str">
        <f>CONCATENATE(S135,L134,L137,M134,M137,N134,N137,O134,O137,P134,P137,Q134)</f>
        <v/>
      </c>
      <c r="U134" s="624" t="str">
        <f>J130</f>
        <v/>
      </c>
      <c r="V134" s="624" t="str">
        <f>J131</f>
        <v/>
      </c>
      <c r="W134" s="624" t="str">
        <f>J132</f>
        <v/>
      </c>
      <c r="X134" s="624" t="str">
        <f>J133</f>
        <v/>
      </c>
      <c r="Y134" s="624" t="str">
        <f>J134</f>
        <v/>
      </c>
      <c r="Z134" s="624" t="str">
        <f>J135</f>
        <v/>
      </c>
      <c r="AA134" s="624">
        <f t="shared" ref="AA134" si="1290">COUNTBLANK(U134:Z134)</f>
        <v>6</v>
      </c>
      <c r="AB134" s="1300" t="str">
        <f>IF(AA130=6,"Masih harus ditingkatkan kemampuan pada ketrampilan", ", tapi masih harus ditingkatkan ketrampilannya dalam ")</f>
        <v>Masih harus ditingkatkan kemampuan pada ketrampilan</v>
      </c>
      <c r="AC134" s="2268" t="str">
        <f>CONCATENATE(AB135,U134,U137,V134,V137,W134,W137,X134,X137,Y134,Y137,Z134)</f>
        <v/>
      </c>
      <c r="AD134" s="624" t="str">
        <f t="shared" ref="AD134" si="1291">K130</f>
        <v/>
      </c>
      <c r="AE134" s="624" t="str">
        <f t="shared" ref="AE134" si="1292">K131</f>
        <v/>
      </c>
      <c r="AF134" s="624" t="str">
        <f t="shared" ref="AF134" si="1293">K132</f>
        <v/>
      </c>
      <c r="AG134" s="624" t="str">
        <f t="shared" ref="AG134" si="1294">K133</f>
        <v/>
      </c>
      <c r="AH134" s="624" t="str">
        <f t="shared" ref="AH134" si="1295">K134</f>
        <v/>
      </c>
      <c r="AI134" s="624" t="str">
        <f t="shared" ref="AI134" si="1296">K135</f>
        <v/>
      </c>
      <c r="AJ134" s="624">
        <f t="shared" ref="AJ134" si="1297">COUNTBLANK(AD134:AI134)</f>
        <v>6</v>
      </c>
      <c r="AK134" s="1300" t="str">
        <f t="shared" ref="AK134" si="1298">IF(AJ130=6,"Masih harus diperbaiki sikap dan perilakunya dalam hal ", ", tapi masih harus diperbaiki sikap dan perilakunya dalam hal ")</f>
        <v xml:space="preserve">Masih harus diperbaiki sikap dan perilakunya dalam hal </v>
      </c>
      <c r="AL134" s="2268" t="str">
        <f t="shared" ref="AL134" si="1299">CONCATENATE(AK135,AD134,AD137,AE134,AE137,AF134,AF137,AG134,AG137,AH134,AH137,AI134)</f>
        <v/>
      </c>
      <c r="AM134" s="2275"/>
      <c r="AN134" s="2275"/>
      <c r="AO134" s="2275"/>
    </row>
    <row r="135" spans="2:41" ht="15.75" customHeight="1" thickBot="1" x14ac:dyDescent="0.25">
      <c r="B135" s="2261"/>
      <c r="C135" s="2264"/>
      <c r="D135" s="2244"/>
      <c r="E135" s="2245"/>
      <c r="F135" s="591" t="str">
        <f>NPENGETAHUAN!S29</f>
        <v/>
      </c>
      <c r="G135" s="1311" t="str">
        <f>NKETRAMPILAN!R29</f>
        <v/>
      </c>
      <c r="H135" s="1307" t="str">
        <f>NSIKAP!AE34</f>
        <v/>
      </c>
      <c r="I135" s="1317" t="str">
        <f>NPENGETAHUAN!AA29</f>
        <v/>
      </c>
      <c r="J135" s="1311" t="str">
        <f>NKETRAMPILAN!Z29</f>
        <v/>
      </c>
      <c r="K135" s="1307" t="str">
        <f>NSIKAP!AM34</f>
        <v/>
      </c>
      <c r="L135" s="624">
        <f>IF(L134="",0,1)</f>
        <v>0</v>
      </c>
      <c r="M135" s="624">
        <f t="shared" ref="M135" si="1300">IF(M134="",0,1)</f>
        <v>0</v>
      </c>
      <c r="N135" s="624">
        <f t="shared" ref="N135" si="1301">IF(N134="",0,1)</f>
        <v>0</v>
      </c>
      <c r="O135" s="624">
        <f t="shared" ref="O135" si="1302">IF(O134="",0,1)</f>
        <v>0</v>
      </c>
      <c r="P135" s="624">
        <f t="shared" ref="P135" si="1303">IF(P134="",0,1)</f>
        <v>0</v>
      </c>
      <c r="Q135" s="624">
        <f t="shared" ref="Q135" si="1304">IF(Q134="",0,1)</f>
        <v>0</v>
      </c>
      <c r="R135" s="624">
        <f>SUM(L135:Q135)</f>
        <v>0</v>
      </c>
      <c r="S135" s="624" t="str">
        <f>IF(R134=6,"",S134)</f>
        <v/>
      </c>
      <c r="T135" s="2269"/>
      <c r="U135" s="624">
        <f>IF(U134="",0,1)</f>
        <v>0</v>
      </c>
      <c r="V135" s="624">
        <f t="shared" ref="V135" si="1305">IF(V134="",0,1)</f>
        <v>0</v>
      </c>
      <c r="W135" s="624">
        <f t="shared" ref="W135" si="1306">IF(W134="",0,1)</f>
        <v>0</v>
      </c>
      <c r="X135" s="624">
        <f t="shared" ref="X135" si="1307">IF(X134="",0,1)</f>
        <v>0</v>
      </c>
      <c r="Y135" s="624">
        <f t="shared" ref="Y135" si="1308">IF(Y134="",0,1)</f>
        <v>0</v>
      </c>
      <c r="Z135" s="624">
        <f t="shared" ref="Z135" si="1309">IF(Z134="",0,1)</f>
        <v>0</v>
      </c>
      <c r="AA135" s="624">
        <f>SUM(U135:Z135)</f>
        <v>0</v>
      </c>
      <c r="AB135" s="1300" t="str">
        <f>IF(AA134=6,"",AB134)</f>
        <v/>
      </c>
      <c r="AC135" s="2269"/>
      <c r="AD135" s="624">
        <f t="shared" ref="AD135" si="1310">IF(AD134="",0,1)</f>
        <v>0</v>
      </c>
      <c r="AE135" s="624">
        <f t="shared" ref="AE135" si="1311">IF(AE134="",0,1)</f>
        <v>0</v>
      </c>
      <c r="AF135" s="624">
        <f t="shared" ref="AF135" si="1312">IF(AF134="",0,1)</f>
        <v>0</v>
      </c>
      <c r="AG135" s="624">
        <f t="shared" ref="AG135" si="1313">IF(AG134="",0,1)</f>
        <v>0</v>
      </c>
      <c r="AH135" s="624">
        <f t="shared" ref="AH135" si="1314">IF(AH134="",0,1)</f>
        <v>0</v>
      </c>
      <c r="AI135" s="624">
        <f t="shared" ref="AI135" si="1315">IF(AI134="",0,1)</f>
        <v>0</v>
      </c>
      <c r="AJ135" s="624">
        <f t="shared" ref="AJ135" si="1316">SUM(AD135:AI135)</f>
        <v>0</v>
      </c>
      <c r="AK135" s="1300" t="str">
        <f t="shared" ref="AK135" si="1317">IF(AJ134=6,"",AK134)</f>
        <v/>
      </c>
      <c r="AL135" s="2269"/>
      <c r="AM135" s="2275"/>
      <c r="AN135" s="2275"/>
      <c r="AO135" s="2275"/>
    </row>
    <row r="136" spans="2:41" ht="15.75" hidden="1" customHeight="1" thickTop="1" x14ac:dyDescent="0.2">
      <c r="B136" s="1298"/>
      <c r="C136" s="1299"/>
      <c r="D136" s="1296"/>
      <c r="E136" s="1297"/>
      <c r="F136" s="600"/>
      <c r="G136" s="1312"/>
      <c r="H136" s="1308"/>
      <c r="I136" s="1313"/>
      <c r="J136" s="1312"/>
      <c r="K136" s="1308"/>
      <c r="L136" s="624" t="str">
        <f>IF(SUM(L135:Q135)=1,"",IF(SUM(L135:Q135)=2," dan ",", "))</f>
        <v xml:space="preserve">, </v>
      </c>
      <c r="M136" s="624" t="str">
        <f>IF(SUM(M135:Q135)=1,"",IF(SUM(M135:Q135)=2," dan ",", "))</f>
        <v xml:space="preserve">, </v>
      </c>
      <c r="N136" s="624" t="str">
        <f>IF(SUM(N135:Q135)=1,"",IF(SUM(N135:Q135)=2," dan ",", "))</f>
        <v xml:space="preserve">, </v>
      </c>
      <c r="O136" s="624" t="str">
        <f>IF(SUM(O135:Q135)=1,"",IF(SUM(O135:Q135)=2," dan ",", "))</f>
        <v xml:space="preserve">, </v>
      </c>
      <c r="P136" s="624" t="str">
        <f>IF(SUM(P135:Q135)=1,"",IF(SUM(P135:Q135)=2," dan ",", "))</f>
        <v xml:space="preserve">, </v>
      </c>
      <c r="Q136" s="624"/>
      <c r="R136" s="624"/>
      <c r="S136" s="624"/>
      <c r="T136" s="2269"/>
      <c r="U136" s="624" t="str">
        <f>IF(SUM(U135:Z135)=1,"",IF(SUM(U135:Z135)=2," dan ",", "))</f>
        <v xml:space="preserve">, </v>
      </c>
      <c r="V136" s="624" t="str">
        <f>IF(SUM(V135:Z135)=1,"",IF(SUM(V135:Z135)=2," dan ",", "))</f>
        <v xml:space="preserve">, </v>
      </c>
      <c r="W136" s="624" t="str">
        <f>IF(SUM(W135:Z135)=1,"",IF(SUM(W135:Z135)=2," dan ",", "))</f>
        <v xml:space="preserve">, </v>
      </c>
      <c r="X136" s="624" t="str">
        <f>IF(SUM(X135:Z135)=1,"",IF(SUM(X135:Z135)=2," dan ",", "))</f>
        <v xml:space="preserve">, </v>
      </c>
      <c r="Y136" s="624" t="str">
        <f>IF(SUM(Y135:Z135)=1,"",IF(SUM(Y135:Z135)=2," dan ",", "))</f>
        <v xml:space="preserve">, </v>
      </c>
      <c r="Z136" s="624"/>
      <c r="AA136" s="624"/>
      <c r="AB136" s="1300"/>
      <c r="AC136" s="2269"/>
      <c r="AD136" s="624" t="str">
        <f t="shared" ref="AD136" si="1318">IF(SUM(AD135:AI135)=1,"",IF(SUM(AD135:AI135)=2," dan ",", "))</f>
        <v xml:space="preserve">, </v>
      </c>
      <c r="AE136" s="624" t="str">
        <f t="shared" ref="AE136" si="1319">IF(SUM(AE135:AI135)=1,"",IF(SUM(AE135:AI135)=2," dan ",", "))</f>
        <v xml:space="preserve">, </v>
      </c>
      <c r="AF136" s="624" t="str">
        <f t="shared" ref="AF136" si="1320">IF(SUM(AF135:AI135)=1,"",IF(SUM(AF135:AI135)=2," dan ",", "))</f>
        <v xml:space="preserve">, </v>
      </c>
      <c r="AG136" s="624" t="str">
        <f t="shared" ref="AG136" si="1321">IF(SUM(AG135:AI135)=1,"",IF(SUM(AG135:AI135)=2," dan ",", "))</f>
        <v xml:space="preserve">, </v>
      </c>
      <c r="AH136" s="624" t="str">
        <f t="shared" ref="AH136" si="1322">IF(SUM(AH135:AI135)=1,"",IF(SUM(AH135:AI135)=2," dan ",", "))</f>
        <v xml:space="preserve">, </v>
      </c>
      <c r="AI136" s="624"/>
      <c r="AJ136" s="624"/>
      <c r="AK136" s="1300"/>
      <c r="AL136" s="2269"/>
      <c r="AM136" s="2275"/>
      <c r="AN136" s="2275"/>
      <c r="AO136" s="2275"/>
    </row>
    <row r="137" spans="2:41" ht="15.75" hidden="1" customHeight="1" thickBot="1" x14ac:dyDescent="0.25">
      <c r="B137" s="616"/>
      <c r="C137" s="617"/>
      <c r="D137" s="618"/>
      <c r="E137" s="619"/>
      <c r="F137" s="600"/>
      <c r="G137" s="1312"/>
      <c r="H137" s="1308"/>
      <c r="I137" s="1313"/>
      <c r="J137" s="1312"/>
      <c r="K137" s="1308"/>
      <c r="L137" s="625" t="str">
        <f>IF(L135=0,"",L136)</f>
        <v/>
      </c>
      <c r="M137" s="625" t="str">
        <f t="shared" ref="M137" si="1323">IF(M135=0,"",M136)</f>
        <v/>
      </c>
      <c r="N137" s="625" t="str">
        <f t="shared" ref="N137" si="1324">IF(N135=0,"",N136)</f>
        <v/>
      </c>
      <c r="O137" s="625" t="str">
        <f t="shared" ref="O137" si="1325">IF(O135=0,"",O136)</f>
        <v/>
      </c>
      <c r="P137" s="625" t="str">
        <f t="shared" ref="P137" si="1326">IF(P135=0,"",P136)</f>
        <v/>
      </c>
      <c r="Q137" s="625" t="str">
        <f t="shared" ref="Q137" si="1327">IF(Q135=0,"",Q136)</f>
        <v/>
      </c>
      <c r="R137" s="625"/>
      <c r="S137" s="625"/>
      <c r="T137" s="2270"/>
      <c r="U137" s="625" t="str">
        <f>IF(U135=0,"",U136)</f>
        <v/>
      </c>
      <c r="V137" s="625" t="str">
        <f t="shared" ref="V137" si="1328">IF(V135=0,"",V136)</f>
        <v/>
      </c>
      <c r="W137" s="625" t="str">
        <f t="shared" ref="W137" si="1329">IF(W135=0,"",W136)</f>
        <v/>
      </c>
      <c r="X137" s="625" t="str">
        <f t="shared" ref="X137" si="1330">IF(X135=0,"",X136)</f>
        <v/>
      </c>
      <c r="Y137" s="625" t="str">
        <f t="shared" ref="Y137" si="1331">IF(Y135=0,"",Y136)</f>
        <v/>
      </c>
      <c r="Z137" s="625" t="str">
        <f t="shared" ref="Z137" si="1332">IF(Z135=0,"",Z136)</f>
        <v/>
      </c>
      <c r="AA137" s="625"/>
      <c r="AB137" s="1330"/>
      <c r="AC137" s="2270"/>
      <c r="AD137" s="625" t="str">
        <f t="shared" ref="AD137" si="1333">IF(AD135=0,"",AD136)</f>
        <v/>
      </c>
      <c r="AE137" s="625" t="str">
        <f t="shared" ref="AE137" si="1334">IF(AE135=0,"",AE136)</f>
        <v/>
      </c>
      <c r="AF137" s="625" t="str">
        <f t="shared" ref="AF137" si="1335">IF(AF135=0,"",AF136)</f>
        <v/>
      </c>
      <c r="AG137" s="625" t="str">
        <f t="shared" ref="AG137" si="1336">IF(AG135=0,"",AG136)</f>
        <v/>
      </c>
      <c r="AH137" s="625" t="str">
        <f t="shared" ref="AH137" si="1337">IF(AH135=0,"",AH136)</f>
        <v/>
      </c>
      <c r="AI137" s="625" t="str">
        <f t="shared" ref="AI137" si="1338">IF(AI135=0,"",AI136)</f>
        <v/>
      </c>
      <c r="AJ137" s="625"/>
      <c r="AK137" s="1330"/>
      <c r="AL137" s="2270"/>
      <c r="AM137" s="2276"/>
      <c r="AN137" s="2276"/>
      <c r="AO137" s="2276"/>
    </row>
    <row r="138" spans="2:41" ht="15.75" customHeight="1" thickTop="1" x14ac:dyDescent="0.2">
      <c r="B138" s="2259">
        <v>16</v>
      </c>
      <c r="C138" s="2262" t="str">
        <f>ABSEN!C26</f>
        <v/>
      </c>
      <c r="D138" s="2240" t="str">
        <f>ABSEN!E26</f>
        <v/>
      </c>
      <c r="E138" s="2241"/>
      <c r="F138" s="589" t="str">
        <f>NPENGETAHUAN!N30</f>
        <v/>
      </c>
      <c r="G138" s="1310" t="str">
        <f>NKETRAMPILAN!M30</f>
        <v/>
      </c>
      <c r="H138" s="1304" t="str">
        <f>NSIKAP!Z35</f>
        <v/>
      </c>
      <c r="I138" s="1314" t="str">
        <f>NPENGETAHUAN!V30</f>
        <v/>
      </c>
      <c r="J138" s="1310" t="str">
        <f>NKETRAMPILAN!U30</f>
        <v/>
      </c>
      <c r="K138" s="1304" t="str">
        <f>NSIKAP!AH35</f>
        <v/>
      </c>
      <c r="L138" s="623" t="str">
        <f>F138</f>
        <v/>
      </c>
      <c r="M138" s="623" t="str">
        <f>F139</f>
        <v/>
      </c>
      <c r="N138" s="623" t="str">
        <f>F140</f>
        <v/>
      </c>
      <c r="O138" s="623" t="str">
        <f>F141</f>
        <v/>
      </c>
      <c r="P138" s="623" t="str">
        <f>F142</f>
        <v/>
      </c>
      <c r="Q138" s="623" t="str">
        <f>F143</f>
        <v/>
      </c>
      <c r="R138" s="623">
        <f>COUNTBLANK(L138:Q138)</f>
        <v>6</v>
      </c>
      <c r="S138" s="1301" t="str">
        <f>IF(R138=6,"","Sudah memahami ")</f>
        <v/>
      </c>
      <c r="T138" s="2272" t="str">
        <f>CONCATENATE(S139,L138,L141,M138,M141,N138,N141,O138,O141,P138,P141,Q138)</f>
        <v/>
      </c>
      <c r="U138" s="1322" t="str">
        <f>G138</f>
        <v/>
      </c>
      <c r="V138" s="1322" t="str">
        <f>G139</f>
        <v/>
      </c>
      <c r="W138" s="1322" t="str">
        <f>G140</f>
        <v/>
      </c>
      <c r="X138" s="1322" t="str">
        <f>G141</f>
        <v/>
      </c>
      <c r="Y138" s="1322" t="str">
        <f>G142</f>
        <v/>
      </c>
      <c r="Z138" s="1322" t="str">
        <f>G143</f>
        <v/>
      </c>
      <c r="AA138" s="623">
        <f>COUNTBLANK(U138:Z138)</f>
        <v>6</v>
      </c>
      <c r="AB138" s="1301" t="str">
        <f>IF(AA138=6,"","Sudah memiliki ketrampilan ")</f>
        <v/>
      </c>
      <c r="AC138" s="2272" t="str">
        <f>CONCATENATE(AB139,U138,U141,V138,V141,W138,W141,X138,X141,Y138,Y141,Z138)</f>
        <v/>
      </c>
      <c r="AD138" s="1322" t="str">
        <f t="shared" ref="AD138" si="1339">H138</f>
        <v/>
      </c>
      <c r="AE138" s="1322" t="str">
        <f t="shared" ref="AE138" si="1340">H139</f>
        <v/>
      </c>
      <c r="AF138" s="1322" t="str">
        <f t="shared" ref="AF138" si="1341">H140</f>
        <v/>
      </c>
      <c r="AG138" s="1322" t="str">
        <f t="shared" ref="AG138" si="1342">H141</f>
        <v/>
      </c>
      <c r="AH138" s="1322" t="str">
        <f t="shared" ref="AH138" si="1343">H142</f>
        <v/>
      </c>
      <c r="AI138" s="1322" t="str">
        <f t="shared" ref="AI138" si="1344">H143</f>
        <v/>
      </c>
      <c r="AJ138" s="623">
        <f t="shared" ref="AJ138" si="1345">COUNTBLANK(AD138:AI138)</f>
        <v>6</v>
      </c>
      <c r="AK138" s="1301" t="str">
        <f t="shared" ref="AK138" si="1346">IF(AJ138=6,"","Sudah memperlihatkan sikap yang konsisten terhadap ")</f>
        <v/>
      </c>
      <c r="AL138" s="2272" t="str">
        <f t="shared" ref="AL138" si="1347">CONCATENATE(AK139,AD138,AD141,AE138,AE141,AF138,AF141,AG138,AG141,AH138,AH141,AI138)</f>
        <v/>
      </c>
      <c r="AM138" s="2274" t="str">
        <f t="shared" ref="AM138" si="1348">CONCATENATE(T138,T142)</f>
        <v/>
      </c>
      <c r="AN138" s="2274" t="str">
        <f t="shared" ref="AN138" si="1349">CONCATENATE(AC138,AC142)</f>
        <v/>
      </c>
      <c r="AO138" s="2274" t="str">
        <f t="shared" ref="AO138" si="1350">CONCATENATE(AL138,AL142)</f>
        <v/>
      </c>
    </row>
    <row r="139" spans="2:41" ht="15" customHeight="1" x14ac:dyDescent="0.2">
      <c r="B139" s="2260"/>
      <c r="C139" s="2263"/>
      <c r="D139" s="2242"/>
      <c r="E139" s="2243"/>
      <c r="F139" s="590" t="str">
        <f>NPENGETAHUAN!O30</f>
        <v/>
      </c>
      <c r="G139" s="1311" t="str">
        <f>NKETRAMPILAN!N30</f>
        <v/>
      </c>
      <c r="H139" s="1305" t="str">
        <f>NSIKAP!AA35</f>
        <v/>
      </c>
      <c r="I139" s="1315" t="str">
        <f>NPENGETAHUAN!W30</f>
        <v/>
      </c>
      <c r="J139" s="1311" t="str">
        <f>NKETRAMPILAN!V30</f>
        <v/>
      </c>
      <c r="K139" s="1305" t="str">
        <f>NSIKAP!AI35</f>
        <v/>
      </c>
      <c r="L139" s="624">
        <f>IF(L138="",0,1)</f>
        <v>0</v>
      </c>
      <c r="M139" s="624">
        <f>IF(M138="",0,1)</f>
        <v>0</v>
      </c>
      <c r="N139" s="624">
        <f t="shared" ref="N139" si="1351">IF(N138="",0,1)</f>
        <v>0</v>
      </c>
      <c r="O139" s="624">
        <f t="shared" ref="O139" si="1352">IF(O138="",0,1)</f>
        <v>0</v>
      </c>
      <c r="P139" s="624">
        <f t="shared" ref="P139" si="1353">IF(P138="",0,1)</f>
        <v>0</v>
      </c>
      <c r="Q139" s="624">
        <f t="shared" ref="Q139" si="1354">IF(Q138="",0,1)</f>
        <v>0</v>
      </c>
      <c r="R139" s="624">
        <f>SUM(L139:Q139)</f>
        <v>0</v>
      </c>
      <c r="S139" s="624" t="str">
        <f>IF(R139=6,"",S138)</f>
        <v/>
      </c>
      <c r="T139" s="2269"/>
      <c r="U139" s="624">
        <f>IF(U138="",0,1)</f>
        <v>0</v>
      </c>
      <c r="V139" s="624">
        <f>IF(V138="",0,1)</f>
        <v>0</v>
      </c>
      <c r="W139" s="624">
        <f t="shared" ref="W139" si="1355">IF(W138="",0,1)</f>
        <v>0</v>
      </c>
      <c r="X139" s="624">
        <f t="shared" ref="X139" si="1356">IF(X138="",0,1)</f>
        <v>0</v>
      </c>
      <c r="Y139" s="624">
        <f t="shared" ref="Y139" si="1357">IF(Y138="",0,1)</f>
        <v>0</v>
      </c>
      <c r="Z139" s="624">
        <f t="shared" ref="Z139" si="1358">IF(Z138="",0,1)</f>
        <v>0</v>
      </c>
      <c r="AA139" s="624">
        <f>SUM(U139:Z139)</f>
        <v>0</v>
      </c>
      <c r="AB139" s="1300" t="str">
        <f>IF(AA139=6,"",AB138)</f>
        <v/>
      </c>
      <c r="AC139" s="2269"/>
      <c r="AD139" s="624">
        <f t="shared" ref="AD139" si="1359">IF(AD138="",0,1)</f>
        <v>0</v>
      </c>
      <c r="AE139" s="624">
        <f t="shared" ref="AE139" si="1360">IF(AE138="",0,1)</f>
        <v>0</v>
      </c>
      <c r="AF139" s="624">
        <f t="shared" ref="AF139" si="1361">IF(AF138="",0,1)</f>
        <v>0</v>
      </c>
      <c r="AG139" s="624">
        <f t="shared" ref="AG139" si="1362">IF(AG138="",0,1)</f>
        <v>0</v>
      </c>
      <c r="AH139" s="624">
        <f t="shared" ref="AH139" si="1363">IF(AH138="",0,1)</f>
        <v>0</v>
      </c>
      <c r="AI139" s="624">
        <f t="shared" ref="AI139" si="1364">IF(AI138="",0,1)</f>
        <v>0</v>
      </c>
      <c r="AJ139" s="624">
        <f t="shared" ref="AJ139" si="1365">SUM(AD139:AI139)</f>
        <v>0</v>
      </c>
      <c r="AK139" s="1300" t="str">
        <f t="shared" ref="AK139" si="1366">IF(AJ139=6,"",AK138)</f>
        <v/>
      </c>
      <c r="AL139" s="2269"/>
      <c r="AM139" s="2275"/>
      <c r="AN139" s="2275"/>
      <c r="AO139" s="2275"/>
    </row>
    <row r="140" spans="2:41" ht="15" customHeight="1" x14ac:dyDescent="0.2">
      <c r="B140" s="2260"/>
      <c r="C140" s="2263"/>
      <c r="D140" s="2242"/>
      <c r="E140" s="2243"/>
      <c r="F140" s="601" t="str">
        <f>NPENGETAHUAN!P30</f>
        <v/>
      </c>
      <c r="G140" s="1311" t="str">
        <f>NKETRAMPILAN!O30</f>
        <v/>
      </c>
      <c r="H140" s="1306" t="str">
        <f>NSIKAP!AB35</f>
        <v/>
      </c>
      <c r="I140" s="1316" t="str">
        <f>NPENGETAHUAN!X30</f>
        <v/>
      </c>
      <c r="J140" s="1311" t="str">
        <f>NKETRAMPILAN!W30</f>
        <v/>
      </c>
      <c r="K140" s="1306" t="str">
        <f>NSIKAP!AJ35</f>
        <v/>
      </c>
      <c r="L140" s="624" t="str">
        <f>IF(SUM(L139:Q139)=1,"",IF(SUM(L139:Q139)=2," dan ",", "))</f>
        <v xml:space="preserve">, </v>
      </c>
      <c r="M140" s="624" t="str">
        <f>IF(SUM(M139:Q139)=1,"",IF(SUM(M139:Q139)=2," dan ",", "))</f>
        <v xml:space="preserve">, </v>
      </c>
      <c r="N140" s="624" t="str">
        <f>IF(SUM(N139:Q139)=1,"",IF(SUM(N139:Q139)=2," dan ",", "))</f>
        <v xml:space="preserve">, </v>
      </c>
      <c r="O140" s="624" t="str">
        <f>IF(SUM(O139:Q139)=1,"",IF(SUM(O139:Q139)=2," dan ",", "))</f>
        <v xml:space="preserve">, </v>
      </c>
      <c r="P140" s="624" t="str">
        <f>IF(SUM(P139:Q139)=1,"",IF(SUM(P139:Q139)=2," dan ",", "))</f>
        <v xml:space="preserve">, </v>
      </c>
      <c r="Q140" s="624"/>
      <c r="R140" s="624"/>
      <c r="S140" s="624"/>
      <c r="T140" s="2269"/>
      <c r="U140" s="624" t="str">
        <f>IF(SUM(U139:Z139)=1,"",IF(SUM(U139:Z139)=2," dan ",", "))</f>
        <v xml:space="preserve">, </v>
      </c>
      <c r="V140" s="624" t="str">
        <f>IF(SUM(V139:Z139)=1,"",IF(SUM(V139:Z139)=2," dan ",", "))</f>
        <v xml:space="preserve">, </v>
      </c>
      <c r="W140" s="624" t="str">
        <f>IF(SUM(W139:Z139)=1,"",IF(SUM(W139:Z139)=2," dan ",", "))</f>
        <v xml:space="preserve">, </v>
      </c>
      <c r="X140" s="624" t="str">
        <f>IF(SUM(X139:Z139)=1,"",IF(SUM(X139:Z139)=2," dan ",", "))</f>
        <v xml:space="preserve">, </v>
      </c>
      <c r="Y140" s="624" t="str">
        <f>IF(SUM(Y139:Z139)=1,"",IF(SUM(Y139:Z139)=2," dan ",", "))</f>
        <v xml:space="preserve">, </v>
      </c>
      <c r="Z140" s="624"/>
      <c r="AA140" s="624"/>
      <c r="AB140" s="1300"/>
      <c r="AC140" s="2269"/>
      <c r="AD140" s="624" t="str">
        <f t="shared" ref="AD140" si="1367">IF(SUM(AD139:AI139)=1,"",IF(SUM(AD139:AI139)=2," dan ",", "))</f>
        <v xml:space="preserve">, </v>
      </c>
      <c r="AE140" s="624" t="str">
        <f t="shared" ref="AE140" si="1368">IF(SUM(AE139:AI139)=1,"",IF(SUM(AE139:AI139)=2," dan ",", "))</f>
        <v xml:space="preserve">, </v>
      </c>
      <c r="AF140" s="624" t="str">
        <f t="shared" ref="AF140" si="1369">IF(SUM(AF139:AI139)=1,"",IF(SUM(AF139:AI139)=2," dan ",", "))</f>
        <v xml:space="preserve">, </v>
      </c>
      <c r="AG140" s="624" t="str">
        <f t="shared" ref="AG140" si="1370">IF(SUM(AG139:AI139)=1,"",IF(SUM(AG139:AI139)=2," dan ",", "))</f>
        <v xml:space="preserve">, </v>
      </c>
      <c r="AH140" s="624" t="str">
        <f t="shared" ref="AH140" si="1371">IF(SUM(AH139:AI139)=1,"",IF(SUM(AH139:AI139)=2," dan ",", "))</f>
        <v xml:space="preserve">, </v>
      </c>
      <c r="AI140" s="624"/>
      <c r="AJ140" s="624"/>
      <c r="AK140" s="1300"/>
      <c r="AL140" s="2269"/>
      <c r="AM140" s="2275"/>
      <c r="AN140" s="2275"/>
      <c r="AO140" s="2275"/>
    </row>
    <row r="141" spans="2:41" ht="15" customHeight="1" x14ac:dyDescent="0.2">
      <c r="B141" s="2260"/>
      <c r="C141" s="2263"/>
      <c r="D141" s="2242"/>
      <c r="E141" s="2243"/>
      <c r="F141" s="601" t="str">
        <f>NPENGETAHUAN!Q30</f>
        <v/>
      </c>
      <c r="G141" s="1311" t="str">
        <f>NKETRAMPILAN!P30</f>
        <v/>
      </c>
      <c r="H141" s="1306" t="str">
        <f>NSIKAP!AC35</f>
        <v/>
      </c>
      <c r="I141" s="1316" t="str">
        <f>NPENGETAHUAN!Y30</f>
        <v/>
      </c>
      <c r="J141" s="1311" t="str">
        <f>NKETRAMPILAN!X30</f>
        <v/>
      </c>
      <c r="K141" s="1306" t="str">
        <f>NSIKAP!AK35</f>
        <v/>
      </c>
      <c r="L141" s="624" t="str">
        <f>IF(L139=0,"",L140)</f>
        <v/>
      </c>
      <c r="M141" s="624" t="str">
        <f>IF(M139=0,"",M140)</f>
        <v/>
      </c>
      <c r="N141" s="624" t="str">
        <f t="shared" ref="N141" si="1372">IF(N139=0,"",N140)</f>
        <v/>
      </c>
      <c r="O141" s="624" t="str">
        <f t="shared" ref="O141" si="1373">IF(O139=0,"",O140)</f>
        <v/>
      </c>
      <c r="P141" s="624" t="str">
        <f t="shared" ref="P141" si="1374">IF(P139=0,"",P140)</f>
        <v/>
      </c>
      <c r="Q141" s="624"/>
      <c r="R141" s="624"/>
      <c r="S141" s="624"/>
      <c r="T141" s="2273"/>
      <c r="U141" s="624" t="str">
        <f>IF(U139=0,"",U140)</f>
        <v/>
      </c>
      <c r="V141" s="624" t="str">
        <f>IF(V139=0,"",V140)</f>
        <v/>
      </c>
      <c r="W141" s="624" t="str">
        <f t="shared" ref="W141" si="1375">IF(W139=0,"",W140)</f>
        <v/>
      </c>
      <c r="X141" s="624" t="str">
        <f t="shared" ref="X141" si="1376">IF(X139=0,"",X140)</f>
        <v/>
      </c>
      <c r="Y141" s="624" t="str">
        <f t="shared" ref="Y141" si="1377">IF(Y139=0,"",Y140)</f>
        <v/>
      </c>
      <c r="Z141" s="624"/>
      <c r="AA141" s="624"/>
      <c r="AB141" s="1300"/>
      <c r="AC141" s="2273"/>
      <c r="AD141" s="624" t="str">
        <f t="shared" ref="AD141:AE141" si="1378">IF(AD139=0,"",AD140)</f>
        <v/>
      </c>
      <c r="AE141" s="624" t="str">
        <f t="shared" si="1378"/>
        <v/>
      </c>
      <c r="AF141" s="624" t="str">
        <f t="shared" ref="AF141" si="1379">IF(AF139=0,"",AF140)</f>
        <v/>
      </c>
      <c r="AG141" s="624" t="str">
        <f t="shared" ref="AG141" si="1380">IF(AG139=0,"",AG140)</f>
        <v/>
      </c>
      <c r="AH141" s="624" t="str">
        <f t="shared" ref="AH141" si="1381">IF(AH139=0,"",AH140)</f>
        <v/>
      </c>
      <c r="AI141" s="624"/>
      <c r="AJ141" s="624"/>
      <c r="AK141" s="1300"/>
      <c r="AL141" s="2273"/>
      <c r="AM141" s="2275"/>
      <c r="AN141" s="2275"/>
      <c r="AO141" s="2275"/>
    </row>
    <row r="142" spans="2:41" ht="15" customHeight="1" x14ac:dyDescent="0.2">
      <c r="B142" s="2260"/>
      <c r="C142" s="2263"/>
      <c r="D142" s="2242"/>
      <c r="E142" s="2243"/>
      <c r="F142" s="601" t="str">
        <f>NPENGETAHUAN!R30</f>
        <v/>
      </c>
      <c r="G142" s="1311" t="str">
        <f>NKETRAMPILAN!Q30</f>
        <v/>
      </c>
      <c r="H142" s="1306" t="str">
        <f>NSIKAP!AD35</f>
        <v/>
      </c>
      <c r="I142" s="1316" t="str">
        <f>NPENGETAHUAN!Z30</f>
        <v/>
      </c>
      <c r="J142" s="1311" t="str">
        <f>NKETRAMPILAN!Y30</f>
        <v/>
      </c>
      <c r="K142" s="1306" t="str">
        <f>NSIKAP!AL35</f>
        <v/>
      </c>
      <c r="L142" s="624" t="str">
        <f>I138</f>
        <v/>
      </c>
      <c r="M142" s="624" t="str">
        <f>I139</f>
        <v/>
      </c>
      <c r="N142" s="624" t="str">
        <f>I140</f>
        <v/>
      </c>
      <c r="O142" s="624" t="str">
        <f>I141</f>
        <v/>
      </c>
      <c r="P142" s="624" t="str">
        <f>I142</f>
        <v/>
      </c>
      <c r="Q142" s="624" t="str">
        <f>I143</f>
        <v/>
      </c>
      <c r="R142" s="624">
        <f t="shared" ref="R142" si="1382">COUNTBLANK(L142:Q142)</f>
        <v>6</v>
      </c>
      <c r="S142" s="624" t="str">
        <f>IF(R138=6,"Masih harus ditingkatkan pemahaman mengenai", ", tapi masih harus ditingkatkan pemahaman mengenai ")</f>
        <v>Masih harus ditingkatkan pemahaman mengenai</v>
      </c>
      <c r="T142" s="2268" t="str">
        <f>CONCATENATE(S143,L142,L145,M142,M145,N142,N145,O142,O145,P142,P145,Q142)</f>
        <v/>
      </c>
      <c r="U142" s="624" t="str">
        <f>J138</f>
        <v/>
      </c>
      <c r="V142" s="624" t="str">
        <f>J139</f>
        <v/>
      </c>
      <c r="W142" s="624" t="str">
        <f>J140</f>
        <v/>
      </c>
      <c r="X142" s="624" t="str">
        <f>J141</f>
        <v/>
      </c>
      <c r="Y142" s="624" t="str">
        <f>J142</f>
        <v/>
      </c>
      <c r="Z142" s="624" t="str">
        <f>J143</f>
        <v/>
      </c>
      <c r="AA142" s="624">
        <f t="shared" ref="AA142" si="1383">COUNTBLANK(U142:Z142)</f>
        <v>6</v>
      </c>
      <c r="AB142" s="1300" t="str">
        <f>IF(AA138=6,"Masih harus ditingkatkan kemampuan pada ketrampilan", ", tapi masih harus ditingkatkan ketrampilannya dalam ")</f>
        <v>Masih harus ditingkatkan kemampuan pada ketrampilan</v>
      </c>
      <c r="AC142" s="2268" t="str">
        <f>CONCATENATE(AB143,U142,U145,V142,V145,W142,W145,X142,X145,Y142,Y145,Z142)</f>
        <v/>
      </c>
      <c r="AD142" s="624" t="str">
        <f t="shared" ref="AD142" si="1384">K138</f>
        <v/>
      </c>
      <c r="AE142" s="624" t="str">
        <f t="shared" ref="AE142" si="1385">K139</f>
        <v/>
      </c>
      <c r="AF142" s="624" t="str">
        <f t="shared" ref="AF142" si="1386">K140</f>
        <v/>
      </c>
      <c r="AG142" s="624" t="str">
        <f t="shared" ref="AG142" si="1387">K141</f>
        <v/>
      </c>
      <c r="AH142" s="624" t="str">
        <f t="shared" ref="AH142" si="1388">K142</f>
        <v/>
      </c>
      <c r="AI142" s="624" t="str">
        <f t="shared" ref="AI142" si="1389">K143</f>
        <v/>
      </c>
      <c r="AJ142" s="624">
        <f t="shared" ref="AJ142" si="1390">COUNTBLANK(AD142:AI142)</f>
        <v>6</v>
      </c>
      <c r="AK142" s="1300" t="str">
        <f t="shared" ref="AK142" si="1391">IF(AJ138=6,"Masih harus diperbaiki sikap dan perilakunya dalam hal ", ", tapi masih harus diperbaiki sikap dan perilakunya dalam hal ")</f>
        <v xml:space="preserve">Masih harus diperbaiki sikap dan perilakunya dalam hal </v>
      </c>
      <c r="AL142" s="2268" t="str">
        <f t="shared" ref="AL142" si="1392">CONCATENATE(AK143,AD142,AD145,AE142,AE145,AF142,AF145,AG142,AG145,AH142,AH145,AI142)</f>
        <v/>
      </c>
      <c r="AM142" s="2275"/>
      <c r="AN142" s="2275"/>
      <c r="AO142" s="2275"/>
    </row>
    <row r="143" spans="2:41" ht="15.75" customHeight="1" thickBot="1" x14ac:dyDescent="0.25">
      <c r="B143" s="2261"/>
      <c r="C143" s="2264"/>
      <c r="D143" s="2244"/>
      <c r="E143" s="2245"/>
      <c r="F143" s="591" t="str">
        <f>NPENGETAHUAN!S30</f>
        <v/>
      </c>
      <c r="G143" s="1311" t="str">
        <f>NKETRAMPILAN!R30</f>
        <v/>
      </c>
      <c r="H143" s="1307" t="str">
        <f>NSIKAP!AE35</f>
        <v/>
      </c>
      <c r="I143" s="1317" t="str">
        <f>NPENGETAHUAN!AA30</f>
        <v/>
      </c>
      <c r="J143" s="1311" t="str">
        <f>NKETRAMPILAN!Z30</f>
        <v/>
      </c>
      <c r="K143" s="1307" t="str">
        <f>NSIKAP!AM35</f>
        <v/>
      </c>
      <c r="L143" s="624">
        <f>IF(L142="",0,1)</f>
        <v>0</v>
      </c>
      <c r="M143" s="624">
        <f t="shared" ref="M143" si="1393">IF(M142="",0,1)</f>
        <v>0</v>
      </c>
      <c r="N143" s="624">
        <f t="shared" ref="N143" si="1394">IF(N142="",0,1)</f>
        <v>0</v>
      </c>
      <c r="O143" s="624">
        <f t="shared" ref="O143" si="1395">IF(O142="",0,1)</f>
        <v>0</v>
      </c>
      <c r="P143" s="624">
        <f t="shared" ref="P143" si="1396">IF(P142="",0,1)</f>
        <v>0</v>
      </c>
      <c r="Q143" s="624">
        <f t="shared" ref="Q143" si="1397">IF(Q142="",0,1)</f>
        <v>0</v>
      </c>
      <c r="R143" s="624">
        <f>SUM(L143:Q143)</f>
        <v>0</v>
      </c>
      <c r="S143" s="624" t="str">
        <f>IF(R142=6,"",S142)</f>
        <v/>
      </c>
      <c r="T143" s="2269"/>
      <c r="U143" s="624">
        <f>IF(U142="",0,1)</f>
        <v>0</v>
      </c>
      <c r="V143" s="624">
        <f t="shared" ref="V143" si="1398">IF(V142="",0,1)</f>
        <v>0</v>
      </c>
      <c r="W143" s="624">
        <f t="shared" ref="W143" si="1399">IF(W142="",0,1)</f>
        <v>0</v>
      </c>
      <c r="X143" s="624">
        <f t="shared" ref="X143" si="1400">IF(X142="",0,1)</f>
        <v>0</v>
      </c>
      <c r="Y143" s="624">
        <f t="shared" ref="Y143" si="1401">IF(Y142="",0,1)</f>
        <v>0</v>
      </c>
      <c r="Z143" s="624">
        <f t="shared" ref="Z143" si="1402">IF(Z142="",0,1)</f>
        <v>0</v>
      </c>
      <c r="AA143" s="624">
        <f>SUM(U143:Z143)</f>
        <v>0</v>
      </c>
      <c r="AB143" s="1300" t="str">
        <f>IF(AA142=6,"",AB142)</f>
        <v/>
      </c>
      <c r="AC143" s="2269"/>
      <c r="AD143" s="624">
        <f t="shared" ref="AD143" si="1403">IF(AD142="",0,1)</f>
        <v>0</v>
      </c>
      <c r="AE143" s="624">
        <f t="shared" ref="AE143" si="1404">IF(AE142="",0,1)</f>
        <v>0</v>
      </c>
      <c r="AF143" s="624">
        <f t="shared" ref="AF143" si="1405">IF(AF142="",0,1)</f>
        <v>0</v>
      </c>
      <c r="AG143" s="624">
        <f t="shared" ref="AG143" si="1406">IF(AG142="",0,1)</f>
        <v>0</v>
      </c>
      <c r="AH143" s="624">
        <f t="shared" ref="AH143" si="1407">IF(AH142="",0,1)</f>
        <v>0</v>
      </c>
      <c r="AI143" s="624">
        <f t="shared" ref="AI143" si="1408">IF(AI142="",0,1)</f>
        <v>0</v>
      </c>
      <c r="AJ143" s="624">
        <f t="shared" ref="AJ143" si="1409">SUM(AD143:AI143)</f>
        <v>0</v>
      </c>
      <c r="AK143" s="1300" t="str">
        <f t="shared" ref="AK143" si="1410">IF(AJ142=6,"",AK142)</f>
        <v/>
      </c>
      <c r="AL143" s="2269"/>
      <c r="AM143" s="2275"/>
      <c r="AN143" s="2275"/>
      <c r="AO143" s="2275"/>
    </row>
    <row r="144" spans="2:41" ht="15.75" hidden="1" customHeight="1" thickTop="1" x14ac:dyDescent="0.2">
      <c r="B144" s="1298"/>
      <c r="C144" s="1299"/>
      <c r="D144" s="1296"/>
      <c r="E144" s="1297"/>
      <c r="F144" s="600"/>
      <c r="G144" s="1312"/>
      <c r="H144" s="1308"/>
      <c r="I144" s="1313"/>
      <c r="J144" s="1312"/>
      <c r="K144" s="1308"/>
      <c r="L144" s="624" t="str">
        <f>IF(SUM(L143:Q143)=1,"",IF(SUM(L143:Q143)=2," dan ",", "))</f>
        <v xml:space="preserve">, </v>
      </c>
      <c r="M144" s="624" t="str">
        <f>IF(SUM(M143:Q143)=1,"",IF(SUM(M143:Q143)=2," dan ",", "))</f>
        <v xml:space="preserve">, </v>
      </c>
      <c r="N144" s="624" t="str">
        <f>IF(SUM(N143:Q143)=1,"",IF(SUM(N143:Q143)=2," dan ",", "))</f>
        <v xml:space="preserve">, </v>
      </c>
      <c r="O144" s="624" t="str">
        <f>IF(SUM(O143:Q143)=1,"",IF(SUM(O143:Q143)=2," dan ",", "))</f>
        <v xml:space="preserve">, </v>
      </c>
      <c r="P144" s="624" t="str">
        <f>IF(SUM(P143:Q143)=1,"",IF(SUM(P143:Q143)=2," dan ",", "))</f>
        <v xml:space="preserve">, </v>
      </c>
      <c r="Q144" s="624"/>
      <c r="R144" s="624"/>
      <c r="S144" s="624"/>
      <c r="T144" s="2269"/>
      <c r="U144" s="624" t="str">
        <f>IF(SUM(U143:Z143)=1,"",IF(SUM(U143:Z143)=2," dan ",", "))</f>
        <v xml:space="preserve">, </v>
      </c>
      <c r="V144" s="624" t="str">
        <f>IF(SUM(V143:Z143)=1,"",IF(SUM(V143:Z143)=2," dan ",", "))</f>
        <v xml:space="preserve">, </v>
      </c>
      <c r="W144" s="624" t="str">
        <f>IF(SUM(W143:Z143)=1,"",IF(SUM(W143:Z143)=2," dan ",", "))</f>
        <v xml:space="preserve">, </v>
      </c>
      <c r="X144" s="624" t="str">
        <f>IF(SUM(X143:Z143)=1,"",IF(SUM(X143:Z143)=2," dan ",", "))</f>
        <v xml:space="preserve">, </v>
      </c>
      <c r="Y144" s="624" t="str">
        <f>IF(SUM(Y143:Z143)=1,"",IF(SUM(Y143:Z143)=2," dan ",", "))</f>
        <v xml:space="preserve">, </v>
      </c>
      <c r="Z144" s="624"/>
      <c r="AA144" s="624"/>
      <c r="AB144" s="1300"/>
      <c r="AC144" s="2269"/>
      <c r="AD144" s="624" t="str">
        <f t="shared" ref="AD144" si="1411">IF(SUM(AD143:AI143)=1,"",IF(SUM(AD143:AI143)=2," dan ",", "))</f>
        <v xml:space="preserve">, </v>
      </c>
      <c r="AE144" s="624" t="str">
        <f t="shared" ref="AE144" si="1412">IF(SUM(AE143:AI143)=1,"",IF(SUM(AE143:AI143)=2," dan ",", "))</f>
        <v xml:space="preserve">, </v>
      </c>
      <c r="AF144" s="624" t="str">
        <f t="shared" ref="AF144" si="1413">IF(SUM(AF143:AI143)=1,"",IF(SUM(AF143:AI143)=2," dan ",", "))</f>
        <v xml:space="preserve">, </v>
      </c>
      <c r="AG144" s="624" t="str">
        <f t="shared" ref="AG144" si="1414">IF(SUM(AG143:AI143)=1,"",IF(SUM(AG143:AI143)=2," dan ",", "))</f>
        <v xml:space="preserve">, </v>
      </c>
      <c r="AH144" s="624" t="str">
        <f t="shared" ref="AH144" si="1415">IF(SUM(AH143:AI143)=1,"",IF(SUM(AH143:AI143)=2," dan ",", "))</f>
        <v xml:space="preserve">, </v>
      </c>
      <c r="AI144" s="624"/>
      <c r="AJ144" s="624"/>
      <c r="AK144" s="1300"/>
      <c r="AL144" s="2269"/>
      <c r="AM144" s="2275"/>
      <c r="AN144" s="2275"/>
      <c r="AO144" s="2275"/>
    </row>
    <row r="145" spans="2:41" ht="15.75" hidden="1" customHeight="1" thickBot="1" x14ac:dyDescent="0.25">
      <c r="B145" s="616"/>
      <c r="C145" s="617"/>
      <c r="D145" s="618"/>
      <c r="E145" s="619"/>
      <c r="F145" s="600"/>
      <c r="G145" s="1312"/>
      <c r="H145" s="1308"/>
      <c r="I145" s="1313"/>
      <c r="J145" s="1312"/>
      <c r="K145" s="1308"/>
      <c r="L145" s="625" t="str">
        <f>IF(L143=0,"",L144)</f>
        <v/>
      </c>
      <c r="M145" s="625" t="str">
        <f t="shared" ref="M145" si="1416">IF(M143=0,"",M144)</f>
        <v/>
      </c>
      <c r="N145" s="625" t="str">
        <f t="shared" ref="N145" si="1417">IF(N143=0,"",N144)</f>
        <v/>
      </c>
      <c r="O145" s="625" t="str">
        <f t="shared" ref="O145" si="1418">IF(O143=0,"",O144)</f>
        <v/>
      </c>
      <c r="P145" s="625" t="str">
        <f t="shared" ref="P145" si="1419">IF(P143=0,"",P144)</f>
        <v/>
      </c>
      <c r="Q145" s="625" t="str">
        <f t="shared" ref="Q145" si="1420">IF(Q143=0,"",Q144)</f>
        <v/>
      </c>
      <c r="R145" s="625"/>
      <c r="S145" s="625"/>
      <c r="T145" s="2270"/>
      <c r="U145" s="625" t="str">
        <f>IF(U143=0,"",U144)</f>
        <v/>
      </c>
      <c r="V145" s="625" t="str">
        <f t="shared" ref="V145" si="1421">IF(V143=0,"",V144)</f>
        <v/>
      </c>
      <c r="W145" s="625" t="str">
        <f t="shared" ref="W145" si="1422">IF(W143=0,"",W144)</f>
        <v/>
      </c>
      <c r="X145" s="625" t="str">
        <f t="shared" ref="X145" si="1423">IF(X143=0,"",X144)</f>
        <v/>
      </c>
      <c r="Y145" s="625" t="str">
        <f t="shared" ref="Y145" si="1424">IF(Y143=0,"",Y144)</f>
        <v/>
      </c>
      <c r="Z145" s="625" t="str">
        <f t="shared" ref="Z145" si="1425">IF(Z143=0,"",Z144)</f>
        <v/>
      </c>
      <c r="AA145" s="625"/>
      <c r="AB145" s="1330"/>
      <c r="AC145" s="2270"/>
      <c r="AD145" s="625" t="str">
        <f t="shared" ref="AD145" si="1426">IF(AD143=0,"",AD144)</f>
        <v/>
      </c>
      <c r="AE145" s="625" t="str">
        <f t="shared" ref="AE145" si="1427">IF(AE143=0,"",AE144)</f>
        <v/>
      </c>
      <c r="AF145" s="625" t="str">
        <f t="shared" ref="AF145" si="1428">IF(AF143=0,"",AF144)</f>
        <v/>
      </c>
      <c r="AG145" s="625" t="str">
        <f t="shared" ref="AG145" si="1429">IF(AG143=0,"",AG144)</f>
        <v/>
      </c>
      <c r="AH145" s="625" t="str">
        <f t="shared" ref="AH145" si="1430">IF(AH143=0,"",AH144)</f>
        <v/>
      </c>
      <c r="AI145" s="625" t="str">
        <f t="shared" ref="AI145" si="1431">IF(AI143=0,"",AI144)</f>
        <v/>
      </c>
      <c r="AJ145" s="625"/>
      <c r="AK145" s="1330"/>
      <c r="AL145" s="2270"/>
      <c r="AM145" s="2276"/>
      <c r="AN145" s="2276"/>
      <c r="AO145" s="2276"/>
    </row>
    <row r="146" spans="2:41" ht="15.75" customHeight="1" thickTop="1" x14ac:dyDescent="0.2">
      <c r="B146" s="2259">
        <v>17</v>
      </c>
      <c r="C146" s="2262" t="str">
        <f>ABSEN!C27</f>
        <v/>
      </c>
      <c r="D146" s="2240" t="str">
        <f>ABSEN!E27</f>
        <v/>
      </c>
      <c r="E146" s="2241"/>
      <c r="F146" s="589" t="str">
        <f>NPENGETAHUAN!N31</f>
        <v/>
      </c>
      <c r="G146" s="1310" t="str">
        <f>NKETRAMPILAN!M31</f>
        <v/>
      </c>
      <c r="H146" s="1304" t="str">
        <f>NSIKAP!Z36</f>
        <v/>
      </c>
      <c r="I146" s="1314" t="str">
        <f>NPENGETAHUAN!V31</f>
        <v/>
      </c>
      <c r="J146" s="1310" t="str">
        <f>NKETRAMPILAN!U31</f>
        <v/>
      </c>
      <c r="K146" s="1304" t="str">
        <f>NSIKAP!AH36</f>
        <v/>
      </c>
      <c r="L146" s="623" t="str">
        <f>F146</f>
        <v/>
      </c>
      <c r="M146" s="623" t="str">
        <f>F147</f>
        <v/>
      </c>
      <c r="N146" s="623" t="str">
        <f>F148</f>
        <v/>
      </c>
      <c r="O146" s="623" t="str">
        <f>F149</f>
        <v/>
      </c>
      <c r="P146" s="623" t="str">
        <f>F150</f>
        <v/>
      </c>
      <c r="Q146" s="623" t="str">
        <f>F151</f>
        <v/>
      </c>
      <c r="R146" s="623">
        <f>COUNTBLANK(L146:Q146)</f>
        <v>6</v>
      </c>
      <c r="S146" s="1301" t="str">
        <f>IF(R146=6,"","Sudah memahami ")</f>
        <v/>
      </c>
      <c r="T146" s="2272" t="str">
        <f>CONCATENATE(S147,L146,L149,M146,M149,N146,N149,O146,O149,P146,P149,Q146)</f>
        <v/>
      </c>
      <c r="U146" s="1322" t="str">
        <f>G146</f>
        <v/>
      </c>
      <c r="V146" s="1322" t="str">
        <f>G147</f>
        <v/>
      </c>
      <c r="W146" s="1322" t="str">
        <f>G148</f>
        <v/>
      </c>
      <c r="X146" s="1322" t="str">
        <f>G149</f>
        <v/>
      </c>
      <c r="Y146" s="1322" t="str">
        <f>G150</f>
        <v/>
      </c>
      <c r="Z146" s="1322" t="str">
        <f>G151</f>
        <v/>
      </c>
      <c r="AA146" s="623">
        <f>COUNTBLANK(U146:Z146)</f>
        <v>6</v>
      </c>
      <c r="AB146" s="1301" t="str">
        <f>IF(AA146=6,"","Sudah memiliki ketrampilan ")</f>
        <v/>
      </c>
      <c r="AC146" s="2272" t="str">
        <f>CONCATENATE(AB147,U146,U149,V146,V149,W146,W149,X146,X149,Y146,Y149,Z146)</f>
        <v/>
      </c>
      <c r="AD146" s="1322" t="str">
        <f t="shared" ref="AD146" si="1432">H146</f>
        <v/>
      </c>
      <c r="AE146" s="1322" t="str">
        <f t="shared" ref="AE146" si="1433">H147</f>
        <v/>
      </c>
      <c r="AF146" s="1322" t="str">
        <f t="shared" ref="AF146" si="1434">H148</f>
        <v/>
      </c>
      <c r="AG146" s="1322" t="str">
        <f t="shared" ref="AG146" si="1435">H149</f>
        <v/>
      </c>
      <c r="AH146" s="1322" t="str">
        <f t="shared" ref="AH146" si="1436">H150</f>
        <v/>
      </c>
      <c r="AI146" s="1322" t="str">
        <f t="shared" ref="AI146" si="1437">H151</f>
        <v/>
      </c>
      <c r="AJ146" s="623">
        <f t="shared" ref="AJ146" si="1438">COUNTBLANK(AD146:AI146)</f>
        <v>6</v>
      </c>
      <c r="AK146" s="1301" t="str">
        <f t="shared" ref="AK146" si="1439">IF(AJ146=6,"","Sudah memperlihatkan sikap yang konsisten terhadap ")</f>
        <v/>
      </c>
      <c r="AL146" s="2272" t="str">
        <f t="shared" ref="AL146" si="1440">CONCATENATE(AK147,AD146,AD149,AE146,AE149,AF146,AF149,AG146,AG149,AH146,AH149,AI146)</f>
        <v/>
      </c>
      <c r="AM146" s="2274" t="str">
        <f t="shared" ref="AM146" si="1441">CONCATENATE(T146,T150)</f>
        <v/>
      </c>
      <c r="AN146" s="2274" t="str">
        <f t="shared" ref="AN146" si="1442">CONCATENATE(AC146,AC150)</f>
        <v/>
      </c>
      <c r="AO146" s="2274" t="str">
        <f t="shared" ref="AO146" si="1443">CONCATENATE(AL146,AL150)</f>
        <v/>
      </c>
    </row>
    <row r="147" spans="2:41" ht="15" customHeight="1" x14ac:dyDescent="0.2">
      <c r="B147" s="2260"/>
      <c r="C147" s="2263"/>
      <c r="D147" s="2242"/>
      <c r="E147" s="2243"/>
      <c r="F147" s="590" t="str">
        <f>NPENGETAHUAN!O31</f>
        <v/>
      </c>
      <c r="G147" s="1311" t="str">
        <f>NKETRAMPILAN!N31</f>
        <v/>
      </c>
      <c r="H147" s="1305" t="str">
        <f>NSIKAP!AA36</f>
        <v/>
      </c>
      <c r="I147" s="1315" t="str">
        <f>NPENGETAHUAN!W31</f>
        <v/>
      </c>
      <c r="J147" s="1311" t="str">
        <f>NKETRAMPILAN!V31</f>
        <v/>
      </c>
      <c r="K147" s="1305" t="str">
        <f>NSIKAP!AI36</f>
        <v/>
      </c>
      <c r="L147" s="624">
        <f>IF(L146="",0,1)</f>
        <v>0</v>
      </c>
      <c r="M147" s="624">
        <f>IF(M146="",0,1)</f>
        <v>0</v>
      </c>
      <c r="N147" s="624">
        <f t="shared" ref="N147" si="1444">IF(N146="",0,1)</f>
        <v>0</v>
      </c>
      <c r="O147" s="624">
        <f t="shared" ref="O147" si="1445">IF(O146="",0,1)</f>
        <v>0</v>
      </c>
      <c r="P147" s="624">
        <f t="shared" ref="P147" si="1446">IF(P146="",0,1)</f>
        <v>0</v>
      </c>
      <c r="Q147" s="624">
        <f t="shared" ref="Q147" si="1447">IF(Q146="",0,1)</f>
        <v>0</v>
      </c>
      <c r="R147" s="624">
        <f>SUM(L147:Q147)</f>
        <v>0</v>
      </c>
      <c r="S147" s="624" t="str">
        <f>IF(R147=6,"",S146)</f>
        <v/>
      </c>
      <c r="T147" s="2269"/>
      <c r="U147" s="624">
        <f>IF(U146="",0,1)</f>
        <v>0</v>
      </c>
      <c r="V147" s="624">
        <f>IF(V146="",0,1)</f>
        <v>0</v>
      </c>
      <c r="W147" s="624">
        <f t="shared" ref="W147" si="1448">IF(W146="",0,1)</f>
        <v>0</v>
      </c>
      <c r="X147" s="624">
        <f t="shared" ref="X147" si="1449">IF(X146="",0,1)</f>
        <v>0</v>
      </c>
      <c r="Y147" s="624">
        <f t="shared" ref="Y147" si="1450">IF(Y146="",0,1)</f>
        <v>0</v>
      </c>
      <c r="Z147" s="624">
        <f t="shared" ref="Z147" si="1451">IF(Z146="",0,1)</f>
        <v>0</v>
      </c>
      <c r="AA147" s="624">
        <f>SUM(U147:Z147)</f>
        <v>0</v>
      </c>
      <c r="AB147" s="1300" t="str">
        <f>IF(AA147=6,"",AB146)</f>
        <v/>
      </c>
      <c r="AC147" s="2269"/>
      <c r="AD147" s="624">
        <f t="shared" ref="AD147" si="1452">IF(AD146="",0,1)</f>
        <v>0</v>
      </c>
      <c r="AE147" s="624">
        <f t="shared" ref="AE147" si="1453">IF(AE146="",0,1)</f>
        <v>0</v>
      </c>
      <c r="AF147" s="624">
        <f t="shared" ref="AF147" si="1454">IF(AF146="",0,1)</f>
        <v>0</v>
      </c>
      <c r="AG147" s="624">
        <f t="shared" ref="AG147" si="1455">IF(AG146="",0,1)</f>
        <v>0</v>
      </c>
      <c r="AH147" s="624">
        <f t="shared" ref="AH147" si="1456">IF(AH146="",0,1)</f>
        <v>0</v>
      </c>
      <c r="AI147" s="624">
        <f t="shared" ref="AI147" si="1457">IF(AI146="",0,1)</f>
        <v>0</v>
      </c>
      <c r="AJ147" s="624">
        <f t="shared" ref="AJ147" si="1458">SUM(AD147:AI147)</f>
        <v>0</v>
      </c>
      <c r="AK147" s="1300" t="str">
        <f t="shared" ref="AK147" si="1459">IF(AJ147=6,"",AK146)</f>
        <v/>
      </c>
      <c r="AL147" s="2269"/>
      <c r="AM147" s="2275"/>
      <c r="AN147" s="2275"/>
      <c r="AO147" s="2275"/>
    </row>
    <row r="148" spans="2:41" ht="15" customHeight="1" x14ac:dyDescent="0.2">
      <c r="B148" s="2260"/>
      <c r="C148" s="2263"/>
      <c r="D148" s="2242"/>
      <c r="E148" s="2243"/>
      <c r="F148" s="601" t="str">
        <f>NPENGETAHUAN!P31</f>
        <v/>
      </c>
      <c r="G148" s="1311" t="str">
        <f>NKETRAMPILAN!O31</f>
        <v/>
      </c>
      <c r="H148" s="1306" t="str">
        <f>NSIKAP!AB36</f>
        <v/>
      </c>
      <c r="I148" s="1316" t="str">
        <f>NPENGETAHUAN!X31</f>
        <v/>
      </c>
      <c r="J148" s="1311" t="str">
        <f>NKETRAMPILAN!W31</f>
        <v/>
      </c>
      <c r="K148" s="1306" t="str">
        <f>NSIKAP!AJ36</f>
        <v/>
      </c>
      <c r="L148" s="624" t="str">
        <f>IF(SUM(L147:Q147)=1,"",IF(SUM(L147:Q147)=2," dan ",", "))</f>
        <v xml:space="preserve">, </v>
      </c>
      <c r="M148" s="624" t="str">
        <f>IF(SUM(M147:Q147)=1,"",IF(SUM(M147:Q147)=2," dan ",", "))</f>
        <v xml:space="preserve">, </v>
      </c>
      <c r="N148" s="624" t="str">
        <f>IF(SUM(N147:Q147)=1,"",IF(SUM(N147:Q147)=2," dan ",", "))</f>
        <v xml:space="preserve">, </v>
      </c>
      <c r="O148" s="624" t="str">
        <f>IF(SUM(O147:Q147)=1,"",IF(SUM(O147:Q147)=2," dan ",", "))</f>
        <v xml:space="preserve">, </v>
      </c>
      <c r="P148" s="624" t="str">
        <f>IF(SUM(P147:Q147)=1,"",IF(SUM(P147:Q147)=2," dan ",", "))</f>
        <v xml:space="preserve">, </v>
      </c>
      <c r="Q148" s="624"/>
      <c r="R148" s="624"/>
      <c r="S148" s="624"/>
      <c r="T148" s="2269"/>
      <c r="U148" s="624" t="str">
        <f>IF(SUM(U147:Z147)=1,"",IF(SUM(U147:Z147)=2," dan ",", "))</f>
        <v xml:space="preserve">, </v>
      </c>
      <c r="V148" s="624" t="str">
        <f>IF(SUM(V147:Z147)=1,"",IF(SUM(V147:Z147)=2," dan ",", "))</f>
        <v xml:space="preserve">, </v>
      </c>
      <c r="W148" s="624" t="str">
        <f>IF(SUM(W147:Z147)=1,"",IF(SUM(W147:Z147)=2," dan ",", "))</f>
        <v xml:space="preserve">, </v>
      </c>
      <c r="X148" s="624" t="str">
        <f>IF(SUM(X147:Z147)=1,"",IF(SUM(X147:Z147)=2," dan ",", "))</f>
        <v xml:space="preserve">, </v>
      </c>
      <c r="Y148" s="624" t="str">
        <f>IF(SUM(Y147:Z147)=1,"",IF(SUM(Y147:Z147)=2," dan ",", "))</f>
        <v xml:space="preserve">, </v>
      </c>
      <c r="Z148" s="624"/>
      <c r="AA148" s="624"/>
      <c r="AB148" s="1300"/>
      <c r="AC148" s="2269"/>
      <c r="AD148" s="624" t="str">
        <f t="shared" ref="AD148" si="1460">IF(SUM(AD147:AI147)=1,"",IF(SUM(AD147:AI147)=2," dan ",", "))</f>
        <v xml:space="preserve">, </v>
      </c>
      <c r="AE148" s="624" t="str">
        <f t="shared" ref="AE148" si="1461">IF(SUM(AE147:AI147)=1,"",IF(SUM(AE147:AI147)=2," dan ",", "))</f>
        <v xml:space="preserve">, </v>
      </c>
      <c r="AF148" s="624" t="str">
        <f t="shared" ref="AF148" si="1462">IF(SUM(AF147:AI147)=1,"",IF(SUM(AF147:AI147)=2," dan ",", "))</f>
        <v xml:space="preserve">, </v>
      </c>
      <c r="AG148" s="624" t="str">
        <f t="shared" ref="AG148" si="1463">IF(SUM(AG147:AI147)=1,"",IF(SUM(AG147:AI147)=2," dan ",", "))</f>
        <v xml:space="preserve">, </v>
      </c>
      <c r="AH148" s="624" t="str">
        <f t="shared" ref="AH148" si="1464">IF(SUM(AH147:AI147)=1,"",IF(SUM(AH147:AI147)=2," dan ",", "))</f>
        <v xml:space="preserve">, </v>
      </c>
      <c r="AI148" s="624"/>
      <c r="AJ148" s="624"/>
      <c r="AK148" s="1300"/>
      <c r="AL148" s="2269"/>
      <c r="AM148" s="2275"/>
      <c r="AN148" s="2275"/>
      <c r="AO148" s="2275"/>
    </row>
    <row r="149" spans="2:41" ht="15" customHeight="1" x14ac:dyDescent="0.2">
      <c r="B149" s="2260"/>
      <c r="C149" s="2263"/>
      <c r="D149" s="2242"/>
      <c r="E149" s="2243"/>
      <c r="F149" s="601" t="str">
        <f>NPENGETAHUAN!Q31</f>
        <v/>
      </c>
      <c r="G149" s="1311" t="str">
        <f>NKETRAMPILAN!P31</f>
        <v/>
      </c>
      <c r="H149" s="1306" t="str">
        <f>NSIKAP!AC36</f>
        <v/>
      </c>
      <c r="I149" s="1316" t="str">
        <f>NPENGETAHUAN!Y31</f>
        <v/>
      </c>
      <c r="J149" s="1311" t="str">
        <f>NKETRAMPILAN!X31</f>
        <v/>
      </c>
      <c r="K149" s="1306" t="str">
        <f>NSIKAP!AK36</f>
        <v/>
      </c>
      <c r="L149" s="624" t="str">
        <f>IF(L147=0,"",L148)</f>
        <v/>
      </c>
      <c r="M149" s="624" t="str">
        <f>IF(M147=0,"",M148)</f>
        <v/>
      </c>
      <c r="N149" s="624" t="str">
        <f t="shared" ref="N149" si="1465">IF(N147=0,"",N148)</f>
        <v/>
      </c>
      <c r="O149" s="624" t="str">
        <f t="shared" ref="O149" si="1466">IF(O147=0,"",O148)</f>
        <v/>
      </c>
      <c r="P149" s="624" t="str">
        <f t="shared" ref="P149" si="1467">IF(P147=0,"",P148)</f>
        <v/>
      </c>
      <c r="Q149" s="624"/>
      <c r="R149" s="624"/>
      <c r="S149" s="624"/>
      <c r="T149" s="2273"/>
      <c r="U149" s="624" t="str">
        <f>IF(U147=0,"",U148)</f>
        <v/>
      </c>
      <c r="V149" s="624" t="str">
        <f>IF(V147=0,"",V148)</f>
        <v/>
      </c>
      <c r="W149" s="624" t="str">
        <f t="shared" ref="W149" si="1468">IF(W147=0,"",W148)</f>
        <v/>
      </c>
      <c r="X149" s="624" t="str">
        <f t="shared" ref="X149" si="1469">IF(X147=0,"",X148)</f>
        <v/>
      </c>
      <c r="Y149" s="624" t="str">
        <f t="shared" ref="Y149" si="1470">IF(Y147=0,"",Y148)</f>
        <v/>
      </c>
      <c r="Z149" s="624"/>
      <c r="AA149" s="624"/>
      <c r="AB149" s="1300"/>
      <c r="AC149" s="2273"/>
      <c r="AD149" s="624" t="str">
        <f t="shared" ref="AD149:AE149" si="1471">IF(AD147=0,"",AD148)</f>
        <v/>
      </c>
      <c r="AE149" s="624" t="str">
        <f t="shared" si="1471"/>
        <v/>
      </c>
      <c r="AF149" s="624" t="str">
        <f t="shared" ref="AF149" si="1472">IF(AF147=0,"",AF148)</f>
        <v/>
      </c>
      <c r="AG149" s="624" t="str">
        <f t="shared" ref="AG149" si="1473">IF(AG147=0,"",AG148)</f>
        <v/>
      </c>
      <c r="AH149" s="624" t="str">
        <f t="shared" ref="AH149" si="1474">IF(AH147=0,"",AH148)</f>
        <v/>
      </c>
      <c r="AI149" s="624"/>
      <c r="AJ149" s="624"/>
      <c r="AK149" s="1300"/>
      <c r="AL149" s="2273"/>
      <c r="AM149" s="2275"/>
      <c r="AN149" s="2275"/>
      <c r="AO149" s="2275"/>
    </row>
    <row r="150" spans="2:41" ht="15" customHeight="1" x14ac:dyDescent="0.2">
      <c r="B150" s="2260"/>
      <c r="C150" s="2263"/>
      <c r="D150" s="2242"/>
      <c r="E150" s="2243"/>
      <c r="F150" s="601" t="str">
        <f>NPENGETAHUAN!R31</f>
        <v/>
      </c>
      <c r="G150" s="1311" t="str">
        <f>NKETRAMPILAN!Q31</f>
        <v/>
      </c>
      <c r="H150" s="1306" t="str">
        <f>NSIKAP!AD36</f>
        <v/>
      </c>
      <c r="I150" s="1316" t="str">
        <f>NPENGETAHUAN!Z31</f>
        <v/>
      </c>
      <c r="J150" s="1311" t="str">
        <f>NKETRAMPILAN!Y31</f>
        <v/>
      </c>
      <c r="K150" s="1306" t="str">
        <f>NSIKAP!AL36</f>
        <v/>
      </c>
      <c r="L150" s="624" t="str">
        <f>I146</f>
        <v/>
      </c>
      <c r="M150" s="624" t="str">
        <f>I147</f>
        <v/>
      </c>
      <c r="N150" s="624" t="str">
        <f>I148</f>
        <v/>
      </c>
      <c r="O150" s="624" t="str">
        <f>I149</f>
        <v/>
      </c>
      <c r="P150" s="624" t="str">
        <f>I150</f>
        <v/>
      </c>
      <c r="Q150" s="624" t="str">
        <f>I151</f>
        <v/>
      </c>
      <c r="R150" s="624">
        <f t="shared" ref="R150" si="1475">COUNTBLANK(L150:Q150)</f>
        <v>6</v>
      </c>
      <c r="S150" s="624" t="str">
        <f>IF(R146=6,"Masih harus ditingkatkan pemahaman mengenai", ", tapi masih harus ditingkatkan pemahaman mengenai ")</f>
        <v>Masih harus ditingkatkan pemahaman mengenai</v>
      </c>
      <c r="T150" s="2268" t="str">
        <f>CONCATENATE(S151,L150,L153,M150,M153,N150,N153,O150,O153,P150,P153,Q150)</f>
        <v/>
      </c>
      <c r="U150" s="624" t="str">
        <f>J146</f>
        <v/>
      </c>
      <c r="V150" s="624" t="str">
        <f>J147</f>
        <v/>
      </c>
      <c r="W150" s="624" t="str">
        <f>J148</f>
        <v/>
      </c>
      <c r="X150" s="624" t="str">
        <f>J149</f>
        <v/>
      </c>
      <c r="Y150" s="624" t="str">
        <f>J150</f>
        <v/>
      </c>
      <c r="Z150" s="624" t="str">
        <f>J151</f>
        <v/>
      </c>
      <c r="AA150" s="624">
        <f t="shared" ref="AA150" si="1476">COUNTBLANK(U150:Z150)</f>
        <v>6</v>
      </c>
      <c r="AB150" s="1300" t="str">
        <f>IF(AA146=6,"Masih harus ditingkatkan kemampuan pada ketrampilan", ", tapi masih harus ditingkatkan ketrampilannya dalam ")</f>
        <v>Masih harus ditingkatkan kemampuan pada ketrampilan</v>
      </c>
      <c r="AC150" s="2268" t="str">
        <f>CONCATENATE(AB151,U150,U153,V150,V153,W150,W153,X150,X153,Y150,Y153,Z150)</f>
        <v/>
      </c>
      <c r="AD150" s="624" t="str">
        <f t="shared" ref="AD150" si="1477">K146</f>
        <v/>
      </c>
      <c r="AE150" s="624" t="str">
        <f t="shared" ref="AE150" si="1478">K147</f>
        <v/>
      </c>
      <c r="AF150" s="624" t="str">
        <f t="shared" ref="AF150" si="1479">K148</f>
        <v/>
      </c>
      <c r="AG150" s="624" t="str">
        <f t="shared" ref="AG150" si="1480">K149</f>
        <v/>
      </c>
      <c r="AH150" s="624" t="str">
        <f t="shared" ref="AH150" si="1481">K150</f>
        <v/>
      </c>
      <c r="AI150" s="624" t="str">
        <f t="shared" ref="AI150" si="1482">K151</f>
        <v/>
      </c>
      <c r="AJ150" s="624">
        <f t="shared" ref="AJ150" si="1483">COUNTBLANK(AD150:AI150)</f>
        <v>6</v>
      </c>
      <c r="AK150" s="1300" t="str">
        <f t="shared" ref="AK150" si="1484">IF(AJ146=6,"Masih harus diperbaiki sikap dan perilakunya dalam hal ", ", tapi masih harus diperbaiki sikap dan perilakunya dalam hal ")</f>
        <v xml:space="preserve">Masih harus diperbaiki sikap dan perilakunya dalam hal </v>
      </c>
      <c r="AL150" s="2268" t="str">
        <f t="shared" ref="AL150" si="1485">CONCATENATE(AK151,AD150,AD153,AE150,AE153,AF150,AF153,AG150,AG153,AH150,AH153,AI150)</f>
        <v/>
      </c>
      <c r="AM150" s="2275"/>
      <c r="AN150" s="2275"/>
      <c r="AO150" s="2275"/>
    </row>
    <row r="151" spans="2:41" ht="15.75" customHeight="1" thickBot="1" x14ac:dyDescent="0.25">
      <c r="B151" s="2261"/>
      <c r="C151" s="2264"/>
      <c r="D151" s="2244"/>
      <c r="E151" s="2245"/>
      <c r="F151" s="591" t="str">
        <f>NPENGETAHUAN!S31</f>
        <v/>
      </c>
      <c r="G151" s="1311" t="str">
        <f>NKETRAMPILAN!R31</f>
        <v/>
      </c>
      <c r="H151" s="1307" t="str">
        <f>NSIKAP!AE36</f>
        <v/>
      </c>
      <c r="I151" s="1317" t="str">
        <f>NPENGETAHUAN!AA31</f>
        <v/>
      </c>
      <c r="J151" s="1311" t="str">
        <f>NKETRAMPILAN!Z31</f>
        <v/>
      </c>
      <c r="K151" s="1307" t="str">
        <f>NSIKAP!AM36</f>
        <v/>
      </c>
      <c r="L151" s="624">
        <f>IF(L150="",0,1)</f>
        <v>0</v>
      </c>
      <c r="M151" s="624">
        <f t="shared" ref="M151" si="1486">IF(M150="",0,1)</f>
        <v>0</v>
      </c>
      <c r="N151" s="624">
        <f t="shared" ref="N151" si="1487">IF(N150="",0,1)</f>
        <v>0</v>
      </c>
      <c r="O151" s="624">
        <f t="shared" ref="O151" si="1488">IF(O150="",0,1)</f>
        <v>0</v>
      </c>
      <c r="P151" s="624">
        <f t="shared" ref="P151" si="1489">IF(P150="",0,1)</f>
        <v>0</v>
      </c>
      <c r="Q151" s="624">
        <f t="shared" ref="Q151" si="1490">IF(Q150="",0,1)</f>
        <v>0</v>
      </c>
      <c r="R151" s="624">
        <f>SUM(L151:Q151)</f>
        <v>0</v>
      </c>
      <c r="S151" s="624" t="str">
        <f>IF(R150=6,"",S150)</f>
        <v/>
      </c>
      <c r="T151" s="2269"/>
      <c r="U151" s="624">
        <f>IF(U150="",0,1)</f>
        <v>0</v>
      </c>
      <c r="V151" s="624">
        <f t="shared" ref="V151" si="1491">IF(V150="",0,1)</f>
        <v>0</v>
      </c>
      <c r="W151" s="624">
        <f t="shared" ref="W151" si="1492">IF(W150="",0,1)</f>
        <v>0</v>
      </c>
      <c r="X151" s="624">
        <f t="shared" ref="X151" si="1493">IF(X150="",0,1)</f>
        <v>0</v>
      </c>
      <c r="Y151" s="624">
        <f t="shared" ref="Y151" si="1494">IF(Y150="",0,1)</f>
        <v>0</v>
      </c>
      <c r="Z151" s="624">
        <f t="shared" ref="Z151" si="1495">IF(Z150="",0,1)</f>
        <v>0</v>
      </c>
      <c r="AA151" s="624">
        <f>SUM(U151:Z151)</f>
        <v>0</v>
      </c>
      <c r="AB151" s="1300" t="str">
        <f>IF(AA150=6,"",AB150)</f>
        <v/>
      </c>
      <c r="AC151" s="2269"/>
      <c r="AD151" s="624">
        <f t="shared" ref="AD151" si="1496">IF(AD150="",0,1)</f>
        <v>0</v>
      </c>
      <c r="AE151" s="624">
        <f t="shared" ref="AE151" si="1497">IF(AE150="",0,1)</f>
        <v>0</v>
      </c>
      <c r="AF151" s="624">
        <f t="shared" ref="AF151" si="1498">IF(AF150="",0,1)</f>
        <v>0</v>
      </c>
      <c r="AG151" s="624">
        <f t="shared" ref="AG151" si="1499">IF(AG150="",0,1)</f>
        <v>0</v>
      </c>
      <c r="AH151" s="624">
        <f t="shared" ref="AH151" si="1500">IF(AH150="",0,1)</f>
        <v>0</v>
      </c>
      <c r="AI151" s="624">
        <f t="shared" ref="AI151" si="1501">IF(AI150="",0,1)</f>
        <v>0</v>
      </c>
      <c r="AJ151" s="624">
        <f t="shared" ref="AJ151" si="1502">SUM(AD151:AI151)</f>
        <v>0</v>
      </c>
      <c r="AK151" s="1300" t="str">
        <f t="shared" ref="AK151" si="1503">IF(AJ150=6,"",AK150)</f>
        <v/>
      </c>
      <c r="AL151" s="2269"/>
      <c r="AM151" s="2275"/>
      <c r="AN151" s="2275"/>
      <c r="AO151" s="2275"/>
    </row>
    <row r="152" spans="2:41" ht="15.75" hidden="1" customHeight="1" thickTop="1" x14ac:dyDescent="0.2">
      <c r="B152" s="1298"/>
      <c r="C152" s="1299"/>
      <c r="D152" s="1296"/>
      <c r="E152" s="1297"/>
      <c r="F152" s="600"/>
      <c r="G152" s="1312"/>
      <c r="H152" s="1308"/>
      <c r="I152" s="1313"/>
      <c r="J152" s="1312"/>
      <c r="K152" s="1308"/>
      <c r="L152" s="624" t="str">
        <f>IF(SUM(L151:Q151)=1,"",IF(SUM(L151:Q151)=2," dan ",", "))</f>
        <v xml:space="preserve">, </v>
      </c>
      <c r="M152" s="624" t="str">
        <f>IF(SUM(M151:Q151)=1,"",IF(SUM(M151:Q151)=2," dan ",", "))</f>
        <v xml:space="preserve">, </v>
      </c>
      <c r="N152" s="624" t="str">
        <f>IF(SUM(N151:Q151)=1,"",IF(SUM(N151:Q151)=2," dan ",", "))</f>
        <v xml:space="preserve">, </v>
      </c>
      <c r="O152" s="624" t="str">
        <f>IF(SUM(O151:Q151)=1,"",IF(SUM(O151:Q151)=2," dan ",", "))</f>
        <v xml:space="preserve">, </v>
      </c>
      <c r="P152" s="624" t="str">
        <f>IF(SUM(P151:Q151)=1,"",IF(SUM(P151:Q151)=2," dan ",", "))</f>
        <v xml:space="preserve">, </v>
      </c>
      <c r="Q152" s="624"/>
      <c r="R152" s="624"/>
      <c r="S152" s="624"/>
      <c r="T152" s="2269"/>
      <c r="U152" s="624" t="str">
        <f>IF(SUM(U151:Z151)=1,"",IF(SUM(U151:Z151)=2," dan ",", "))</f>
        <v xml:space="preserve">, </v>
      </c>
      <c r="V152" s="624" t="str">
        <f>IF(SUM(V151:Z151)=1,"",IF(SUM(V151:Z151)=2," dan ",", "))</f>
        <v xml:space="preserve">, </v>
      </c>
      <c r="W152" s="624" t="str">
        <f>IF(SUM(W151:Z151)=1,"",IF(SUM(W151:Z151)=2," dan ",", "))</f>
        <v xml:space="preserve">, </v>
      </c>
      <c r="X152" s="624" t="str">
        <f>IF(SUM(X151:Z151)=1,"",IF(SUM(X151:Z151)=2," dan ",", "))</f>
        <v xml:space="preserve">, </v>
      </c>
      <c r="Y152" s="624" t="str">
        <f>IF(SUM(Y151:Z151)=1,"",IF(SUM(Y151:Z151)=2," dan ",", "))</f>
        <v xml:space="preserve">, </v>
      </c>
      <c r="Z152" s="624"/>
      <c r="AA152" s="624"/>
      <c r="AB152" s="1300"/>
      <c r="AC152" s="2269"/>
      <c r="AD152" s="624" t="str">
        <f t="shared" ref="AD152" si="1504">IF(SUM(AD151:AI151)=1,"",IF(SUM(AD151:AI151)=2," dan ",", "))</f>
        <v xml:space="preserve">, </v>
      </c>
      <c r="AE152" s="624" t="str">
        <f t="shared" ref="AE152" si="1505">IF(SUM(AE151:AI151)=1,"",IF(SUM(AE151:AI151)=2," dan ",", "))</f>
        <v xml:space="preserve">, </v>
      </c>
      <c r="AF152" s="624" t="str">
        <f t="shared" ref="AF152" si="1506">IF(SUM(AF151:AI151)=1,"",IF(SUM(AF151:AI151)=2," dan ",", "))</f>
        <v xml:space="preserve">, </v>
      </c>
      <c r="AG152" s="624" t="str">
        <f t="shared" ref="AG152" si="1507">IF(SUM(AG151:AI151)=1,"",IF(SUM(AG151:AI151)=2," dan ",", "))</f>
        <v xml:space="preserve">, </v>
      </c>
      <c r="AH152" s="624" t="str">
        <f t="shared" ref="AH152" si="1508">IF(SUM(AH151:AI151)=1,"",IF(SUM(AH151:AI151)=2," dan ",", "))</f>
        <v xml:space="preserve">, </v>
      </c>
      <c r="AI152" s="624"/>
      <c r="AJ152" s="624"/>
      <c r="AK152" s="1300"/>
      <c r="AL152" s="2269"/>
      <c r="AM152" s="2275"/>
      <c r="AN152" s="2275"/>
      <c r="AO152" s="2275"/>
    </row>
    <row r="153" spans="2:41" ht="15.75" hidden="1" customHeight="1" thickBot="1" x14ac:dyDescent="0.25">
      <c r="B153" s="616"/>
      <c r="C153" s="617"/>
      <c r="D153" s="618"/>
      <c r="E153" s="619"/>
      <c r="F153" s="600"/>
      <c r="G153" s="1312"/>
      <c r="H153" s="1308"/>
      <c r="I153" s="1313"/>
      <c r="J153" s="1312"/>
      <c r="K153" s="1308"/>
      <c r="L153" s="625" t="str">
        <f>IF(L151=0,"",L152)</f>
        <v/>
      </c>
      <c r="M153" s="625" t="str">
        <f t="shared" ref="M153" si="1509">IF(M151=0,"",M152)</f>
        <v/>
      </c>
      <c r="N153" s="625" t="str">
        <f t="shared" ref="N153" si="1510">IF(N151=0,"",N152)</f>
        <v/>
      </c>
      <c r="O153" s="625" t="str">
        <f t="shared" ref="O153" si="1511">IF(O151=0,"",O152)</f>
        <v/>
      </c>
      <c r="P153" s="625" t="str">
        <f t="shared" ref="P153" si="1512">IF(P151=0,"",P152)</f>
        <v/>
      </c>
      <c r="Q153" s="625" t="str">
        <f t="shared" ref="Q153" si="1513">IF(Q151=0,"",Q152)</f>
        <v/>
      </c>
      <c r="R153" s="625"/>
      <c r="S153" s="625"/>
      <c r="T153" s="2270"/>
      <c r="U153" s="625" t="str">
        <f>IF(U151=0,"",U152)</f>
        <v/>
      </c>
      <c r="V153" s="625" t="str">
        <f t="shared" ref="V153" si="1514">IF(V151=0,"",V152)</f>
        <v/>
      </c>
      <c r="W153" s="625" t="str">
        <f t="shared" ref="W153" si="1515">IF(W151=0,"",W152)</f>
        <v/>
      </c>
      <c r="X153" s="625" t="str">
        <f t="shared" ref="X153" si="1516">IF(X151=0,"",X152)</f>
        <v/>
      </c>
      <c r="Y153" s="625" t="str">
        <f t="shared" ref="Y153" si="1517">IF(Y151=0,"",Y152)</f>
        <v/>
      </c>
      <c r="Z153" s="625" t="str">
        <f t="shared" ref="Z153" si="1518">IF(Z151=0,"",Z152)</f>
        <v/>
      </c>
      <c r="AA153" s="625"/>
      <c r="AB153" s="1330"/>
      <c r="AC153" s="2270"/>
      <c r="AD153" s="625" t="str">
        <f t="shared" ref="AD153" si="1519">IF(AD151=0,"",AD152)</f>
        <v/>
      </c>
      <c r="AE153" s="625" t="str">
        <f t="shared" ref="AE153" si="1520">IF(AE151=0,"",AE152)</f>
        <v/>
      </c>
      <c r="AF153" s="625" t="str">
        <f t="shared" ref="AF153" si="1521">IF(AF151=0,"",AF152)</f>
        <v/>
      </c>
      <c r="AG153" s="625" t="str">
        <f t="shared" ref="AG153" si="1522">IF(AG151=0,"",AG152)</f>
        <v/>
      </c>
      <c r="AH153" s="625" t="str">
        <f t="shared" ref="AH153" si="1523">IF(AH151=0,"",AH152)</f>
        <v/>
      </c>
      <c r="AI153" s="625" t="str">
        <f t="shared" ref="AI153" si="1524">IF(AI151=0,"",AI152)</f>
        <v/>
      </c>
      <c r="AJ153" s="625"/>
      <c r="AK153" s="1330"/>
      <c r="AL153" s="2270"/>
      <c r="AM153" s="2276"/>
      <c r="AN153" s="2276"/>
      <c r="AO153" s="2276"/>
    </row>
    <row r="154" spans="2:41" ht="15.75" customHeight="1" thickTop="1" x14ac:dyDescent="0.2">
      <c r="B154" s="2259">
        <v>18</v>
      </c>
      <c r="C154" s="2262" t="str">
        <f>ABSEN!C28</f>
        <v/>
      </c>
      <c r="D154" s="2240" t="str">
        <f>ABSEN!E28</f>
        <v/>
      </c>
      <c r="E154" s="2241"/>
      <c r="F154" s="589" t="str">
        <f>NPENGETAHUAN!N32</f>
        <v/>
      </c>
      <c r="G154" s="1310" t="str">
        <f>NKETRAMPILAN!M32</f>
        <v/>
      </c>
      <c r="H154" s="1304" t="str">
        <f>NSIKAP!Z37</f>
        <v/>
      </c>
      <c r="I154" s="1314" t="str">
        <f>NPENGETAHUAN!V32</f>
        <v/>
      </c>
      <c r="J154" s="1310" t="str">
        <f>NKETRAMPILAN!U32</f>
        <v/>
      </c>
      <c r="K154" s="1304" t="str">
        <f>NSIKAP!AH37</f>
        <v/>
      </c>
      <c r="L154" s="623" t="str">
        <f>F154</f>
        <v/>
      </c>
      <c r="M154" s="623" t="str">
        <f>F155</f>
        <v/>
      </c>
      <c r="N154" s="623" t="str">
        <f>F156</f>
        <v/>
      </c>
      <c r="O154" s="623" t="str">
        <f>F157</f>
        <v/>
      </c>
      <c r="P154" s="623" t="str">
        <f>F158</f>
        <v/>
      </c>
      <c r="Q154" s="623" t="str">
        <f>F159</f>
        <v/>
      </c>
      <c r="R154" s="623">
        <f>COUNTBLANK(L154:Q154)</f>
        <v>6</v>
      </c>
      <c r="S154" s="1301" t="str">
        <f>IF(R154=6,"","Sudah memahami ")</f>
        <v/>
      </c>
      <c r="T154" s="2272" t="str">
        <f>CONCATENATE(S155,L154,L157,M154,M157,N154,N157,O154,O157,P154,P157,Q154)</f>
        <v/>
      </c>
      <c r="U154" s="1322" t="str">
        <f>G154</f>
        <v/>
      </c>
      <c r="V154" s="1322" t="str">
        <f>G155</f>
        <v/>
      </c>
      <c r="W154" s="1322" t="str">
        <f>G156</f>
        <v/>
      </c>
      <c r="X154" s="1322" t="str">
        <f>G157</f>
        <v/>
      </c>
      <c r="Y154" s="1322" t="str">
        <f>G158</f>
        <v/>
      </c>
      <c r="Z154" s="1322" t="str">
        <f>G159</f>
        <v/>
      </c>
      <c r="AA154" s="623">
        <f>COUNTBLANK(U154:Z154)</f>
        <v>6</v>
      </c>
      <c r="AB154" s="1301" t="str">
        <f>IF(AA154=6,"","Sudah memiliki ketrampilan ")</f>
        <v/>
      </c>
      <c r="AC154" s="2272" t="str">
        <f>CONCATENATE(AB155,U154,U157,V154,V157,W154,W157,X154,X157,Y154,Y157,Z154)</f>
        <v/>
      </c>
      <c r="AD154" s="1322" t="str">
        <f t="shared" ref="AD154" si="1525">H154</f>
        <v/>
      </c>
      <c r="AE154" s="1322" t="str">
        <f t="shared" ref="AE154" si="1526">H155</f>
        <v/>
      </c>
      <c r="AF154" s="1322" t="str">
        <f t="shared" ref="AF154" si="1527">H156</f>
        <v/>
      </c>
      <c r="AG154" s="1322" t="str">
        <f t="shared" ref="AG154" si="1528">H157</f>
        <v/>
      </c>
      <c r="AH154" s="1322" t="str">
        <f t="shared" ref="AH154" si="1529">H158</f>
        <v/>
      </c>
      <c r="AI154" s="1322" t="str">
        <f t="shared" ref="AI154" si="1530">H159</f>
        <v/>
      </c>
      <c r="AJ154" s="623">
        <f t="shared" ref="AJ154" si="1531">COUNTBLANK(AD154:AI154)</f>
        <v>6</v>
      </c>
      <c r="AK154" s="1301" t="str">
        <f t="shared" ref="AK154" si="1532">IF(AJ154=6,"","Sudah memperlihatkan sikap yang konsisten terhadap ")</f>
        <v/>
      </c>
      <c r="AL154" s="2272" t="str">
        <f t="shared" ref="AL154" si="1533">CONCATENATE(AK155,AD154,AD157,AE154,AE157,AF154,AF157,AG154,AG157,AH154,AH157,AI154)</f>
        <v/>
      </c>
      <c r="AM154" s="2274" t="str">
        <f t="shared" ref="AM154" si="1534">CONCATENATE(T154,T158)</f>
        <v/>
      </c>
      <c r="AN154" s="2274" t="str">
        <f t="shared" ref="AN154" si="1535">CONCATENATE(AC154,AC158)</f>
        <v/>
      </c>
      <c r="AO154" s="2274" t="str">
        <f t="shared" ref="AO154" si="1536">CONCATENATE(AL154,AL158)</f>
        <v/>
      </c>
    </row>
    <row r="155" spans="2:41" ht="15" customHeight="1" x14ac:dyDescent="0.2">
      <c r="B155" s="2260"/>
      <c r="C155" s="2263"/>
      <c r="D155" s="2242"/>
      <c r="E155" s="2243"/>
      <c r="F155" s="590" t="str">
        <f>NPENGETAHUAN!O32</f>
        <v/>
      </c>
      <c r="G155" s="1311" t="str">
        <f>NKETRAMPILAN!N32</f>
        <v/>
      </c>
      <c r="H155" s="1305" t="str">
        <f>NSIKAP!AA37</f>
        <v/>
      </c>
      <c r="I155" s="1315" t="str">
        <f>NPENGETAHUAN!W32</f>
        <v/>
      </c>
      <c r="J155" s="1311" t="str">
        <f>NKETRAMPILAN!V32</f>
        <v/>
      </c>
      <c r="K155" s="1305" t="str">
        <f>NSIKAP!AI37</f>
        <v/>
      </c>
      <c r="L155" s="624">
        <f>IF(L154="",0,1)</f>
        <v>0</v>
      </c>
      <c r="M155" s="624">
        <f>IF(M154="",0,1)</f>
        <v>0</v>
      </c>
      <c r="N155" s="624">
        <f t="shared" ref="N155" si="1537">IF(N154="",0,1)</f>
        <v>0</v>
      </c>
      <c r="O155" s="624">
        <f t="shared" ref="O155" si="1538">IF(O154="",0,1)</f>
        <v>0</v>
      </c>
      <c r="P155" s="624">
        <f t="shared" ref="P155" si="1539">IF(P154="",0,1)</f>
        <v>0</v>
      </c>
      <c r="Q155" s="624">
        <f t="shared" ref="Q155" si="1540">IF(Q154="",0,1)</f>
        <v>0</v>
      </c>
      <c r="R155" s="624">
        <f>SUM(L155:Q155)</f>
        <v>0</v>
      </c>
      <c r="S155" s="624" t="str">
        <f>IF(R155=6,"",S154)</f>
        <v/>
      </c>
      <c r="T155" s="2269"/>
      <c r="U155" s="624">
        <f>IF(U154="",0,1)</f>
        <v>0</v>
      </c>
      <c r="V155" s="624">
        <f>IF(V154="",0,1)</f>
        <v>0</v>
      </c>
      <c r="W155" s="624">
        <f t="shared" ref="W155" si="1541">IF(W154="",0,1)</f>
        <v>0</v>
      </c>
      <c r="X155" s="624">
        <f t="shared" ref="X155" si="1542">IF(X154="",0,1)</f>
        <v>0</v>
      </c>
      <c r="Y155" s="624">
        <f t="shared" ref="Y155" si="1543">IF(Y154="",0,1)</f>
        <v>0</v>
      </c>
      <c r="Z155" s="624">
        <f t="shared" ref="Z155" si="1544">IF(Z154="",0,1)</f>
        <v>0</v>
      </c>
      <c r="AA155" s="624">
        <f>SUM(U155:Z155)</f>
        <v>0</v>
      </c>
      <c r="AB155" s="1300" t="str">
        <f>IF(AA155=6,"",AB154)</f>
        <v/>
      </c>
      <c r="AC155" s="2269"/>
      <c r="AD155" s="624">
        <f t="shared" ref="AD155" si="1545">IF(AD154="",0,1)</f>
        <v>0</v>
      </c>
      <c r="AE155" s="624">
        <f t="shared" ref="AE155" si="1546">IF(AE154="",0,1)</f>
        <v>0</v>
      </c>
      <c r="AF155" s="624">
        <f t="shared" ref="AF155" si="1547">IF(AF154="",0,1)</f>
        <v>0</v>
      </c>
      <c r="AG155" s="624">
        <f t="shared" ref="AG155" si="1548">IF(AG154="",0,1)</f>
        <v>0</v>
      </c>
      <c r="AH155" s="624">
        <f t="shared" ref="AH155" si="1549">IF(AH154="",0,1)</f>
        <v>0</v>
      </c>
      <c r="AI155" s="624">
        <f t="shared" ref="AI155" si="1550">IF(AI154="",0,1)</f>
        <v>0</v>
      </c>
      <c r="AJ155" s="624">
        <f t="shared" ref="AJ155" si="1551">SUM(AD155:AI155)</f>
        <v>0</v>
      </c>
      <c r="AK155" s="1300" t="str">
        <f t="shared" ref="AK155" si="1552">IF(AJ155=6,"",AK154)</f>
        <v/>
      </c>
      <c r="AL155" s="2269"/>
      <c r="AM155" s="2275"/>
      <c r="AN155" s="2275"/>
      <c r="AO155" s="2275"/>
    </row>
    <row r="156" spans="2:41" ht="15" customHeight="1" x14ac:dyDescent="0.2">
      <c r="B156" s="2260"/>
      <c r="C156" s="2263"/>
      <c r="D156" s="2242"/>
      <c r="E156" s="2243"/>
      <c r="F156" s="601" t="str">
        <f>NPENGETAHUAN!P32</f>
        <v/>
      </c>
      <c r="G156" s="1311" t="str">
        <f>NKETRAMPILAN!O32</f>
        <v/>
      </c>
      <c r="H156" s="1306" t="str">
        <f>NSIKAP!AB37</f>
        <v/>
      </c>
      <c r="I156" s="1316" t="str">
        <f>NPENGETAHUAN!X32</f>
        <v/>
      </c>
      <c r="J156" s="1311" t="str">
        <f>NKETRAMPILAN!W32</f>
        <v/>
      </c>
      <c r="K156" s="1306" t="str">
        <f>NSIKAP!AJ37</f>
        <v/>
      </c>
      <c r="L156" s="624" t="str">
        <f>IF(SUM(L155:Q155)=1,"",IF(SUM(L155:Q155)=2," dan ",", "))</f>
        <v xml:space="preserve">, </v>
      </c>
      <c r="M156" s="624" t="str">
        <f>IF(SUM(M155:Q155)=1,"",IF(SUM(M155:Q155)=2," dan ",", "))</f>
        <v xml:space="preserve">, </v>
      </c>
      <c r="N156" s="624" t="str">
        <f>IF(SUM(N155:Q155)=1,"",IF(SUM(N155:Q155)=2," dan ",", "))</f>
        <v xml:space="preserve">, </v>
      </c>
      <c r="O156" s="624" t="str">
        <f>IF(SUM(O155:Q155)=1,"",IF(SUM(O155:Q155)=2," dan ",", "))</f>
        <v xml:space="preserve">, </v>
      </c>
      <c r="P156" s="624" t="str">
        <f>IF(SUM(P155:Q155)=1,"",IF(SUM(P155:Q155)=2," dan ",", "))</f>
        <v xml:space="preserve">, </v>
      </c>
      <c r="Q156" s="624"/>
      <c r="R156" s="624"/>
      <c r="S156" s="624"/>
      <c r="T156" s="2269"/>
      <c r="U156" s="624" t="str">
        <f>IF(SUM(U155:Z155)=1,"",IF(SUM(U155:Z155)=2," dan ",", "))</f>
        <v xml:space="preserve">, </v>
      </c>
      <c r="V156" s="624" t="str">
        <f>IF(SUM(V155:Z155)=1,"",IF(SUM(V155:Z155)=2," dan ",", "))</f>
        <v xml:space="preserve">, </v>
      </c>
      <c r="W156" s="624" t="str">
        <f>IF(SUM(W155:Z155)=1,"",IF(SUM(W155:Z155)=2," dan ",", "))</f>
        <v xml:space="preserve">, </v>
      </c>
      <c r="X156" s="624" t="str">
        <f>IF(SUM(X155:Z155)=1,"",IF(SUM(X155:Z155)=2," dan ",", "))</f>
        <v xml:space="preserve">, </v>
      </c>
      <c r="Y156" s="624" t="str">
        <f>IF(SUM(Y155:Z155)=1,"",IF(SUM(Y155:Z155)=2," dan ",", "))</f>
        <v xml:space="preserve">, </v>
      </c>
      <c r="Z156" s="624"/>
      <c r="AA156" s="624"/>
      <c r="AB156" s="1300"/>
      <c r="AC156" s="2269"/>
      <c r="AD156" s="624" t="str">
        <f t="shared" ref="AD156" si="1553">IF(SUM(AD155:AI155)=1,"",IF(SUM(AD155:AI155)=2," dan ",", "))</f>
        <v xml:space="preserve">, </v>
      </c>
      <c r="AE156" s="624" t="str">
        <f t="shared" ref="AE156" si="1554">IF(SUM(AE155:AI155)=1,"",IF(SUM(AE155:AI155)=2," dan ",", "))</f>
        <v xml:space="preserve">, </v>
      </c>
      <c r="AF156" s="624" t="str">
        <f t="shared" ref="AF156" si="1555">IF(SUM(AF155:AI155)=1,"",IF(SUM(AF155:AI155)=2," dan ",", "))</f>
        <v xml:space="preserve">, </v>
      </c>
      <c r="AG156" s="624" t="str">
        <f t="shared" ref="AG156" si="1556">IF(SUM(AG155:AI155)=1,"",IF(SUM(AG155:AI155)=2," dan ",", "))</f>
        <v xml:space="preserve">, </v>
      </c>
      <c r="AH156" s="624" t="str">
        <f t="shared" ref="AH156" si="1557">IF(SUM(AH155:AI155)=1,"",IF(SUM(AH155:AI155)=2," dan ",", "))</f>
        <v xml:space="preserve">, </v>
      </c>
      <c r="AI156" s="624"/>
      <c r="AJ156" s="624"/>
      <c r="AK156" s="1300"/>
      <c r="AL156" s="2269"/>
      <c r="AM156" s="2275"/>
      <c r="AN156" s="2275"/>
      <c r="AO156" s="2275"/>
    </row>
    <row r="157" spans="2:41" ht="15" customHeight="1" x14ac:dyDescent="0.2">
      <c r="B157" s="2260"/>
      <c r="C157" s="2263"/>
      <c r="D157" s="2242"/>
      <c r="E157" s="2243"/>
      <c r="F157" s="601" t="str">
        <f>NPENGETAHUAN!Q32</f>
        <v/>
      </c>
      <c r="G157" s="1311" t="str">
        <f>NKETRAMPILAN!P32</f>
        <v/>
      </c>
      <c r="H157" s="1306" t="str">
        <f>NSIKAP!AC37</f>
        <v/>
      </c>
      <c r="I157" s="1316" t="str">
        <f>NPENGETAHUAN!Y32</f>
        <v/>
      </c>
      <c r="J157" s="1311" t="str">
        <f>NKETRAMPILAN!X32</f>
        <v/>
      </c>
      <c r="K157" s="1306" t="str">
        <f>NSIKAP!AK37</f>
        <v/>
      </c>
      <c r="L157" s="624" t="str">
        <f>IF(L155=0,"",L156)</f>
        <v/>
      </c>
      <c r="M157" s="624" t="str">
        <f>IF(M155=0,"",M156)</f>
        <v/>
      </c>
      <c r="N157" s="624" t="str">
        <f t="shared" ref="N157" si="1558">IF(N155=0,"",N156)</f>
        <v/>
      </c>
      <c r="O157" s="624" t="str">
        <f t="shared" ref="O157" si="1559">IF(O155=0,"",O156)</f>
        <v/>
      </c>
      <c r="P157" s="624" t="str">
        <f t="shared" ref="P157" si="1560">IF(P155=0,"",P156)</f>
        <v/>
      </c>
      <c r="Q157" s="624"/>
      <c r="R157" s="624"/>
      <c r="S157" s="624"/>
      <c r="T157" s="2273"/>
      <c r="U157" s="624" t="str">
        <f>IF(U155=0,"",U156)</f>
        <v/>
      </c>
      <c r="V157" s="624" t="str">
        <f>IF(V155=0,"",V156)</f>
        <v/>
      </c>
      <c r="W157" s="624" t="str">
        <f t="shared" ref="W157" si="1561">IF(W155=0,"",W156)</f>
        <v/>
      </c>
      <c r="X157" s="624" t="str">
        <f t="shared" ref="X157" si="1562">IF(X155=0,"",X156)</f>
        <v/>
      </c>
      <c r="Y157" s="624" t="str">
        <f t="shared" ref="Y157" si="1563">IF(Y155=0,"",Y156)</f>
        <v/>
      </c>
      <c r="Z157" s="624"/>
      <c r="AA157" s="624"/>
      <c r="AB157" s="1300"/>
      <c r="AC157" s="2273"/>
      <c r="AD157" s="624" t="str">
        <f t="shared" ref="AD157:AE157" si="1564">IF(AD155=0,"",AD156)</f>
        <v/>
      </c>
      <c r="AE157" s="624" t="str">
        <f t="shared" si="1564"/>
        <v/>
      </c>
      <c r="AF157" s="624" t="str">
        <f t="shared" ref="AF157" si="1565">IF(AF155=0,"",AF156)</f>
        <v/>
      </c>
      <c r="AG157" s="624" t="str">
        <f t="shared" ref="AG157" si="1566">IF(AG155=0,"",AG156)</f>
        <v/>
      </c>
      <c r="AH157" s="624" t="str">
        <f t="shared" ref="AH157" si="1567">IF(AH155=0,"",AH156)</f>
        <v/>
      </c>
      <c r="AI157" s="624"/>
      <c r="AJ157" s="624"/>
      <c r="AK157" s="1300"/>
      <c r="AL157" s="2273"/>
      <c r="AM157" s="2275"/>
      <c r="AN157" s="2275"/>
      <c r="AO157" s="2275"/>
    </row>
    <row r="158" spans="2:41" ht="15" customHeight="1" x14ac:dyDescent="0.2">
      <c r="B158" s="2260"/>
      <c r="C158" s="2263"/>
      <c r="D158" s="2242"/>
      <c r="E158" s="2243"/>
      <c r="F158" s="601" t="str">
        <f>NPENGETAHUAN!R32</f>
        <v/>
      </c>
      <c r="G158" s="1311" t="str">
        <f>NKETRAMPILAN!Q32</f>
        <v/>
      </c>
      <c r="H158" s="1306" t="str">
        <f>NSIKAP!AD37</f>
        <v/>
      </c>
      <c r="I158" s="1316" t="str">
        <f>NPENGETAHUAN!Z32</f>
        <v/>
      </c>
      <c r="J158" s="1311" t="str">
        <f>NKETRAMPILAN!Y32</f>
        <v/>
      </c>
      <c r="K158" s="1306" t="str">
        <f>NSIKAP!AL37</f>
        <v/>
      </c>
      <c r="L158" s="624" t="str">
        <f>I154</f>
        <v/>
      </c>
      <c r="M158" s="624" t="str">
        <f>I155</f>
        <v/>
      </c>
      <c r="N158" s="624" t="str">
        <f>I156</f>
        <v/>
      </c>
      <c r="O158" s="624" t="str">
        <f>I157</f>
        <v/>
      </c>
      <c r="P158" s="624" t="str">
        <f>I158</f>
        <v/>
      </c>
      <c r="Q158" s="624" t="str">
        <f>I159</f>
        <v/>
      </c>
      <c r="R158" s="624">
        <f t="shared" ref="R158" si="1568">COUNTBLANK(L158:Q158)</f>
        <v>6</v>
      </c>
      <c r="S158" s="624" t="str">
        <f>IF(R154=6,"Masih harus ditingkatkan pemahaman mengenai", ", tapi masih harus ditingkatkan pemahaman mengenai ")</f>
        <v>Masih harus ditingkatkan pemahaman mengenai</v>
      </c>
      <c r="T158" s="2268" t="str">
        <f>CONCATENATE(S159,L158,L161,M158,M161,N158,N161,O158,O161,P158,P161,Q158)</f>
        <v/>
      </c>
      <c r="U158" s="624" t="str">
        <f>J154</f>
        <v/>
      </c>
      <c r="V158" s="624" t="str">
        <f>J155</f>
        <v/>
      </c>
      <c r="W158" s="624" t="str">
        <f>J156</f>
        <v/>
      </c>
      <c r="X158" s="624" t="str">
        <f>J157</f>
        <v/>
      </c>
      <c r="Y158" s="624" t="str">
        <f>J158</f>
        <v/>
      </c>
      <c r="Z158" s="624" t="str">
        <f>J159</f>
        <v/>
      </c>
      <c r="AA158" s="624">
        <f t="shared" ref="AA158" si="1569">COUNTBLANK(U158:Z158)</f>
        <v>6</v>
      </c>
      <c r="AB158" s="1300" t="str">
        <f>IF(AA154=6,"Masih harus ditingkatkan kemampuan pada ketrampilan", ", tapi masih harus ditingkatkan ketrampilannya dalam ")</f>
        <v>Masih harus ditingkatkan kemampuan pada ketrampilan</v>
      </c>
      <c r="AC158" s="2268" t="str">
        <f>CONCATENATE(AB159,U158,U161,V158,V161,W158,W161,X158,X161,Y158,Y161,Z158)</f>
        <v/>
      </c>
      <c r="AD158" s="624" t="str">
        <f t="shared" ref="AD158" si="1570">K154</f>
        <v/>
      </c>
      <c r="AE158" s="624" t="str">
        <f t="shared" ref="AE158" si="1571">K155</f>
        <v/>
      </c>
      <c r="AF158" s="624" t="str">
        <f t="shared" ref="AF158" si="1572">K156</f>
        <v/>
      </c>
      <c r="AG158" s="624" t="str">
        <f t="shared" ref="AG158" si="1573">K157</f>
        <v/>
      </c>
      <c r="AH158" s="624" t="str">
        <f t="shared" ref="AH158" si="1574">K158</f>
        <v/>
      </c>
      <c r="AI158" s="624" t="str">
        <f t="shared" ref="AI158" si="1575">K159</f>
        <v/>
      </c>
      <c r="AJ158" s="624">
        <f t="shared" ref="AJ158" si="1576">COUNTBLANK(AD158:AI158)</f>
        <v>6</v>
      </c>
      <c r="AK158" s="1300" t="str">
        <f t="shared" ref="AK158" si="1577">IF(AJ154=6,"Masih harus diperbaiki sikap dan perilakunya dalam hal ", ", tapi masih harus diperbaiki sikap dan perilakunya dalam hal ")</f>
        <v xml:space="preserve">Masih harus diperbaiki sikap dan perilakunya dalam hal </v>
      </c>
      <c r="AL158" s="2268" t="str">
        <f t="shared" ref="AL158" si="1578">CONCATENATE(AK159,AD158,AD161,AE158,AE161,AF158,AF161,AG158,AG161,AH158,AH161,AI158)</f>
        <v/>
      </c>
      <c r="AM158" s="2275"/>
      <c r="AN158" s="2275"/>
      <c r="AO158" s="2275"/>
    </row>
    <row r="159" spans="2:41" ht="15.75" customHeight="1" thickBot="1" x14ac:dyDescent="0.25">
      <c r="B159" s="2261"/>
      <c r="C159" s="2264"/>
      <c r="D159" s="2244"/>
      <c r="E159" s="2245"/>
      <c r="F159" s="591" t="str">
        <f>NPENGETAHUAN!S32</f>
        <v/>
      </c>
      <c r="G159" s="1311" t="str">
        <f>NKETRAMPILAN!R32</f>
        <v/>
      </c>
      <c r="H159" s="1307" t="str">
        <f>NSIKAP!AE37</f>
        <v/>
      </c>
      <c r="I159" s="1317" t="str">
        <f>NPENGETAHUAN!AA32</f>
        <v/>
      </c>
      <c r="J159" s="1311" t="str">
        <f>NKETRAMPILAN!Z32</f>
        <v/>
      </c>
      <c r="K159" s="1307" t="str">
        <f>NSIKAP!AM37</f>
        <v/>
      </c>
      <c r="L159" s="624">
        <f>IF(L158="",0,1)</f>
        <v>0</v>
      </c>
      <c r="M159" s="624">
        <f t="shared" ref="M159" si="1579">IF(M158="",0,1)</f>
        <v>0</v>
      </c>
      <c r="N159" s="624">
        <f t="shared" ref="N159" si="1580">IF(N158="",0,1)</f>
        <v>0</v>
      </c>
      <c r="O159" s="624">
        <f t="shared" ref="O159" si="1581">IF(O158="",0,1)</f>
        <v>0</v>
      </c>
      <c r="P159" s="624">
        <f t="shared" ref="P159" si="1582">IF(P158="",0,1)</f>
        <v>0</v>
      </c>
      <c r="Q159" s="624">
        <f t="shared" ref="Q159" si="1583">IF(Q158="",0,1)</f>
        <v>0</v>
      </c>
      <c r="R159" s="624">
        <f>SUM(L159:Q159)</f>
        <v>0</v>
      </c>
      <c r="S159" s="624" t="str">
        <f>IF(R158=6,"",S158)</f>
        <v/>
      </c>
      <c r="T159" s="2269"/>
      <c r="U159" s="624">
        <f>IF(U158="",0,1)</f>
        <v>0</v>
      </c>
      <c r="V159" s="624">
        <f t="shared" ref="V159" si="1584">IF(V158="",0,1)</f>
        <v>0</v>
      </c>
      <c r="W159" s="624">
        <f t="shared" ref="W159" si="1585">IF(W158="",0,1)</f>
        <v>0</v>
      </c>
      <c r="X159" s="624">
        <f t="shared" ref="X159" si="1586">IF(X158="",0,1)</f>
        <v>0</v>
      </c>
      <c r="Y159" s="624">
        <f t="shared" ref="Y159" si="1587">IF(Y158="",0,1)</f>
        <v>0</v>
      </c>
      <c r="Z159" s="624">
        <f t="shared" ref="Z159" si="1588">IF(Z158="",0,1)</f>
        <v>0</v>
      </c>
      <c r="AA159" s="624">
        <f>SUM(U159:Z159)</f>
        <v>0</v>
      </c>
      <c r="AB159" s="1300" t="str">
        <f>IF(AA158=6,"",AB158)</f>
        <v/>
      </c>
      <c r="AC159" s="2269"/>
      <c r="AD159" s="624">
        <f t="shared" ref="AD159" si="1589">IF(AD158="",0,1)</f>
        <v>0</v>
      </c>
      <c r="AE159" s="624">
        <f t="shared" ref="AE159" si="1590">IF(AE158="",0,1)</f>
        <v>0</v>
      </c>
      <c r="AF159" s="624">
        <f t="shared" ref="AF159" si="1591">IF(AF158="",0,1)</f>
        <v>0</v>
      </c>
      <c r="AG159" s="624">
        <f t="shared" ref="AG159" si="1592">IF(AG158="",0,1)</f>
        <v>0</v>
      </c>
      <c r="AH159" s="624">
        <f t="shared" ref="AH159" si="1593">IF(AH158="",0,1)</f>
        <v>0</v>
      </c>
      <c r="AI159" s="624">
        <f t="shared" ref="AI159" si="1594">IF(AI158="",0,1)</f>
        <v>0</v>
      </c>
      <c r="AJ159" s="624">
        <f t="shared" ref="AJ159" si="1595">SUM(AD159:AI159)</f>
        <v>0</v>
      </c>
      <c r="AK159" s="1300" t="str">
        <f t="shared" ref="AK159" si="1596">IF(AJ158=6,"",AK158)</f>
        <v/>
      </c>
      <c r="AL159" s="2269"/>
      <c r="AM159" s="2275"/>
      <c r="AN159" s="2275"/>
      <c r="AO159" s="2275"/>
    </row>
    <row r="160" spans="2:41" ht="15.75" hidden="1" customHeight="1" thickTop="1" x14ac:dyDescent="0.2">
      <c r="B160" s="1298"/>
      <c r="C160" s="1299"/>
      <c r="D160" s="1296"/>
      <c r="E160" s="1297"/>
      <c r="F160" s="600"/>
      <c r="G160" s="1312"/>
      <c r="H160" s="1308"/>
      <c r="I160" s="1313"/>
      <c r="J160" s="1312"/>
      <c r="K160" s="1308"/>
      <c r="L160" s="624" t="str">
        <f>IF(SUM(L159:Q159)=1,"",IF(SUM(L159:Q159)=2," dan ",", "))</f>
        <v xml:space="preserve">, </v>
      </c>
      <c r="M160" s="624" t="str">
        <f>IF(SUM(M159:Q159)=1,"",IF(SUM(M159:Q159)=2," dan ",", "))</f>
        <v xml:space="preserve">, </v>
      </c>
      <c r="N160" s="624" t="str">
        <f>IF(SUM(N159:Q159)=1,"",IF(SUM(N159:Q159)=2," dan ",", "))</f>
        <v xml:space="preserve">, </v>
      </c>
      <c r="O160" s="624" t="str">
        <f>IF(SUM(O159:Q159)=1,"",IF(SUM(O159:Q159)=2," dan ",", "))</f>
        <v xml:space="preserve">, </v>
      </c>
      <c r="P160" s="624" t="str">
        <f>IF(SUM(P159:Q159)=1,"",IF(SUM(P159:Q159)=2," dan ",", "))</f>
        <v xml:space="preserve">, </v>
      </c>
      <c r="Q160" s="624"/>
      <c r="R160" s="624"/>
      <c r="S160" s="624"/>
      <c r="T160" s="2269"/>
      <c r="U160" s="624" t="str">
        <f>IF(SUM(U159:Z159)=1,"",IF(SUM(U159:Z159)=2," dan ",", "))</f>
        <v xml:space="preserve">, </v>
      </c>
      <c r="V160" s="624" t="str">
        <f>IF(SUM(V159:Z159)=1,"",IF(SUM(V159:Z159)=2," dan ",", "))</f>
        <v xml:space="preserve">, </v>
      </c>
      <c r="W160" s="624" t="str">
        <f>IF(SUM(W159:Z159)=1,"",IF(SUM(W159:Z159)=2," dan ",", "))</f>
        <v xml:space="preserve">, </v>
      </c>
      <c r="X160" s="624" t="str">
        <f>IF(SUM(X159:Z159)=1,"",IF(SUM(X159:Z159)=2," dan ",", "))</f>
        <v xml:space="preserve">, </v>
      </c>
      <c r="Y160" s="624" t="str">
        <f>IF(SUM(Y159:Z159)=1,"",IF(SUM(Y159:Z159)=2," dan ",", "))</f>
        <v xml:space="preserve">, </v>
      </c>
      <c r="Z160" s="624"/>
      <c r="AA160" s="624"/>
      <c r="AB160" s="1300"/>
      <c r="AC160" s="2269"/>
      <c r="AD160" s="624" t="str">
        <f t="shared" ref="AD160" si="1597">IF(SUM(AD159:AI159)=1,"",IF(SUM(AD159:AI159)=2," dan ",", "))</f>
        <v xml:space="preserve">, </v>
      </c>
      <c r="AE160" s="624" t="str">
        <f t="shared" ref="AE160" si="1598">IF(SUM(AE159:AI159)=1,"",IF(SUM(AE159:AI159)=2," dan ",", "))</f>
        <v xml:space="preserve">, </v>
      </c>
      <c r="AF160" s="624" t="str">
        <f t="shared" ref="AF160" si="1599">IF(SUM(AF159:AI159)=1,"",IF(SUM(AF159:AI159)=2," dan ",", "))</f>
        <v xml:space="preserve">, </v>
      </c>
      <c r="AG160" s="624" t="str">
        <f t="shared" ref="AG160" si="1600">IF(SUM(AG159:AI159)=1,"",IF(SUM(AG159:AI159)=2," dan ",", "))</f>
        <v xml:space="preserve">, </v>
      </c>
      <c r="AH160" s="624" t="str">
        <f t="shared" ref="AH160" si="1601">IF(SUM(AH159:AI159)=1,"",IF(SUM(AH159:AI159)=2," dan ",", "))</f>
        <v xml:space="preserve">, </v>
      </c>
      <c r="AI160" s="624"/>
      <c r="AJ160" s="624"/>
      <c r="AK160" s="1300"/>
      <c r="AL160" s="2269"/>
      <c r="AM160" s="2275"/>
      <c r="AN160" s="2275"/>
      <c r="AO160" s="2275"/>
    </row>
    <row r="161" spans="2:41" ht="15.75" hidden="1" customHeight="1" thickBot="1" x14ac:dyDescent="0.25">
      <c r="B161" s="616"/>
      <c r="C161" s="617"/>
      <c r="D161" s="618"/>
      <c r="E161" s="619"/>
      <c r="F161" s="600"/>
      <c r="G161" s="1312"/>
      <c r="H161" s="1308"/>
      <c r="I161" s="1313"/>
      <c r="J161" s="1312"/>
      <c r="K161" s="1308"/>
      <c r="L161" s="625" t="str">
        <f>IF(L159=0,"",L160)</f>
        <v/>
      </c>
      <c r="M161" s="625" t="str">
        <f t="shared" ref="M161" si="1602">IF(M159=0,"",M160)</f>
        <v/>
      </c>
      <c r="N161" s="625" t="str">
        <f t="shared" ref="N161" si="1603">IF(N159=0,"",N160)</f>
        <v/>
      </c>
      <c r="O161" s="625" t="str">
        <f t="shared" ref="O161" si="1604">IF(O159=0,"",O160)</f>
        <v/>
      </c>
      <c r="P161" s="625" t="str">
        <f t="shared" ref="P161" si="1605">IF(P159=0,"",P160)</f>
        <v/>
      </c>
      <c r="Q161" s="625" t="str">
        <f t="shared" ref="Q161" si="1606">IF(Q159=0,"",Q160)</f>
        <v/>
      </c>
      <c r="R161" s="625"/>
      <c r="S161" s="625"/>
      <c r="T161" s="2270"/>
      <c r="U161" s="625" t="str">
        <f>IF(U159=0,"",U160)</f>
        <v/>
      </c>
      <c r="V161" s="625" t="str">
        <f t="shared" ref="V161" si="1607">IF(V159=0,"",V160)</f>
        <v/>
      </c>
      <c r="W161" s="625" t="str">
        <f t="shared" ref="W161" si="1608">IF(W159=0,"",W160)</f>
        <v/>
      </c>
      <c r="X161" s="625" t="str">
        <f t="shared" ref="X161" si="1609">IF(X159=0,"",X160)</f>
        <v/>
      </c>
      <c r="Y161" s="625" t="str">
        <f t="shared" ref="Y161" si="1610">IF(Y159=0,"",Y160)</f>
        <v/>
      </c>
      <c r="Z161" s="625" t="str">
        <f t="shared" ref="Z161" si="1611">IF(Z159=0,"",Z160)</f>
        <v/>
      </c>
      <c r="AA161" s="625"/>
      <c r="AB161" s="1330"/>
      <c r="AC161" s="2270"/>
      <c r="AD161" s="625" t="str">
        <f t="shared" ref="AD161" si="1612">IF(AD159=0,"",AD160)</f>
        <v/>
      </c>
      <c r="AE161" s="625" t="str">
        <f t="shared" ref="AE161" si="1613">IF(AE159=0,"",AE160)</f>
        <v/>
      </c>
      <c r="AF161" s="625" t="str">
        <f t="shared" ref="AF161" si="1614">IF(AF159=0,"",AF160)</f>
        <v/>
      </c>
      <c r="AG161" s="625" t="str">
        <f t="shared" ref="AG161" si="1615">IF(AG159=0,"",AG160)</f>
        <v/>
      </c>
      <c r="AH161" s="625" t="str">
        <f t="shared" ref="AH161" si="1616">IF(AH159=0,"",AH160)</f>
        <v/>
      </c>
      <c r="AI161" s="625" t="str">
        <f t="shared" ref="AI161" si="1617">IF(AI159=0,"",AI160)</f>
        <v/>
      </c>
      <c r="AJ161" s="625"/>
      <c r="AK161" s="1330"/>
      <c r="AL161" s="2270"/>
      <c r="AM161" s="2276"/>
      <c r="AN161" s="2276"/>
      <c r="AO161" s="2276"/>
    </row>
    <row r="162" spans="2:41" ht="15.75" customHeight="1" thickTop="1" x14ac:dyDescent="0.2">
      <c r="B162" s="2259">
        <v>19</v>
      </c>
      <c r="C162" s="2262" t="str">
        <f>ABSEN!C29</f>
        <v/>
      </c>
      <c r="D162" s="2240" t="str">
        <f>ABSEN!E29</f>
        <v/>
      </c>
      <c r="E162" s="2241"/>
      <c r="F162" s="589" t="str">
        <f>NPENGETAHUAN!N33</f>
        <v/>
      </c>
      <c r="G162" s="1310" t="str">
        <f>NKETRAMPILAN!M33</f>
        <v/>
      </c>
      <c r="H162" s="1304" t="str">
        <f>NSIKAP!Z38</f>
        <v/>
      </c>
      <c r="I162" s="1314" t="str">
        <f>NPENGETAHUAN!V33</f>
        <v/>
      </c>
      <c r="J162" s="1310" t="str">
        <f>NKETRAMPILAN!U33</f>
        <v/>
      </c>
      <c r="K162" s="1304" t="str">
        <f>NSIKAP!AH38</f>
        <v/>
      </c>
      <c r="L162" s="623" t="str">
        <f>F162</f>
        <v/>
      </c>
      <c r="M162" s="623" t="str">
        <f>F163</f>
        <v/>
      </c>
      <c r="N162" s="623" t="str">
        <f>F164</f>
        <v/>
      </c>
      <c r="O162" s="623" t="str">
        <f>F165</f>
        <v/>
      </c>
      <c r="P162" s="623" t="str">
        <f>F166</f>
        <v/>
      </c>
      <c r="Q162" s="623" t="str">
        <f>F167</f>
        <v/>
      </c>
      <c r="R162" s="623">
        <f>COUNTBLANK(L162:Q162)</f>
        <v>6</v>
      </c>
      <c r="S162" s="1301" t="str">
        <f>IF(R162=6,"","Sudah memahami ")</f>
        <v/>
      </c>
      <c r="T162" s="2272" t="str">
        <f>CONCATENATE(S163,L162,L165,M162,M165,N162,N165,O162,O165,P162,P165,Q162)</f>
        <v/>
      </c>
      <c r="U162" s="1322" t="str">
        <f>G162</f>
        <v/>
      </c>
      <c r="V162" s="1322" t="str">
        <f>G163</f>
        <v/>
      </c>
      <c r="W162" s="1322" t="str">
        <f>G164</f>
        <v/>
      </c>
      <c r="X162" s="1322" t="str">
        <f>G165</f>
        <v/>
      </c>
      <c r="Y162" s="1322" t="str">
        <f>G166</f>
        <v/>
      </c>
      <c r="Z162" s="1322" t="str">
        <f>G167</f>
        <v/>
      </c>
      <c r="AA162" s="623">
        <f>COUNTBLANK(U162:Z162)</f>
        <v>6</v>
      </c>
      <c r="AB162" s="1301" t="str">
        <f>IF(AA162=6,"","Sudah memiliki ketrampilan ")</f>
        <v/>
      </c>
      <c r="AC162" s="2272" t="str">
        <f>CONCATENATE(AB163,U162,U165,V162,V165,W162,W165,X162,X165,Y162,Y165,Z162)</f>
        <v/>
      </c>
      <c r="AD162" s="1322" t="str">
        <f t="shared" ref="AD162" si="1618">H162</f>
        <v/>
      </c>
      <c r="AE162" s="1322" t="str">
        <f t="shared" ref="AE162" si="1619">H163</f>
        <v/>
      </c>
      <c r="AF162" s="1322" t="str">
        <f t="shared" ref="AF162" si="1620">H164</f>
        <v/>
      </c>
      <c r="AG162" s="1322" t="str">
        <f t="shared" ref="AG162" si="1621">H165</f>
        <v/>
      </c>
      <c r="AH162" s="1322" t="str">
        <f t="shared" ref="AH162" si="1622">H166</f>
        <v/>
      </c>
      <c r="AI162" s="1322" t="str">
        <f t="shared" ref="AI162" si="1623">H167</f>
        <v/>
      </c>
      <c r="AJ162" s="623">
        <f t="shared" ref="AJ162" si="1624">COUNTBLANK(AD162:AI162)</f>
        <v>6</v>
      </c>
      <c r="AK162" s="1301" t="str">
        <f t="shared" ref="AK162" si="1625">IF(AJ162=6,"","Sudah memperlihatkan sikap yang konsisten terhadap ")</f>
        <v/>
      </c>
      <c r="AL162" s="2272" t="str">
        <f t="shared" ref="AL162" si="1626">CONCATENATE(AK163,AD162,AD165,AE162,AE165,AF162,AF165,AG162,AG165,AH162,AH165,AI162)</f>
        <v/>
      </c>
      <c r="AM162" s="2274" t="str">
        <f t="shared" ref="AM162" si="1627">CONCATENATE(T162,T166)</f>
        <v/>
      </c>
      <c r="AN162" s="2274" t="str">
        <f t="shared" ref="AN162" si="1628">CONCATENATE(AC162,AC166)</f>
        <v/>
      </c>
      <c r="AO162" s="2274" t="str">
        <f t="shared" ref="AO162" si="1629">CONCATENATE(AL162,AL166)</f>
        <v/>
      </c>
    </row>
    <row r="163" spans="2:41" ht="15" customHeight="1" x14ac:dyDescent="0.2">
      <c r="B163" s="2260"/>
      <c r="C163" s="2263"/>
      <c r="D163" s="2242"/>
      <c r="E163" s="2243"/>
      <c r="F163" s="590" t="str">
        <f>NPENGETAHUAN!O33</f>
        <v/>
      </c>
      <c r="G163" s="1311" t="str">
        <f>NKETRAMPILAN!N33</f>
        <v/>
      </c>
      <c r="H163" s="1305" t="str">
        <f>NSIKAP!AA38</f>
        <v/>
      </c>
      <c r="I163" s="1315" t="str">
        <f>NPENGETAHUAN!W33</f>
        <v/>
      </c>
      <c r="J163" s="1311" t="str">
        <f>NKETRAMPILAN!V33</f>
        <v/>
      </c>
      <c r="K163" s="1305" t="str">
        <f>NSIKAP!AI38</f>
        <v/>
      </c>
      <c r="L163" s="624">
        <f>IF(L162="",0,1)</f>
        <v>0</v>
      </c>
      <c r="M163" s="624">
        <f>IF(M162="",0,1)</f>
        <v>0</v>
      </c>
      <c r="N163" s="624">
        <f t="shared" ref="N163" si="1630">IF(N162="",0,1)</f>
        <v>0</v>
      </c>
      <c r="O163" s="624">
        <f t="shared" ref="O163" si="1631">IF(O162="",0,1)</f>
        <v>0</v>
      </c>
      <c r="P163" s="624">
        <f t="shared" ref="P163" si="1632">IF(P162="",0,1)</f>
        <v>0</v>
      </c>
      <c r="Q163" s="624">
        <f t="shared" ref="Q163" si="1633">IF(Q162="",0,1)</f>
        <v>0</v>
      </c>
      <c r="R163" s="624">
        <f>SUM(L163:Q163)</f>
        <v>0</v>
      </c>
      <c r="S163" s="624" t="str">
        <f>IF(R163=6,"",S162)</f>
        <v/>
      </c>
      <c r="T163" s="2269"/>
      <c r="U163" s="624">
        <f>IF(U162="",0,1)</f>
        <v>0</v>
      </c>
      <c r="V163" s="624">
        <f>IF(V162="",0,1)</f>
        <v>0</v>
      </c>
      <c r="W163" s="624">
        <f t="shared" ref="W163" si="1634">IF(W162="",0,1)</f>
        <v>0</v>
      </c>
      <c r="X163" s="624">
        <f t="shared" ref="X163" si="1635">IF(X162="",0,1)</f>
        <v>0</v>
      </c>
      <c r="Y163" s="624">
        <f t="shared" ref="Y163" si="1636">IF(Y162="",0,1)</f>
        <v>0</v>
      </c>
      <c r="Z163" s="624">
        <f t="shared" ref="Z163" si="1637">IF(Z162="",0,1)</f>
        <v>0</v>
      </c>
      <c r="AA163" s="624">
        <f>SUM(U163:Z163)</f>
        <v>0</v>
      </c>
      <c r="AB163" s="1300" t="str">
        <f>IF(AA163=6,"",AB162)</f>
        <v/>
      </c>
      <c r="AC163" s="2269"/>
      <c r="AD163" s="624">
        <f t="shared" ref="AD163" si="1638">IF(AD162="",0,1)</f>
        <v>0</v>
      </c>
      <c r="AE163" s="624">
        <f t="shared" ref="AE163" si="1639">IF(AE162="",0,1)</f>
        <v>0</v>
      </c>
      <c r="AF163" s="624">
        <f t="shared" ref="AF163" si="1640">IF(AF162="",0,1)</f>
        <v>0</v>
      </c>
      <c r="AG163" s="624">
        <f t="shared" ref="AG163" si="1641">IF(AG162="",0,1)</f>
        <v>0</v>
      </c>
      <c r="AH163" s="624">
        <f t="shared" ref="AH163" si="1642">IF(AH162="",0,1)</f>
        <v>0</v>
      </c>
      <c r="AI163" s="624">
        <f t="shared" ref="AI163" si="1643">IF(AI162="",0,1)</f>
        <v>0</v>
      </c>
      <c r="AJ163" s="624">
        <f t="shared" ref="AJ163" si="1644">SUM(AD163:AI163)</f>
        <v>0</v>
      </c>
      <c r="AK163" s="1300" t="str">
        <f t="shared" ref="AK163" si="1645">IF(AJ163=6,"",AK162)</f>
        <v/>
      </c>
      <c r="AL163" s="2269"/>
      <c r="AM163" s="2275"/>
      <c r="AN163" s="2275"/>
      <c r="AO163" s="2275"/>
    </row>
    <row r="164" spans="2:41" ht="15" customHeight="1" x14ac:dyDescent="0.2">
      <c r="B164" s="2260"/>
      <c r="C164" s="2263"/>
      <c r="D164" s="2242"/>
      <c r="E164" s="2243"/>
      <c r="F164" s="601" t="str">
        <f>NPENGETAHUAN!P33</f>
        <v/>
      </c>
      <c r="G164" s="1311" t="str">
        <f>NKETRAMPILAN!O33</f>
        <v/>
      </c>
      <c r="H164" s="1306" t="str">
        <f>NSIKAP!AB38</f>
        <v/>
      </c>
      <c r="I164" s="1316" t="str">
        <f>NPENGETAHUAN!X33</f>
        <v/>
      </c>
      <c r="J164" s="1311" t="str">
        <f>NKETRAMPILAN!W33</f>
        <v/>
      </c>
      <c r="K164" s="1306" t="str">
        <f>NSIKAP!AJ38</f>
        <v/>
      </c>
      <c r="L164" s="624" t="str">
        <f>IF(SUM(L163:Q163)=1,"",IF(SUM(L163:Q163)=2," dan ",", "))</f>
        <v xml:space="preserve">, </v>
      </c>
      <c r="M164" s="624" t="str">
        <f>IF(SUM(M163:Q163)=1,"",IF(SUM(M163:Q163)=2," dan ",", "))</f>
        <v xml:space="preserve">, </v>
      </c>
      <c r="N164" s="624" t="str">
        <f>IF(SUM(N163:Q163)=1,"",IF(SUM(N163:Q163)=2," dan ",", "))</f>
        <v xml:space="preserve">, </v>
      </c>
      <c r="O164" s="624" t="str">
        <f>IF(SUM(O163:Q163)=1,"",IF(SUM(O163:Q163)=2," dan ",", "))</f>
        <v xml:space="preserve">, </v>
      </c>
      <c r="P164" s="624" t="str">
        <f>IF(SUM(P163:Q163)=1,"",IF(SUM(P163:Q163)=2," dan ",", "))</f>
        <v xml:space="preserve">, </v>
      </c>
      <c r="Q164" s="624"/>
      <c r="R164" s="624"/>
      <c r="S164" s="624"/>
      <c r="T164" s="2269"/>
      <c r="U164" s="624" t="str">
        <f>IF(SUM(U163:Z163)=1,"",IF(SUM(U163:Z163)=2," dan ",", "))</f>
        <v xml:space="preserve">, </v>
      </c>
      <c r="V164" s="624" t="str">
        <f>IF(SUM(V163:Z163)=1,"",IF(SUM(V163:Z163)=2," dan ",", "))</f>
        <v xml:space="preserve">, </v>
      </c>
      <c r="W164" s="624" t="str">
        <f>IF(SUM(W163:Z163)=1,"",IF(SUM(W163:Z163)=2," dan ",", "))</f>
        <v xml:space="preserve">, </v>
      </c>
      <c r="X164" s="624" t="str">
        <f>IF(SUM(X163:Z163)=1,"",IF(SUM(X163:Z163)=2," dan ",", "))</f>
        <v xml:space="preserve">, </v>
      </c>
      <c r="Y164" s="624" t="str">
        <f>IF(SUM(Y163:Z163)=1,"",IF(SUM(Y163:Z163)=2," dan ",", "))</f>
        <v xml:space="preserve">, </v>
      </c>
      <c r="Z164" s="624"/>
      <c r="AA164" s="624"/>
      <c r="AB164" s="1300"/>
      <c r="AC164" s="2269"/>
      <c r="AD164" s="624" t="str">
        <f t="shared" ref="AD164" si="1646">IF(SUM(AD163:AI163)=1,"",IF(SUM(AD163:AI163)=2," dan ",", "))</f>
        <v xml:space="preserve">, </v>
      </c>
      <c r="AE164" s="624" t="str">
        <f t="shared" ref="AE164" si="1647">IF(SUM(AE163:AI163)=1,"",IF(SUM(AE163:AI163)=2," dan ",", "))</f>
        <v xml:space="preserve">, </v>
      </c>
      <c r="AF164" s="624" t="str">
        <f t="shared" ref="AF164" si="1648">IF(SUM(AF163:AI163)=1,"",IF(SUM(AF163:AI163)=2," dan ",", "))</f>
        <v xml:space="preserve">, </v>
      </c>
      <c r="AG164" s="624" t="str">
        <f t="shared" ref="AG164" si="1649">IF(SUM(AG163:AI163)=1,"",IF(SUM(AG163:AI163)=2," dan ",", "))</f>
        <v xml:space="preserve">, </v>
      </c>
      <c r="AH164" s="624" t="str">
        <f t="shared" ref="AH164" si="1650">IF(SUM(AH163:AI163)=1,"",IF(SUM(AH163:AI163)=2," dan ",", "))</f>
        <v xml:space="preserve">, </v>
      </c>
      <c r="AI164" s="624"/>
      <c r="AJ164" s="624"/>
      <c r="AK164" s="1300"/>
      <c r="AL164" s="2269"/>
      <c r="AM164" s="2275"/>
      <c r="AN164" s="2275"/>
      <c r="AO164" s="2275"/>
    </row>
    <row r="165" spans="2:41" ht="15" customHeight="1" x14ac:dyDescent="0.2">
      <c r="B165" s="2260"/>
      <c r="C165" s="2263"/>
      <c r="D165" s="2242"/>
      <c r="E165" s="2243"/>
      <c r="F165" s="601" t="str">
        <f>NPENGETAHUAN!Q33</f>
        <v/>
      </c>
      <c r="G165" s="1311" t="str">
        <f>NKETRAMPILAN!P33</f>
        <v/>
      </c>
      <c r="H165" s="1306" t="str">
        <f>NSIKAP!AC38</f>
        <v/>
      </c>
      <c r="I165" s="1316" t="str">
        <f>NPENGETAHUAN!Y33</f>
        <v/>
      </c>
      <c r="J165" s="1311" t="str">
        <f>NKETRAMPILAN!X33</f>
        <v/>
      </c>
      <c r="K165" s="1306" t="str">
        <f>NSIKAP!AK38</f>
        <v/>
      </c>
      <c r="L165" s="624" t="str">
        <f>IF(L163=0,"",L164)</f>
        <v/>
      </c>
      <c r="M165" s="624" t="str">
        <f>IF(M163=0,"",M164)</f>
        <v/>
      </c>
      <c r="N165" s="624" t="str">
        <f t="shared" ref="N165" si="1651">IF(N163=0,"",N164)</f>
        <v/>
      </c>
      <c r="O165" s="624" t="str">
        <f t="shared" ref="O165" si="1652">IF(O163=0,"",O164)</f>
        <v/>
      </c>
      <c r="P165" s="624" t="str">
        <f t="shared" ref="P165" si="1653">IF(P163=0,"",P164)</f>
        <v/>
      </c>
      <c r="Q165" s="624"/>
      <c r="R165" s="624"/>
      <c r="S165" s="624"/>
      <c r="T165" s="2273"/>
      <c r="U165" s="624" t="str">
        <f>IF(U163=0,"",U164)</f>
        <v/>
      </c>
      <c r="V165" s="624" t="str">
        <f>IF(V163=0,"",V164)</f>
        <v/>
      </c>
      <c r="W165" s="624" t="str">
        <f t="shared" ref="W165" si="1654">IF(W163=0,"",W164)</f>
        <v/>
      </c>
      <c r="X165" s="624" t="str">
        <f t="shared" ref="X165" si="1655">IF(X163=0,"",X164)</f>
        <v/>
      </c>
      <c r="Y165" s="624" t="str">
        <f t="shared" ref="Y165" si="1656">IF(Y163=0,"",Y164)</f>
        <v/>
      </c>
      <c r="Z165" s="624"/>
      <c r="AA165" s="624"/>
      <c r="AB165" s="1300"/>
      <c r="AC165" s="2273"/>
      <c r="AD165" s="624" t="str">
        <f t="shared" ref="AD165:AE165" si="1657">IF(AD163=0,"",AD164)</f>
        <v/>
      </c>
      <c r="AE165" s="624" t="str">
        <f t="shared" si="1657"/>
        <v/>
      </c>
      <c r="AF165" s="624" t="str">
        <f t="shared" ref="AF165" si="1658">IF(AF163=0,"",AF164)</f>
        <v/>
      </c>
      <c r="AG165" s="624" t="str">
        <f t="shared" ref="AG165" si="1659">IF(AG163=0,"",AG164)</f>
        <v/>
      </c>
      <c r="AH165" s="624" t="str">
        <f t="shared" ref="AH165" si="1660">IF(AH163=0,"",AH164)</f>
        <v/>
      </c>
      <c r="AI165" s="624"/>
      <c r="AJ165" s="624"/>
      <c r="AK165" s="1300"/>
      <c r="AL165" s="2273"/>
      <c r="AM165" s="2275"/>
      <c r="AN165" s="2275"/>
      <c r="AO165" s="2275"/>
    </row>
    <row r="166" spans="2:41" ht="15" customHeight="1" x14ac:dyDescent="0.2">
      <c r="B166" s="2260"/>
      <c r="C166" s="2263"/>
      <c r="D166" s="2242"/>
      <c r="E166" s="2243"/>
      <c r="F166" s="601" t="str">
        <f>NPENGETAHUAN!R33</f>
        <v/>
      </c>
      <c r="G166" s="1311" t="str">
        <f>NKETRAMPILAN!Q33</f>
        <v/>
      </c>
      <c r="H166" s="1306" t="str">
        <f>NSIKAP!AD38</f>
        <v/>
      </c>
      <c r="I166" s="1316" t="str">
        <f>NPENGETAHUAN!Z33</f>
        <v/>
      </c>
      <c r="J166" s="1311" t="str">
        <f>NKETRAMPILAN!Y33</f>
        <v/>
      </c>
      <c r="K166" s="1306" t="str">
        <f>NSIKAP!AL38</f>
        <v/>
      </c>
      <c r="L166" s="624" t="str">
        <f>I162</f>
        <v/>
      </c>
      <c r="M166" s="624" t="str">
        <f>I163</f>
        <v/>
      </c>
      <c r="N166" s="624" t="str">
        <f>I164</f>
        <v/>
      </c>
      <c r="O166" s="624" t="str">
        <f>I165</f>
        <v/>
      </c>
      <c r="P166" s="624" t="str">
        <f>I166</f>
        <v/>
      </c>
      <c r="Q166" s="624" t="str">
        <f>I167</f>
        <v/>
      </c>
      <c r="R166" s="624">
        <f t="shared" ref="R166" si="1661">COUNTBLANK(L166:Q166)</f>
        <v>6</v>
      </c>
      <c r="S166" s="624" t="str">
        <f>IF(R162=6,"Masih harus ditingkatkan pemahaman mengenai", ", tapi masih harus ditingkatkan pemahaman mengenai ")</f>
        <v>Masih harus ditingkatkan pemahaman mengenai</v>
      </c>
      <c r="T166" s="2268" t="str">
        <f>CONCATENATE(S167,L166,L169,M166,M169,N166,N169,O166,O169,P166,P169,Q166)</f>
        <v/>
      </c>
      <c r="U166" s="624" t="str">
        <f>J162</f>
        <v/>
      </c>
      <c r="V166" s="624" t="str">
        <f>J163</f>
        <v/>
      </c>
      <c r="W166" s="624" t="str">
        <f>J164</f>
        <v/>
      </c>
      <c r="X166" s="624" t="str">
        <f>J165</f>
        <v/>
      </c>
      <c r="Y166" s="624" t="str">
        <f>J166</f>
        <v/>
      </c>
      <c r="Z166" s="624" t="str">
        <f>J167</f>
        <v/>
      </c>
      <c r="AA166" s="624">
        <f t="shared" ref="AA166" si="1662">COUNTBLANK(U166:Z166)</f>
        <v>6</v>
      </c>
      <c r="AB166" s="1300" t="str">
        <f>IF(AA162=6,"Masih harus ditingkatkan kemampuan pada ketrampilan", ", tapi masih harus ditingkatkan ketrampilannya dalam ")</f>
        <v>Masih harus ditingkatkan kemampuan pada ketrampilan</v>
      </c>
      <c r="AC166" s="2268" t="str">
        <f>CONCATENATE(AB167,U166,U169,V166,V169,W166,W169,X166,X169,Y166,Y169,Z166)</f>
        <v/>
      </c>
      <c r="AD166" s="624" t="str">
        <f t="shared" ref="AD166" si="1663">K162</f>
        <v/>
      </c>
      <c r="AE166" s="624" t="str">
        <f t="shared" ref="AE166" si="1664">K163</f>
        <v/>
      </c>
      <c r="AF166" s="624" t="str">
        <f t="shared" ref="AF166" si="1665">K164</f>
        <v/>
      </c>
      <c r="AG166" s="624" t="str">
        <f t="shared" ref="AG166" si="1666">K165</f>
        <v/>
      </c>
      <c r="AH166" s="624" t="str">
        <f t="shared" ref="AH166" si="1667">K166</f>
        <v/>
      </c>
      <c r="AI166" s="624" t="str">
        <f t="shared" ref="AI166" si="1668">K167</f>
        <v/>
      </c>
      <c r="AJ166" s="624">
        <f t="shared" ref="AJ166" si="1669">COUNTBLANK(AD166:AI166)</f>
        <v>6</v>
      </c>
      <c r="AK166" s="1300" t="str">
        <f t="shared" ref="AK166" si="1670">IF(AJ162=6,"Masih harus diperbaiki sikap dan perilakunya dalam hal ", ", tapi masih harus diperbaiki sikap dan perilakunya dalam hal ")</f>
        <v xml:space="preserve">Masih harus diperbaiki sikap dan perilakunya dalam hal </v>
      </c>
      <c r="AL166" s="2268" t="str">
        <f t="shared" ref="AL166" si="1671">CONCATENATE(AK167,AD166,AD169,AE166,AE169,AF166,AF169,AG166,AG169,AH166,AH169,AI166)</f>
        <v/>
      </c>
      <c r="AM166" s="2275"/>
      <c r="AN166" s="2275"/>
      <c r="AO166" s="2275"/>
    </row>
    <row r="167" spans="2:41" ht="15.75" customHeight="1" thickBot="1" x14ac:dyDescent="0.25">
      <c r="B167" s="2261"/>
      <c r="C167" s="2264"/>
      <c r="D167" s="2244"/>
      <c r="E167" s="2245"/>
      <c r="F167" s="591" t="str">
        <f>NPENGETAHUAN!S33</f>
        <v/>
      </c>
      <c r="G167" s="1311" t="str">
        <f>NKETRAMPILAN!R33</f>
        <v/>
      </c>
      <c r="H167" s="1307" t="str">
        <f>NSIKAP!AE38</f>
        <v/>
      </c>
      <c r="I167" s="1317" t="str">
        <f>NPENGETAHUAN!AA33</f>
        <v/>
      </c>
      <c r="J167" s="1311" t="str">
        <f>NKETRAMPILAN!Z33</f>
        <v/>
      </c>
      <c r="K167" s="1307" t="str">
        <f>NSIKAP!AM38</f>
        <v/>
      </c>
      <c r="L167" s="624">
        <f>IF(L166="",0,1)</f>
        <v>0</v>
      </c>
      <c r="M167" s="624">
        <f t="shared" ref="M167" si="1672">IF(M166="",0,1)</f>
        <v>0</v>
      </c>
      <c r="N167" s="624">
        <f t="shared" ref="N167" si="1673">IF(N166="",0,1)</f>
        <v>0</v>
      </c>
      <c r="O167" s="624">
        <f t="shared" ref="O167" si="1674">IF(O166="",0,1)</f>
        <v>0</v>
      </c>
      <c r="P167" s="624">
        <f t="shared" ref="P167" si="1675">IF(P166="",0,1)</f>
        <v>0</v>
      </c>
      <c r="Q167" s="624">
        <f t="shared" ref="Q167" si="1676">IF(Q166="",0,1)</f>
        <v>0</v>
      </c>
      <c r="R167" s="624">
        <f>SUM(L167:Q167)</f>
        <v>0</v>
      </c>
      <c r="S167" s="624" t="str">
        <f>IF(R166=6,"",S166)</f>
        <v/>
      </c>
      <c r="T167" s="2269"/>
      <c r="U167" s="624">
        <f>IF(U166="",0,1)</f>
        <v>0</v>
      </c>
      <c r="V167" s="624">
        <f t="shared" ref="V167" si="1677">IF(V166="",0,1)</f>
        <v>0</v>
      </c>
      <c r="W167" s="624">
        <f t="shared" ref="W167" si="1678">IF(W166="",0,1)</f>
        <v>0</v>
      </c>
      <c r="X167" s="624">
        <f t="shared" ref="X167" si="1679">IF(X166="",0,1)</f>
        <v>0</v>
      </c>
      <c r="Y167" s="624">
        <f t="shared" ref="Y167" si="1680">IF(Y166="",0,1)</f>
        <v>0</v>
      </c>
      <c r="Z167" s="624">
        <f t="shared" ref="Z167" si="1681">IF(Z166="",0,1)</f>
        <v>0</v>
      </c>
      <c r="AA167" s="624">
        <f>SUM(U167:Z167)</f>
        <v>0</v>
      </c>
      <c r="AB167" s="1300" t="str">
        <f>IF(AA166=6,"",AB166)</f>
        <v/>
      </c>
      <c r="AC167" s="2269"/>
      <c r="AD167" s="624">
        <f t="shared" ref="AD167" si="1682">IF(AD166="",0,1)</f>
        <v>0</v>
      </c>
      <c r="AE167" s="624">
        <f t="shared" ref="AE167" si="1683">IF(AE166="",0,1)</f>
        <v>0</v>
      </c>
      <c r="AF167" s="624">
        <f t="shared" ref="AF167" si="1684">IF(AF166="",0,1)</f>
        <v>0</v>
      </c>
      <c r="AG167" s="624">
        <f t="shared" ref="AG167" si="1685">IF(AG166="",0,1)</f>
        <v>0</v>
      </c>
      <c r="AH167" s="624">
        <f t="shared" ref="AH167" si="1686">IF(AH166="",0,1)</f>
        <v>0</v>
      </c>
      <c r="AI167" s="624">
        <f t="shared" ref="AI167" si="1687">IF(AI166="",0,1)</f>
        <v>0</v>
      </c>
      <c r="AJ167" s="624">
        <f t="shared" ref="AJ167" si="1688">SUM(AD167:AI167)</f>
        <v>0</v>
      </c>
      <c r="AK167" s="1300" t="str">
        <f t="shared" ref="AK167" si="1689">IF(AJ166=6,"",AK166)</f>
        <v/>
      </c>
      <c r="AL167" s="2269"/>
      <c r="AM167" s="2275"/>
      <c r="AN167" s="2275"/>
      <c r="AO167" s="2275"/>
    </row>
    <row r="168" spans="2:41" ht="15.75" hidden="1" customHeight="1" thickTop="1" x14ac:dyDescent="0.2">
      <c r="B168" s="1298"/>
      <c r="C168" s="1299"/>
      <c r="D168" s="1296"/>
      <c r="E168" s="1297"/>
      <c r="F168" s="600"/>
      <c r="G168" s="1312"/>
      <c r="H168" s="1308"/>
      <c r="I168" s="1313"/>
      <c r="J168" s="1312"/>
      <c r="K168" s="1308"/>
      <c r="L168" s="624" t="str">
        <f>IF(SUM(L167:Q167)=1,"",IF(SUM(L167:Q167)=2," dan ",", "))</f>
        <v xml:space="preserve">, </v>
      </c>
      <c r="M168" s="624" t="str">
        <f>IF(SUM(M167:Q167)=1,"",IF(SUM(M167:Q167)=2," dan ",", "))</f>
        <v xml:space="preserve">, </v>
      </c>
      <c r="N168" s="624" t="str">
        <f>IF(SUM(N167:Q167)=1,"",IF(SUM(N167:Q167)=2," dan ",", "))</f>
        <v xml:space="preserve">, </v>
      </c>
      <c r="O168" s="624" t="str">
        <f>IF(SUM(O167:Q167)=1,"",IF(SUM(O167:Q167)=2," dan ",", "))</f>
        <v xml:space="preserve">, </v>
      </c>
      <c r="P168" s="624" t="str">
        <f>IF(SUM(P167:Q167)=1,"",IF(SUM(P167:Q167)=2," dan ",", "))</f>
        <v xml:space="preserve">, </v>
      </c>
      <c r="Q168" s="624"/>
      <c r="R168" s="624"/>
      <c r="S168" s="624"/>
      <c r="T168" s="2269"/>
      <c r="U168" s="624" t="str">
        <f>IF(SUM(U167:Z167)=1,"",IF(SUM(U167:Z167)=2," dan ",", "))</f>
        <v xml:space="preserve">, </v>
      </c>
      <c r="V168" s="624" t="str">
        <f>IF(SUM(V167:Z167)=1,"",IF(SUM(V167:Z167)=2," dan ",", "))</f>
        <v xml:space="preserve">, </v>
      </c>
      <c r="W168" s="624" t="str">
        <f>IF(SUM(W167:Z167)=1,"",IF(SUM(W167:Z167)=2," dan ",", "))</f>
        <v xml:space="preserve">, </v>
      </c>
      <c r="X168" s="624" t="str">
        <f>IF(SUM(X167:Z167)=1,"",IF(SUM(X167:Z167)=2," dan ",", "))</f>
        <v xml:space="preserve">, </v>
      </c>
      <c r="Y168" s="624" t="str">
        <f>IF(SUM(Y167:Z167)=1,"",IF(SUM(Y167:Z167)=2," dan ",", "))</f>
        <v xml:space="preserve">, </v>
      </c>
      <c r="Z168" s="624"/>
      <c r="AA168" s="624"/>
      <c r="AB168" s="1300"/>
      <c r="AC168" s="2269"/>
      <c r="AD168" s="624" t="str">
        <f t="shared" ref="AD168" si="1690">IF(SUM(AD167:AI167)=1,"",IF(SUM(AD167:AI167)=2," dan ",", "))</f>
        <v xml:space="preserve">, </v>
      </c>
      <c r="AE168" s="624" t="str">
        <f t="shared" ref="AE168" si="1691">IF(SUM(AE167:AI167)=1,"",IF(SUM(AE167:AI167)=2," dan ",", "))</f>
        <v xml:space="preserve">, </v>
      </c>
      <c r="AF168" s="624" t="str">
        <f t="shared" ref="AF168" si="1692">IF(SUM(AF167:AI167)=1,"",IF(SUM(AF167:AI167)=2," dan ",", "))</f>
        <v xml:space="preserve">, </v>
      </c>
      <c r="AG168" s="624" t="str">
        <f t="shared" ref="AG168" si="1693">IF(SUM(AG167:AI167)=1,"",IF(SUM(AG167:AI167)=2," dan ",", "))</f>
        <v xml:space="preserve">, </v>
      </c>
      <c r="AH168" s="624" t="str">
        <f t="shared" ref="AH168" si="1694">IF(SUM(AH167:AI167)=1,"",IF(SUM(AH167:AI167)=2," dan ",", "))</f>
        <v xml:space="preserve">, </v>
      </c>
      <c r="AI168" s="624"/>
      <c r="AJ168" s="624"/>
      <c r="AK168" s="1300"/>
      <c r="AL168" s="2269"/>
      <c r="AM168" s="2275"/>
      <c r="AN168" s="2275"/>
      <c r="AO168" s="2275"/>
    </row>
    <row r="169" spans="2:41" ht="15.75" hidden="1" customHeight="1" thickBot="1" x14ac:dyDescent="0.25">
      <c r="B169" s="616"/>
      <c r="C169" s="617"/>
      <c r="D169" s="618"/>
      <c r="E169" s="619"/>
      <c r="F169" s="600"/>
      <c r="G169" s="1312"/>
      <c r="H169" s="1308"/>
      <c r="I169" s="1313"/>
      <c r="J169" s="1312"/>
      <c r="K169" s="1308"/>
      <c r="L169" s="625" t="str">
        <f>IF(L167=0,"",L168)</f>
        <v/>
      </c>
      <c r="M169" s="625" t="str">
        <f t="shared" ref="M169" si="1695">IF(M167=0,"",M168)</f>
        <v/>
      </c>
      <c r="N169" s="625" t="str">
        <f t="shared" ref="N169" si="1696">IF(N167=0,"",N168)</f>
        <v/>
      </c>
      <c r="O169" s="625" t="str">
        <f t="shared" ref="O169" si="1697">IF(O167=0,"",O168)</f>
        <v/>
      </c>
      <c r="P169" s="625" t="str">
        <f t="shared" ref="P169" si="1698">IF(P167=0,"",P168)</f>
        <v/>
      </c>
      <c r="Q169" s="625" t="str">
        <f t="shared" ref="Q169" si="1699">IF(Q167=0,"",Q168)</f>
        <v/>
      </c>
      <c r="R169" s="625"/>
      <c r="S169" s="625"/>
      <c r="T169" s="2270"/>
      <c r="U169" s="625" t="str">
        <f>IF(U167=0,"",U168)</f>
        <v/>
      </c>
      <c r="V169" s="625" t="str">
        <f t="shared" ref="V169" si="1700">IF(V167=0,"",V168)</f>
        <v/>
      </c>
      <c r="W169" s="625" t="str">
        <f t="shared" ref="W169" si="1701">IF(W167=0,"",W168)</f>
        <v/>
      </c>
      <c r="X169" s="625" t="str">
        <f t="shared" ref="X169" si="1702">IF(X167=0,"",X168)</f>
        <v/>
      </c>
      <c r="Y169" s="625" t="str">
        <f t="shared" ref="Y169" si="1703">IF(Y167=0,"",Y168)</f>
        <v/>
      </c>
      <c r="Z169" s="625" t="str">
        <f t="shared" ref="Z169" si="1704">IF(Z167=0,"",Z168)</f>
        <v/>
      </c>
      <c r="AA169" s="625"/>
      <c r="AB169" s="1330"/>
      <c r="AC169" s="2270"/>
      <c r="AD169" s="625" t="str">
        <f t="shared" ref="AD169" si="1705">IF(AD167=0,"",AD168)</f>
        <v/>
      </c>
      <c r="AE169" s="625" t="str">
        <f t="shared" ref="AE169" si="1706">IF(AE167=0,"",AE168)</f>
        <v/>
      </c>
      <c r="AF169" s="625" t="str">
        <f t="shared" ref="AF169" si="1707">IF(AF167=0,"",AF168)</f>
        <v/>
      </c>
      <c r="AG169" s="625" t="str">
        <f t="shared" ref="AG169" si="1708">IF(AG167=0,"",AG168)</f>
        <v/>
      </c>
      <c r="AH169" s="625" t="str">
        <f t="shared" ref="AH169" si="1709">IF(AH167=0,"",AH168)</f>
        <v/>
      </c>
      <c r="AI169" s="625" t="str">
        <f t="shared" ref="AI169" si="1710">IF(AI167=0,"",AI168)</f>
        <v/>
      </c>
      <c r="AJ169" s="625"/>
      <c r="AK169" s="1330"/>
      <c r="AL169" s="2270"/>
      <c r="AM169" s="2276"/>
      <c r="AN169" s="2276"/>
      <c r="AO169" s="2276"/>
    </row>
    <row r="170" spans="2:41" ht="15.75" customHeight="1" thickTop="1" x14ac:dyDescent="0.2">
      <c r="B170" s="2259">
        <v>20</v>
      </c>
      <c r="C170" s="2262" t="str">
        <f>ABSEN!C30</f>
        <v/>
      </c>
      <c r="D170" s="2240" t="str">
        <f>ABSEN!E30</f>
        <v/>
      </c>
      <c r="E170" s="2241"/>
      <c r="F170" s="589" t="str">
        <f>NPENGETAHUAN!N34</f>
        <v/>
      </c>
      <c r="G170" s="1310" t="str">
        <f>NKETRAMPILAN!M34</f>
        <v/>
      </c>
      <c r="H170" s="1304" t="str">
        <f>NSIKAP!Z39</f>
        <v/>
      </c>
      <c r="I170" s="1314" t="str">
        <f>NPENGETAHUAN!V34</f>
        <v/>
      </c>
      <c r="J170" s="1310" t="str">
        <f>NKETRAMPILAN!U34</f>
        <v/>
      </c>
      <c r="K170" s="1304" t="str">
        <f>NSIKAP!AH39</f>
        <v/>
      </c>
      <c r="L170" s="623" t="str">
        <f>F170</f>
        <v/>
      </c>
      <c r="M170" s="623" t="str">
        <f>F171</f>
        <v/>
      </c>
      <c r="N170" s="623" t="str">
        <f>F172</f>
        <v/>
      </c>
      <c r="O170" s="623" t="str">
        <f>F173</f>
        <v/>
      </c>
      <c r="P170" s="623" t="str">
        <f>F174</f>
        <v/>
      </c>
      <c r="Q170" s="623" t="str">
        <f>F175</f>
        <v/>
      </c>
      <c r="R170" s="623">
        <f>COUNTBLANK(L170:Q170)</f>
        <v>6</v>
      </c>
      <c r="S170" s="1301" t="str">
        <f>IF(R170=6,"","Sudah memahami ")</f>
        <v/>
      </c>
      <c r="T170" s="2272" t="str">
        <f>CONCATENATE(S171,L170,L173,M170,M173,N170,N173,O170,O173,P170,P173,Q170)</f>
        <v/>
      </c>
      <c r="U170" s="1322" t="str">
        <f>G170</f>
        <v/>
      </c>
      <c r="V170" s="1322" t="str">
        <f>G171</f>
        <v/>
      </c>
      <c r="W170" s="1322" t="str">
        <f>G172</f>
        <v/>
      </c>
      <c r="X170" s="1322" t="str">
        <f>G173</f>
        <v/>
      </c>
      <c r="Y170" s="1322" t="str">
        <f>G174</f>
        <v/>
      </c>
      <c r="Z170" s="1322" t="str">
        <f>G175</f>
        <v/>
      </c>
      <c r="AA170" s="623">
        <f>COUNTBLANK(U170:Z170)</f>
        <v>6</v>
      </c>
      <c r="AB170" s="1301" t="str">
        <f>IF(AA170=6,"","Sudah memiliki ketrampilan ")</f>
        <v/>
      </c>
      <c r="AC170" s="2272" t="str">
        <f>CONCATENATE(AB171,U170,U173,V170,V173,W170,W173,X170,X173,Y170,Y173,Z170)</f>
        <v/>
      </c>
      <c r="AD170" s="1322" t="str">
        <f t="shared" ref="AD170" si="1711">H170</f>
        <v/>
      </c>
      <c r="AE170" s="1322" t="str">
        <f t="shared" ref="AE170" si="1712">H171</f>
        <v/>
      </c>
      <c r="AF170" s="1322" t="str">
        <f t="shared" ref="AF170" si="1713">H172</f>
        <v/>
      </c>
      <c r="AG170" s="1322" t="str">
        <f t="shared" ref="AG170" si="1714">H173</f>
        <v/>
      </c>
      <c r="AH170" s="1322" t="str">
        <f t="shared" ref="AH170" si="1715">H174</f>
        <v/>
      </c>
      <c r="AI170" s="1322" t="str">
        <f t="shared" ref="AI170" si="1716">H175</f>
        <v/>
      </c>
      <c r="AJ170" s="623">
        <f t="shared" ref="AJ170" si="1717">COUNTBLANK(AD170:AI170)</f>
        <v>6</v>
      </c>
      <c r="AK170" s="1301" t="str">
        <f t="shared" ref="AK170" si="1718">IF(AJ170=6,"","Sudah memperlihatkan sikap yang konsisten terhadap ")</f>
        <v/>
      </c>
      <c r="AL170" s="2272" t="str">
        <f t="shared" ref="AL170" si="1719">CONCATENATE(AK171,AD170,AD173,AE170,AE173,AF170,AF173,AG170,AG173,AH170,AH173,AI170)</f>
        <v/>
      </c>
      <c r="AM170" s="2274" t="str">
        <f t="shared" ref="AM170" si="1720">CONCATENATE(T170,T174)</f>
        <v/>
      </c>
      <c r="AN170" s="2274" t="str">
        <f t="shared" ref="AN170" si="1721">CONCATENATE(AC170,AC174)</f>
        <v/>
      </c>
      <c r="AO170" s="2274" t="str">
        <f t="shared" ref="AO170" si="1722">CONCATENATE(AL170,AL174)</f>
        <v/>
      </c>
    </row>
    <row r="171" spans="2:41" ht="15" customHeight="1" x14ac:dyDescent="0.2">
      <c r="B171" s="2260"/>
      <c r="C171" s="2263"/>
      <c r="D171" s="2242"/>
      <c r="E171" s="2243"/>
      <c r="F171" s="590" t="str">
        <f>NPENGETAHUAN!O34</f>
        <v/>
      </c>
      <c r="G171" s="1311" t="str">
        <f>NKETRAMPILAN!N34</f>
        <v/>
      </c>
      <c r="H171" s="1305" t="str">
        <f>NSIKAP!AA39</f>
        <v/>
      </c>
      <c r="I171" s="1315" t="str">
        <f>NPENGETAHUAN!W34</f>
        <v/>
      </c>
      <c r="J171" s="1311" t="str">
        <f>NKETRAMPILAN!V34</f>
        <v/>
      </c>
      <c r="K171" s="1305" t="str">
        <f>NSIKAP!AI39</f>
        <v/>
      </c>
      <c r="L171" s="624">
        <f>IF(L170="",0,1)</f>
        <v>0</v>
      </c>
      <c r="M171" s="624">
        <f>IF(M170="",0,1)</f>
        <v>0</v>
      </c>
      <c r="N171" s="624">
        <f t="shared" ref="N171" si="1723">IF(N170="",0,1)</f>
        <v>0</v>
      </c>
      <c r="O171" s="624">
        <f t="shared" ref="O171" si="1724">IF(O170="",0,1)</f>
        <v>0</v>
      </c>
      <c r="P171" s="624">
        <f t="shared" ref="P171" si="1725">IF(P170="",0,1)</f>
        <v>0</v>
      </c>
      <c r="Q171" s="624">
        <f t="shared" ref="Q171" si="1726">IF(Q170="",0,1)</f>
        <v>0</v>
      </c>
      <c r="R171" s="624">
        <f>SUM(L171:Q171)</f>
        <v>0</v>
      </c>
      <c r="S171" s="624" t="str">
        <f>IF(R171=6,"",S170)</f>
        <v/>
      </c>
      <c r="T171" s="2269"/>
      <c r="U171" s="624">
        <f>IF(U170="",0,1)</f>
        <v>0</v>
      </c>
      <c r="V171" s="624">
        <f>IF(V170="",0,1)</f>
        <v>0</v>
      </c>
      <c r="W171" s="624">
        <f t="shared" ref="W171" si="1727">IF(W170="",0,1)</f>
        <v>0</v>
      </c>
      <c r="X171" s="624">
        <f t="shared" ref="X171" si="1728">IF(X170="",0,1)</f>
        <v>0</v>
      </c>
      <c r="Y171" s="624">
        <f t="shared" ref="Y171" si="1729">IF(Y170="",0,1)</f>
        <v>0</v>
      </c>
      <c r="Z171" s="624">
        <f t="shared" ref="Z171" si="1730">IF(Z170="",0,1)</f>
        <v>0</v>
      </c>
      <c r="AA171" s="624">
        <f>SUM(U171:Z171)</f>
        <v>0</v>
      </c>
      <c r="AB171" s="1300" t="str">
        <f>IF(AA171=6,"",AB170)</f>
        <v/>
      </c>
      <c r="AC171" s="2269"/>
      <c r="AD171" s="624">
        <f t="shared" ref="AD171" si="1731">IF(AD170="",0,1)</f>
        <v>0</v>
      </c>
      <c r="AE171" s="624">
        <f t="shared" ref="AE171" si="1732">IF(AE170="",0,1)</f>
        <v>0</v>
      </c>
      <c r="AF171" s="624">
        <f t="shared" ref="AF171" si="1733">IF(AF170="",0,1)</f>
        <v>0</v>
      </c>
      <c r="AG171" s="624">
        <f t="shared" ref="AG171" si="1734">IF(AG170="",0,1)</f>
        <v>0</v>
      </c>
      <c r="AH171" s="624">
        <f t="shared" ref="AH171" si="1735">IF(AH170="",0,1)</f>
        <v>0</v>
      </c>
      <c r="AI171" s="624">
        <f t="shared" ref="AI171" si="1736">IF(AI170="",0,1)</f>
        <v>0</v>
      </c>
      <c r="AJ171" s="624">
        <f t="shared" ref="AJ171" si="1737">SUM(AD171:AI171)</f>
        <v>0</v>
      </c>
      <c r="AK171" s="1300" t="str">
        <f t="shared" ref="AK171" si="1738">IF(AJ171=6,"",AK170)</f>
        <v/>
      </c>
      <c r="AL171" s="2269"/>
      <c r="AM171" s="2275"/>
      <c r="AN171" s="2275"/>
      <c r="AO171" s="2275"/>
    </row>
    <row r="172" spans="2:41" ht="15" customHeight="1" x14ac:dyDescent="0.2">
      <c r="B172" s="2260"/>
      <c r="C172" s="2263"/>
      <c r="D172" s="2242"/>
      <c r="E172" s="2243"/>
      <c r="F172" s="601" t="str">
        <f>NPENGETAHUAN!P34</f>
        <v/>
      </c>
      <c r="G172" s="1311" t="str">
        <f>NKETRAMPILAN!O34</f>
        <v/>
      </c>
      <c r="H172" s="1306" t="str">
        <f>NSIKAP!AB39</f>
        <v/>
      </c>
      <c r="I172" s="1316" t="str">
        <f>NPENGETAHUAN!X34</f>
        <v/>
      </c>
      <c r="J172" s="1311" t="str">
        <f>NKETRAMPILAN!W34</f>
        <v/>
      </c>
      <c r="K172" s="1306" t="str">
        <f>NSIKAP!AJ39</f>
        <v/>
      </c>
      <c r="L172" s="624" t="str">
        <f>IF(SUM(L171:Q171)=1,"",IF(SUM(L171:Q171)=2," dan ",", "))</f>
        <v xml:space="preserve">, </v>
      </c>
      <c r="M172" s="624" t="str">
        <f>IF(SUM(M171:Q171)=1,"",IF(SUM(M171:Q171)=2," dan ",", "))</f>
        <v xml:space="preserve">, </v>
      </c>
      <c r="N172" s="624" t="str">
        <f>IF(SUM(N171:Q171)=1,"",IF(SUM(N171:Q171)=2," dan ",", "))</f>
        <v xml:space="preserve">, </v>
      </c>
      <c r="O172" s="624" t="str">
        <f>IF(SUM(O171:Q171)=1,"",IF(SUM(O171:Q171)=2," dan ",", "))</f>
        <v xml:space="preserve">, </v>
      </c>
      <c r="P172" s="624" t="str">
        <f>IF(SUM(P171:Q171)=1,"",IF(SUM(P171:Q171)=2," dan ",", "))</f>
        <v xml:space="preserve">, </v>
      </c>
      <c r="Q172" s="624"/>
      <c r="R172" s="624"/>
      <c r="S172" s="624"/>
      <c r="T172" s="2269"/>
      <c r="U172" s="624" t="str">
        <f>IF(SUM(U171:Z171)=1,"",IF(SUM(U171:Z171)=2," dan ",", "))</f>
        <v xml:space="preserve">, </v>
      </c>
      <c r="V172" s="624" t="str">
        <f>IF(SUM(V171:Z171)=1,"",IF(SUM(V171:Z171)=2," dan ",", "))</f>
        <v xml:space="preserve">, </v>
      </c>
      <c r="W172" s="624" t="str">
        <f>IF(SUM(W171:Z171)=1,"",IF(SUM(W171:Z171)=2," dan ",", "))</f>
        <v xml:space="preserve">, </v>
      </c>
      <c r="X172" s="624" t="str">
        <f>IF(SUM(X171:Z171)=1,"",IF(SUM(X171:Z171)=2," dan ",", "))</f>
        <v xml:space="preserve">, </v>
      </c>
      <c r="Y172" s="624" t="str">
        <f>IF(SUM(Y171:Z171)=1,"",IF(SUM(Y171:Z171)=2," dan ",", "))</f>
        <v xml:space="preserve">, </v>
      </c>
      <c r="Z172" s="624"/>
      <c r="AA172" s="624"/>
      <c r="AB172" s="1300"/>
      <c r="AC172" s="2269"/>
      <c r="AD172" s="624" t="str">
        <f t="shared" ref="AD172" si="1739">IF(SUM(AD171:AI171)=1,"",IF(SUM(AD171:AI171)=2," dan ",", "))</f>
        <v xml:space="preserve">, </v>
      </c>
      <c r="AE172" s="624" t="str">
        <f t="shared" ref="AE172" si="1740">IF(SUM(AE171:AI171)=1,"",IF(SUM(AE171:AI171)=2," dan ",", "))</f>
        <v xml:space="preserve">, </v>
      </c>
      <c r="AF172" s="624" t="str">
        <f t="shared" ref="AF172" si="1741">IF(SUM(AF171:AI171)=1,"",IF(SUM(AF171:AI171)=2," dan ",", "))</f>
        <v xml:space="preserve">, </v>
      </c>
      <c r="AG172" s="624" t="str">
        <f t="shared" ref="AG172" si="1742">IF(SUM(AG171:AI171)=1,"",IF(SUM(AG171:AI171)=2," dan ",", "))</f>
        <v xml:space="preserve">, </v>
      </c>
      <c r="AH172" s="624" t="str">
        <f t="shared" ref="AH172" si="1743">IF(SUM(AH171:AI171)=1,"",IF(SUM(AH171:AI171)=2," dan ",", "))</f>
        <v xml:space="preserve">, </v>
      </c>
      <c r="AI172" s="624"/>
      <c r="AJ172" s="624"/>
      <c r="AK172" s="1300"/>
      <c r="AL172" s="2269"/>
      <c r="AM172" s="2275"/>
      <c r="AN172" s="2275"/>
      <c r="AO172" s="2275"/>
    </row>
    <row r="173" spans="2:41" ht="15" customHeight="1" x14ac:dyDescent="0.2">
      <c r="B173" s="2260"/>
      <c r="C173" s="2263"/>
      <c r="D173" s="2242"/>
      <c r="E173" s="2243"/>
      <c r="F173" s="601" t="str">
        <f>NPENGETAHUAN!Q34</f>
        <v/>
      </c>
      <c r="G173" s="1311" t="str">
        <f>NKETRAMPILAN!P34</f>
        <v/>
      </c>
      <c r="H173" s="1306" t="str">
        <f>NSIKAP!AC39</f>
        <v/>
      </c>
      <c r="I173" s="1316" t="str">
        <f>NPENGETAHUAN!Y34</f>
        <v/>
      </c>
      <c r="J173" s="1311" t="str">
        <f>NKETRAMPILAN!X34</f>
        <v/>
      </c>
      <c r="K173" s="1306" t="str">
        <f>NSIKAP!AK39</f>
        <v/>
      </c>
      <c r="L173" s="624" t="str">
        <f>IF(L171=0,"",L172)</f>
        <v/>
      </c>
      <c r="M173" s="624" t="str">
        <f>IF(M171=0,"",M172)</f>
        <v/>
      </c>
      <c r="N173" s="624" t="str">
        <f t="shared" ref="N173" si="1744">IF(N171=0,"",N172)</f>
        <v/>
      </c>
      <c r="O173" s="624" t="str">
        <f t="shared" ref="O173" si="1745">IF(O171=0,"",O172)</f>
        <v/>
      </c>
      <c r="P173" s="624" t="str">
        <f t="shared" ref="P173" si="1746">IF(P171=0,"",P172)</f>
        <v/>
      </c>
      <c r="Q173" s="624"/>
      <c r="R173" s="624"/>
      <c r="S173" s="624"/>
      <c r="T173" s="2273"/>
      <c r="U173" s="624" t="str">
        <f>IF(U171=0,"",U172)</f>
        <v/>
      </c>
      <c r="V173" s="624" t="str">
        <f>IF(V171=0,"",V172)</f>
        <v/>
      </c>
      <c r="W173" s="624" t="str">
        <f t="shared" ref="W173" si="1747">IF(W171=0,"",W172)</f>
        <v/>
      </c>
      <c r="X173" s="624" t="str">
        <f t="shared" ref="X173" si="1748">IF(X171=0,"",X172)</f>
        <v/>
      </c>
      <c r="Y173" s="624" t="str">
        <f t="shared" ref="Y173" si="1749">IF(Y171=0,"",Y172)</f>
        <v/>
      </c>
      <c r="Z173" s="624"/>
      <c r="AA173" s="624"/>
      <c r="AB173" s="1300"/>
      <c r="AC173" s="2273"/>
      <c r="AD173" s="624" t="str">
        <f t="shared" ref="AD173:AE173" si="1750">IF(AD171=0,"",AD172)</f>
        <v/>
      </c>
      <c r="AE173" s="624" t="str">
        <f t="shared" si="1750"/>
        <v/>
      </c>
      <c r="AF173" s="624" t="str">
        <f t="shared" ref="AF173" si="1751">IF(AF171=0,"",AF172)</f>
        <v/>
      </c>
      <c r="AG173" s="624" t="str">
        <f t="shared" ref="AG173" si="1752">IF(AG171=0,"",AG172)</f>
        <v/>
      </c>
      <c r="AH173" s="624" t="str">
        <f t="shared" ref="AH173" si="1753">IF(AH171=0,"",AH172)</f>
        <v/>
      </c>
      <c r="AI173" s="624"/>
      <c r="AJ173" s="624"/>
      <c r="AK173" s="1300"/>
      <c r="AL173" s="2273"/>
      <c r="AM173" s="2275"/>
      <c r="AN173" s="2275"/>
      <c r="AO173" s="2275"/>
    </row>
    <row r="174" spans="2:41" ht="15" customHeight="1" x14ac:dyDescent="0.2">
      <c r="B174" s="2260"/>
      <c r="C174" s="2263"/>
      <c r="D174" s="2242"/>
      <c r="E174" s="2243"/>
      <c r="F174" s="601" t="str">
        <f>NPENGETAHUAN!R34</f>
        <v/>
      </c>
      <c r="G174" s="1311" t="str">
        <f>NKETRAMPILAN!Q34</f>
        <v/>
      </c>
      <c r="H174" s="1306" t="str">
        <f>NSIKAP!AD39</f>
        <v/>
      </c>
      <c r="I174" s="1316" t="str">
        <f>NPENGETAHUAN!Z34</f>
        <v/>
      </c>
      <c r="J174" s="1311" t="str">
        <f>NKETRAMPILAN!Y34</f>
        <v/>
      </c>
      <c r="K174" s="1306" t="str">
        <f>NSIKAP!AL39</f>
        <v/>
      </c>
      <c r="L174" s="624" t="str">
        <f>I170</f>
        <v/>
      </c>
      <c r="M174" s="624" t="str">
        <f>I171</f>
        <v/>
      </c>
      <c r="N174" s="624" t="str">
        <f>I172</f>
        <v/>
      </c>
      <c r="O174" s="624" t="str">
        <f>I173</f>
        <v/>
      </c>
      <c r="P174" s="624" t="str">
        <f>I174</f>
        <v/>
      </c>
      <c r="Q174" s="624" t="str">
        <f>I175</f>
        <v/>
      </c>
      <c r="R174" s="624">
        <f t="shared" ref="R174" si="1754">COUNTBLANK(L174:Q174)</f>
        <v>6</v>
      </c>
      <c r="S174" s="624" t="str">
        <f>IF(R170=6,"Masih harus ditingkatkan pemahaman mengenai", ", tapi masih harus ditingkatkan pemahaman mengenai ")</f>
        <v>Masih harus ditingkatkan pemahaman mengenai</v>
      </c>
      <c r="T174" s="2268" t="str">
        <f>CONCATENATE(S175,L174,L177,M174,M177,N174,N177,O174,O177,P174,P177,Q174)</f>
        <v/>
      </c>
      <c r="U174" s="624" t="str">
        <f>J170</f>
        <v/>
      </c>
      <c r="V174" s="624" t="str">
        <f>J171</f>
        <v/>
      </c>
      <c r="W174" s="624" t="str">
        <f>J172</f>
        <v/>
      </c>
      <c r="X174" s="624" t="str">
        <f>J173</f>
        <v/>
      </c>
      <c r="Y174" s="624" t="str">
        <f>J174</f>
        <v/>
      </c>
      <c r="Z174" s="624" t="str">
        <f>J175</f>
        <v/>
      </c>
      <c r="AA174" s="624">
        <f t="shared" ref="AA174" si="1755">COUNTBLANK(U174:Z174)</f>
        <v>6</v>
      </c>
      <c r="AB174" s="1300" t="str">
        <f>IF(AA170=6,"Masih harus ditingkatkan kemampuan pada ketrampilan", ", tapi masih harus ditingkatkan ketrampilannya dalam ")</f>
        <v>Masih harus ditingkatkan kemampuan pada ketrampilan</v>
      </c>
      <c r="AC174" s="2268" t="str">
        <f>CONCATENATE(AB175,U174,U177,V174,V177,W174,W177,X174,X177,Y174,Y177,Z174)</f>
        <v/>
      </c>
      <c r="AD174" s="624" t="str">
        <f t="shared" ref="AD174" si="1756">K170</f>
        <v/>
      </c>
      <c r="AE174" s="624" t="str">
        <f t="shared" ref="AE174" si="1757">K171</f>
        <v/>
      </c>
      <c r="AF174" s="624" t="str">
        <f t="shared" ref="AF174" si="1758">K172</f>
        <v/>
      </c>
      <c r="AG174" s="624" t="str">
        <f t="shared" ref="AG174" si="1759">K173</f>
        <v/>
      </c>
      <c r="AH174" s="624" t="str">
        <f t="shared" ref="AH174" si="1760">K174</f>
        <v/>
      </c>
      <c r="AI174" s="624" t="str">
        <f t="shared" ref="AI174" si="1761">K175</f>
        <v/>
      </c>
      <c r="AJ174" s="624">
        <f t="shared" ref="AJ174" si="1762">COUNTBLANK(AD174:AI174)</f>
        <v>6</v>
      </c>
      <c r="AK174" s="1300" t="str">
        <f t="shared" ref="AK174" si="1763">IF(AJ170=6,"Masih harus diperbaiki sikap dan perilakunya dalam hal ", ", tapi masih harus diperbaiki sikap dan perilakunya dalam hal ")</f>
        <v xml:space="preserve">Masih harus diperbaiki sikap dan perilakunya dalam hal </v>
      </c>
      <c r="AL174" s="2268" t="str">
        <f t="shared" ref="AL174" si="1764">CONCATENATE(AK175,AD174,AD177,AE174,AE177,AF174,AF177,AG174,AG177,AH174,AH177,AI174)</f>
        <v/>
      </c>
      <c r="AM174" s="2275"/>
      <c r="AN174" s="2275"/>
      <c r="AO174" s="2275"/>
    </row>
    <row r="175" spans="2:41" ht="15.75" customHeight="1" thickBot="1" x14ac:dyDescent="0.25">
      <c r="B175" s="2261"/>
      <c r="C175" s="2264"/>
      <c r="D175" s="2244"/>
      <c r="E175" s="2245"/>
      <c r="F175" s="591" t="str">
        <f>NPENGETAHUAN!S34</f>
        <v/>
      </c>
      <c r="G175" s="1311" t="str">
        <f>NKETRAMPILAN!R34</f>
        <v/>
      </c>
      <c r="H175" s="1307" t="str">
        <f>NSIKAP!AE39</f>
        <v/>
      </c>
      <c r="I175" s="1317" t="str">
        <f>NPENGETAHUAN!AA34</f>
        <v/>
      </c>
      <c r="J175" s="1311" t="str">
        <f>NKETRAMPILAN!Z34</f>
        <v/>
      </c>
      <c r="K175" s="1307" t="str">
        <f>NSIKAP!AM39</f>
        <v/>
      </c>
      <c r="L175" s="624">
        <f>IF(L174="",0,1)</f>
        <v>0</v>
      </c>
      <c r="M175" s="624">
        <f t="shared" ref="M175" si="1765">IF(M174="",0,1)</f>
        <v>0</v>
      </c>
      <c r="N175" s="624">
        <f t="shared" ref="N175" si="1766">IF(N174="",0,1)</f>
        <v>0</v>
      </c>
      <c r="O175" s="624">
        <f t="shared" ref="O175" si="1767">IF(O174="",0,1)</f>
        <v>0</v>
      </c>
      <c r="P175" s="624">
        <f t="shared" ref="P175" si="1768">IF(P174="",0,1)</f>
        <v>0</v>
      </c>
      <c r="Q175" s="624">
        <f t="shared" ref="Q175" si="1769">IF(Q174="",0,1)</f>
        <v>0</v>
      </c>
      <c r="R175" s="624">
        <f>SUM(L175:Q175)</f>
        <v>0</v>
      </c>
      <c r="S175" s="624" t="str">
        <f>IF(R174=6,"",S174)</f>
        <v/>
      </c>
      <c r="T175" s="2269"/>
      <c r="U175" s="624">
        <f>IF(U174="",0,1)</f>
        <v>0</v>
      </c>
      <c r="V175" s="624">
        <f t="shared" ref="V175" si="1770">IF(V174="",0,1)</f>
        <v>0</v>
      </c>
      <c r="W175" s="624">
        <f t="shared" ref="W175" si="1771">IF(W174="",0,1)</f>
        <v>0</v>
      </c>
      <c r="X175" s="624">
        <f t="shared" ref="X175" si="1772">IF(X174="",0,1)</f>
        <v>0</v>
      </c>
      <c r="Y175" s="624">
        <f t="shared" ref="Y175" si="1773">IF(Y174="",0,1)</f>
        <v>0</v>
      </c>
      <c r="Z175" s="624">
        <f t="shared" ref="Z175" si="1774">IF(Z174="",0,1)</f>
        <v>0</v>
      </c>
      <c r="AA175" s="624">
        <f>SUM(U175:Z175)</f>
        <v>0</v>
      </c>
      <c r="AB175" s="1300" t="str">
        <f>IF(AA174=6,"",AB174)</f>
        <v/>
      </c>
      <c r="AC175" s="2269"/>
      <c r="AD175" s="624">
        <f t="shared" ref="AD175" si="1775">IF(AD174="",0,1)</f>
        <v>0</v>
      </c>
      <c r="AE175" s="624">
        <f t="shared" ref="AE175" si="1776">IF(AE174="",0,1)</f>
        <v>0</v>
      </c>
      <c r="AF175" s="624">
        <f t="shared" ref="AF175" si="1777">IF(AF174="",0,1)</f>
        <v>0</v>
      </c>
      <c r="AG175" s="624">
        <f t="shared" ref="AG175" si="1778">IF(AG174="",0,1)</f>
        <v>0</v>
      </c>
      <c r="AH175" s="624">
        <f t="shared" ref="AH175" si="1779">IF(AH174="",0,1)</f>
        <v>0</v>
      </c>
      <c r="AI175" s="624">
        <f t="shared" ref="AI175" si="1780">IF(AI174="",0,1)</f>
        <v>0</v>
      </c>
      <c r="AJ175" s="624">
        <f t="shared" ref="AJ175" si="1781">SUM(AD175:AI175)</f>
        <v>0</v>
      </c>
      <c r="AK175" s="1300" t="str">
        <f t="shared" ref="AK175" si="1782">IF(AJ174=6,"",AK174)</f>
        <v/>
      </c>
      <c r="AL175" s="2269"/>
      <c r="AM175" s="2275"/>
      <c r="AN175" s="2275"/>
      <c r="AO175" s="2275"/>
    </row>
    <row r="176" spans="2:41" ht="15.75" hidden="1" customHeight="1" thickTop="1" x14ac:dyDescent="0.2">
      <c r="B176" s="1298"/>
      <c r="C176" s="1299"/>
      <c r="D176" s="1296"/>
      <c r="E176" s="1297"/>
      <c r="F176" s="600"/>
      <c r="G176" s="1312"/>
      <c r="H176" s="1308"/>
      <c r="I176" s="1313"/>
      <c r="J176" s="1312"/>
      <c r="K176" s="1308"/>
      <c r="L176" s="624" t="str">
        <f>IF(SUM(L175:Q175)=1,"",IF(SUM(L175:Q175)=2," dan ",", "))</f>
        <v xml:space="preserve">, </v>
      </c>
      <c r="M176" s="624" t="str">
        <f>IF(SUM(M175:Q175)=1,"",IF(SUM(M175:Q175)=2," dan ",", "))</f>
        <v xml:space="preserve">, </v>
      </c>
      <c r="N176" s="624" t="str">
        <f>IF(SUM(N175:Q175)=1,"",IF(SUM(N175:Q175)=2," dan ",", "))</f>
        <v xml:space="preserve">, </v>
      </c>
      <c r="O176" s="624" t="str">
        <f>IF(SUM(O175:Q175)=1,"",IF(SUM(O175:Q175)=2," dan ",", "))</f>
        <v xml:space="preserve">, </v>
      </c>
      <c r="P176" s="624" t="str">
        <f>IF(SUM(P175:Q175)=1,"",IF(SUM(P175:Q175)=2," dan ",", "))</f>
        <v xml:space="preserve">, </v>
      </c>
      <c r="Q176" s="624"/>
      <c r="R176" s="624"/>
      <c r="S176" s="624"/>
      <c r="T176" s="2269"/>
      <c r="U176" s="624" t="str">
        <f>IF(SUM(U175:Z175)=1,"",IF(SUM(U175:Z175)=2," dan ",", "))</f>
        <v xml:space="preserve">, </v>
      </c>
      <c r="V176" s="624" t="str">
        <f>IF(SUM(V175:Z175)=1,"",IF(SUM(V175:Z175)=2," dan ",", "))</f>
        <v xml:space="preserve">, </v>
      </c>
      <c r="W176" s="624" t="str">
        <f>IF(SUM(W175:Z175)=1,"",IF(SUM(W175:Z175)=2," dan ",", "))</f>
        <v xml:space="preserve">, </v>
      </c>
      <c r="X176" s="624" t="str">
        <f>IF(SUM(X175:Z175)=1,"",IF(SUM(X175:Z175)=2," dan ",", "))</f>
        <v xml:space="preserve">, </v>
      </c>
      <c r="Y176" s="624" t="str">
        <f>IF(SUM(Y175:Z175)=1,"",IF(SUM(Y175:Z175)=2," dan ",", "))</f>
        <v xml:space="preserve">, </v>
      </c>
      <c r="Z176" s="624"/>
      <c r="AA176" s="624"/>
      <c r="AB176" s="1300"/>
      <c r="AC176" s="2269"/>
      <c r="AD176" s="624" t="str">
        <f t="shared" ref="AD176" si="1783">IF(SUM(AD175:AI175)=1,"",IF(SUM(AD175:AI175)=2," dan ",", "))</f>
        <v xml:space="preserve">, </v>
      </c>
      <c r="AE176" s="624" t="str">
        <f t="shared" ref="AE176" si="1784">IF(SUM(AE175:AI175)=1,"",IF(SUM(AE175:AI175)=2," dan ",", "))</f>
        <v xml:space="preserve">, </v>
      </c>
      <c r="AF176" s="624" t="str">
        <f t="shared" ref="AF176" si="1785">IF(SUM(AF175:AI175)=1,"",IF(SUM(AF175:AI175)=2," dan ",", "))</f>
        <v xml:space="preserve">, </v>
      </c>
      <c r="AG176" s="624" t="str">
        <f t="shared" ref="AG176" si="1786">IF(SUM(AG175:AI175)=1,"",IF(SUM(AG175:AI175)=2," dan ",", "))</f>
        <v xml:space="preserve">, </v>
      </c>
      <c r="AH176" s="624" t="str">
        <f t="shared" ref="AH176" si="1787">IF(SUM(AH175:AI175)=1,"",IF(SUM(AH175:AI175)=2," dan ",", "))</f>
        <v xml:space="preserve">, </v>
      </c>
      <c r="AI176" s="624"/>
      <c r="AJ176" s="624"/>
      <c r="AK176" s="1300"/>
      <c r="AL176" s="2269"/>
      <c r="AM176" s="2275"/>
      <c r="AN176" s="2275"/>
      <c r="AO176" s="2275"/>
    </row>
    <row r="177" spans="2:41" ht="15.75" hidden="1" customHeight="1" thickBot="1" x14ac:dyDescent="0.25">
      <c r="B177" s="616"/>
      <c r="C177" s="617"/>
      <c r="D177" s="618"/>
      <c r="E177" s="619"/>
      <c r="F177" s="600"/>
      <c r="G177" s="1312"/>
      <c r="H177" s="1308"/>
      <c r="I177" s="1313"/>
      <c r="J177" s="1312"/>
      <c r="K177" s="1308"/>
      <c r="L177" s="625" t="str">
        <f>IF(L175=0,"",L176)</f>
        <v/>
      </c>
      <c r="M177" s="625" t="str">
        <f t="shared" ref="M177" si="1788">IF(M175=0,"",M176)</f>
        <v/>
      </c>
      <c r="N177" s="625" t="str">
        <f t="shared" ref="N177" si="1789">IF(N175=0,"",N176)</f>
        <v/>
      </c>
      <c r="O177" s="625" t="str">
        <f t="shared" ref="O177" si="1790">IF(O175=0,"",O176)</f>
        <v/>
      </c>
      <c r="P177" s="625" t="str">
        <f t="shared" ref="P177" si="1791">IF(P175=0,"",P176)</f>
        <v/>
      </c>
      <c r="Q177" s="625" t="str">
        <f t="shared" ref="Q177" si="1792">IF(Q175=0,"",Q176)</f>
        <v/>
      </c>
      <c r="R177" s="625"/>
      <c r="S177" s="625"/>
      <c r="T177" s="2270"/>
      <c r="U177" s="625" t="str">
        <f>IF(U175=0,"",U176)</f>
        <v/>
      </c>
      <c r="V177" s="625" t="str">
        <f t="shared" ref="V177" si="1793">IF(V175=0,"",V176)</f>
        <v/>
      </c>
      <c r="W177" s="625" t="str">
        <f t="shared" ref="W177" si="1794">IF(W175=0,"",W176)</f>
        <v/>
      </c>
      <c r="X177" s="625" t="str">
        <f t="shared" ref="X177" si="1795">IF(X175=0,"",X176)</f>
        <v/>
      </c>
      <c r="Y177" s="625" t="str">
        <f t="shared" ref="Y177" si="1796">IF(Y175=0,"",Y176)</f>
        <v/>
      </c>
      <c r="Z177" s="625" t="str">
        <f t="shared" ref="Z177" si="1797">IF(Z175=0,"",Z176)</f>
        <v/>
      </c>
      <c r="AA177" s="625"/>
      <c r="AB177" s="1330"/>
      <c r="AC177" s="2270"/>
      <c r="AD177" s="625" t="str">
        <f t="shared" ref="AD177" si="1798">IF(AD175=0,"",AD176)</f>
        <v/>
      </c>
      <c r="AE177" s="625" t="str">
        <f t="shared" ref="AE177" si="1799">IF(AE175=0,"",AE176)</f>
        <v/>
      </c>
      <c r="AF177" s="625" t="str">
        <f t="shared" ref="AF177" si="1800">IF(AF175=0,"",AF176)</f>
        <v/>
      </c>
      <c r="AG177" s="625" t="str">
        <f t="shared" ref="AG177" si="1801">IF(AG175=0,"",AG176)</f>
        <v/>
      </c>
      <c r="AH177" s="625" t="str">
        <f t="shared" ref="AH177" si="1802">IF(AH175=0,"",AH176)</f>
        <v/>
      </c>
      <c r="AI177" s="625" t="str">
        <f t="shared" ref="AI177" si="1803">IF(AI175=0,"",AI176)</f>
        <v/>
      </c>
      <c r="AJ177" s="625"/>
      <c r="AK177" s="1330"/>
      <c r="AL177" s="2270"/>
      <c r="AM177" s="2276"/>
      <c r="AN177" s="2276"/>
      <c r="AO177" s="2276"/>
    </row>
    <row r="178" spans="2:41" ht="15.75" customHeight="1" thickTop="1" x14ac:dyDescent="0.2">
      <c r="B178" s="2259">
        <v>21</v>
      </c>
      <c r="C178" s="2262" t="str">
        <f>ABSEN!C31</f>
        <v/>
      </c>
      <c r="D178" s="2240" t="str">
        <f>ABSEN!E31</f>
        <v/>
      </c>
      <c r="E178" s="2241"/>
      <c r="F178" s="589" t="str">
        <f>NPENGETAHUAN!N35</f>
        <v/>
      </c>
      <c r="G178" s="1310" t="str">
        <f>NKETRAMPILAN!M35</f>
        <v/>
      </c>
      <c r="H178" s="1304" t="str">
        <f>NSIKAP!Z40</f>
        <v/>
      </c>
      <c r="I178" s="1314" t="str">
        <f>NPENGETAHUAN!V35</f>
        <v/>
      </c>
      <c r="J178" s="1310" t="str">
        <f>NKETRAMPILAN!U35</f>
        <v/>
      </c>
      <c r="K178" s="1304" t="str">
        <f>NSIKAP!AH40</f>
        <v/>
      </c>
      <c r="L178" s="623" t="str">
        <f>F178</f>
        <v/>
      </c>
      <c r="M178" s="623" t="str">
        <f>F179</f>
        <v/>
      </c>
      <c r="N178" s="623" t="str">
        <f>F180</f>
        <v/>
      </c>
      <c r="O178" s="623" t="str">
        <f>F181</f>
        <v/>
      </c>
      <c r="P178" s="623" t="str">
        <f>F182</f>
        <v/>
      </c>
      <c r="Q178" s="623" t="str">
        <f>F183</f>
        <v/>
      </c>
      <c r="R178" s="623">
        <f>COUNTBLANK(L178:Q178)</f>
        <v>6</v>
      </c>
      <c r="S178" s="1301" t="str">
        <f>IF(R178=6,"","Sudah memahami ")</f>
        <v/>
      </c>
      <c r="T178" s="2272" t="str">
        <f>CONCATENATE(S179,L178,L181,M178,M181,N178,N181,O178,O181,P178,P181,Q178)</f>
        <v/>
      </c>
      <c r="U178" s="1322" t="str">
        <f>G178</f>
        <v/>
      </c>
      <c r="V178" s="1322" t="str">
        <f>G179</f>
        <v/>
      </c>
      <c r="W178" s="1322" t="str">
        <f>G180</f>
        <v/>
      </c>
      <c r="X178" s="1322" t="str">
        <f>G181</f>
        <v/>
      </c>
      <c r="Y178" s="1322" t="str">
        <f>G182</f>
        <v/>
      </c>
      <c r="Z178" s="1322" t="str">
        <f>G183</f>
        <v/>
      </c>
      <c r="AA178" s="623">
        <f>COUNTBLANK(U178:Z178)</f>
        <v>6</v>
      </c>
      <c r="AB178" s="1301" t="str">
        <f>IF(AA178=6,"","Sudah memiliki ketrampilan ")</f>
        <v/>
      </c>
      <c r="AC178" s="2272" t="str">
        <f>CONCATENATE(AB179,U178,U181,V178,V181,W178,W181,X178,X181,Y178,Y181,Z178)</f>
        <v/>
      </c>
      <c r="AD178" s="1322" t="str">
        <f t="shared" ref="AD178" si="1804">H178</f>
        <v/>
      </c>
      <c r="AE178" s="1322" t="str">
        <f t="shared" ref="AE178" si="1805">H179</f>
        <v/>
      </c>
      <c r="AF178" s="1322" t="str">
        <f t="shared" ref="AF178" si="1806">H180</f>
        <v/>
      </c>
      <c r="AG178" s="1322" t="str">
        <f t="shared" ref="AG178" si="1807">H181</f>
        <v/>
      </c>
      <c r="AH178" s="1322" t="str">
        <f t="shared" ref="AH178" si="1808">H182</f>
        <v/>
      </c>
      <c r="AI178" s="1322" t="str">
        <f t="shared" ref="AI178" si="1809">H183</f>
        <v/>
      </c>
      <c r="AJ178" s="623">
        <f t="shared" ref="AJ178" si="1810">COUNTBLANK(AD178:AI178)</f>
        <v>6</v>
      </c>
      <c r="AK178" s="1301" t="str">
        <f t="shared" ref="AK178" si="1811">IF(AJ178=6,"","Sudah memperlihatkan sikap yang konsisten terhadap ")</f>
        <v/>
      </c>
      <c r="AL178" s="2272" t="str">
        <f t="shared" ref="AL178" si="1812">CONCATENATE(AK179,AD178,AD181,AE178,AE181,AF178,AF181,AG178,AG181,AH178,AH181,AI178)</f>
        <v/>
      </c>
      <c r="AM178" s="2274" t="str">
        <f t="shared" ref="AM178" si="1813">CONCATENATE(T178,T182)</f>
        <v/>
      </c>
      <c r="AN178" s="2274" t="str">
        <f t="shared" ref="AN178" si="1814">CONCATENATE(AC178,AC182)</f>
        <v/>
      </c>
      <c r="AO178" s="2274" t="str">
        <f t="shared" ref="AO178" si="1815">CONCATENATE(AL178,AL182)</f>
        <v/>
      </c>
    </row>
    <row r="179" spans="2:41" ht="15" customHeight="1" x14ac:dyDescent="0.2">
      <c r="B179" s="2260"/>
      <c r="C179" s="2263"/>
      <c r="D179" s="2242"/>
      <c r="E179" s="2243"/>
      <c r="F179" s="590" t="str">
        <f>NPENGETAHUAN!O35</f>
        <v/>
      </c>
      <c r="G179" s="1311" t="str">
        <f>NKETRAMPILAN!N35</f>
        <v/>
      </c>
      <c r="H179" s="1305" t="str">
        <f>NSIKAP!AA40</f>
        <v/>
      </c>
      <c r="I179" s="1315" t="str">
        <f>NPENGETAHUAN!W35</f>
        <v/>
      </c>
      <c r="J179" s="1311" t="str">
        <f>NKETRAMPILAN!V35</f>
        <v/>
      </c>
      <c r="K179" s="1305" t="str">
        <f>NSIKAP!AI40</f>
        <v/>
      </c>
      <c r="L179" s="624">
        <f>IF(L178="",0,1)</f>
        <v>0</v>
      </c>
      <c r="M179" s="624">
        <f>IF(M178="",0,1)</f>
        <v>0</v>
      </c>
      <c r="N179" s="624">
        <f t="shared" ref="N179" si="1816">IF(N178="",0,1)</f>
        <v>0</v>
      </c>
      <c r="O179" s="624">
        <f t="shared" ref="O179" si="1817">IF(O178="",0,1)</f>
        <v>0</v>
      </c>
      <c r="P179" s="624">
        <f t="shared" ref="P179" si="1818">IF(P178="",0,1)</f>
        <v>0</v>
      </c>
      <c r="Q179" s="624">
        <f t="shared" ref="Q179" si="1819">IF(Q178="",0,1)</f>
        <v>0</v>
      </c>
      <c r="R179" s="624">
        <f>SUM(L179:Q179)</f>
        <v>0</v>
      </c>
      <c r="S179" s="624" t="str">
        <f>IF(R179=6,"",S178)</f>
        <v/>
      </c>
      <c r="T179" s="2269"/>
      <c r="U179" s="624">
        <f>IF(U178="",0,1)</f>
        <v>0</v>
      </c>
      <c r="V179" s="624">
        <f>IF(V178="",0,1)</f>
        <v>0</v>
      </c>
      <c r="W179" s="624">
        <f t="shared" ref="W179" si="1820">IF(W178="",0,1)</f>
        <v>0</v>
      </c>
      <c r="X179" s="624">
        <f t="shared" ref="X179" si="1821">IF(X178="",0,1)</f>
        <v>0</v>
      </c>
      <c r="Y179" s="624">
        <f t="shared" ref="Y179" si="1822">IF(Y178="",0,1)</f>
        <v>0</v>
      </c>
      <c r="Z179" s="624">
        <f t="shared" ref="Z179" si="1823">IF(Z178="",0,1)</f>
        <v>0</v>
      </c>
      <c r="AA179" s="624">
        <f>SUM(U179:Z179)</f>
        <v>0</v>
      </c>
      <c r="AB179" s="1300" t="str">
        <f>IF(AA179=6,"",AB178)</f>
        <v/>
      </c>
      <c r="AC179" s="2269"/>
      <c r="AD179" s="624">
        <f t="shared" ref="AD179" si="1824">IF(AD178="",0,1)</f>
        <v>0</v>
      </c>
      <c r="AE179" s="624">
        <f t="shared" ref="AE179" si="1825">IF(AE178="",0,1)</f>
        <v>0</v>
      </c>
      <c r="AF179" s="624">
        <f t="shared" ref="AF179" si="1826">IF(AF178="",0,1)</f>
        <v>0</v>
      </c>
      <c r="AG179" s="624">
        <f t="shared" ref="AG179" si="1827">IF(AG178="",0,1)</f>
        <v>0</v>
      </c>
      <c r="AH179" s="624">
        <f t="shared" ref="AH179" si="1828">IF(AH178="",0,1)</f>
        <v>0</v>
      </c>
      <c r="AI179" s="624">
        <f t="shared" ref="AI179" si="1829">IF(AI178="",0,1)</f>
        <v>0</v>
      </c>
      <c r="AJ179" s="624">
        <f t="shared" ref="AJ179" si="1830">SUM(AD179:AI179)</f>
        <v>0</v>
      </c>
      <c r="AK179" s="1300" t="str">
        <f t="shared" ref="AK179" si="1831">IF(AJ179=6,"",AK178)</f>
        <v/>
      </c>
      <c r="AL179" s="2269"/>
      <c r="AM179" s="2275"/>
      <c r="AN179" s="2275"/>
      <c r="AO179" s="2275"/>
    </row>
    <row r="180" spans="2:41" ht="15" customHeight="1" x14ac:dyDescent="0.2">
      <c r="B180" s="2260"/>
      <c r="C180" s="2263"/>
      <c r="D180" s="2242"/>
      <c r="E180" s="2243"/>
      <c r="F180" s="601" t="str">
        <f>NPENGETAHUAN!P35</f>
        <v/>
      </c>
      <c r="G180" s="1311" t="str">
        <f>NKETRAMPILAN!O35</f>
        <v/>
      </c>
      <c r="H180" s="1306" t="str">
        <f>NSIKAP!AB40</f>
        <v/>
      </c>
      <c r="I180" s="1316" t="str">
        <f>NPENGETAHUAN!X35</f>
        <v/>
      </c>
      <c r="J180" s="1311" t="str">
        <f>NKETRAMPILAN!W35</f>
        <v/>
      </c>
      <c r="K180" s="1306" t="str">
        <f>NSIKAP!AJ40</f>
        <v/>
      </c>
      <c r="L180" s="624" t="str">
        <f>IF(SUM(L179:Q179)=1,"",IF(SUM(L179:Q179)=2," dan ",", "))</f>
        <v xml:space="preserve">, </v>
      </c>
      <c r="M180" s="624" t="str">
        <f>IF(SUM(M179:Q179)=1,"",IF(SUM(M179:Q179)=2," dan ",", "))</f>
        <v xml:space="preserve">, </v>
      </c>
      <c r="N180" s="624" t="str">
        <f>IF(SUM(N179:Q179)=1,"",IF(SUM(N179:Q179)=2," dan ",", "))</f>
        <v xml:space="preserve">, </v>
      </c>
      <c r="O180" s="624" t="str">
        <f>IF(SUM(O179:Q179)=1,"",IF(SUM(O179:Q179)=2," dan ",", "))</f>
        <v xml:space="preserve">, </v>
      </c>
      <c r="P180" s="624" t="str">
        <f>IF(SUM(P179:Q179)=1,"",IF(SUM(P179:Q179)=2," dan ",", "))</f>
        <v xml:space="preserve">, </v>
      </c>
      <c r="Q180" s="624"/>
      <c r="R180" s="624"/>
      <c r="S180" s="624"/>
      <c r="T180" s="2269"/>
      <c r="U180" s="624" t="str">
        <f>IF(SUM(U179:Z179)=1,"",IF(SUM(U179:Z179)=2," dan ",", "))</f>
        <v xml:space="preserve">, </v>
      </c>
      <c r="V180" s="624" t="str">
        <f>IF(SUM(V179:Z179)=1,"",IF(SUM(V179:Z179)=2," dan ",", "))</f>
        <v xml:space="preserve">, </v>
      </c>
      <c r="W180" s="624" t="str">
        <f>IF(SUM(W179:Z179)=1,"",IF(SUM(W179:Z179)=2," dan ",", "))</f>
        <v xml:space="preserve">, </v>
      </c>
      <c r="X180" s="624" t="str">
        <f>IF(SUM(X179:Z179)=1,"",IF(SUM(X179:Z179)=2," dan ",", "))</f>
        <v xml:space="preserve">, </v>
      </c>
      <c r="Y180" s="624" t="str">
        <f>IF(SUM(Y179:Z179)=1,"",IF(SUM(Y179:Z179)=2," dan ",", "))</f>
        <v xml:space="preserve">, </v>
      </c>
      <c r="Z180" s="624"/>
      <c r="AA180" s="624"/>
      <c r="AB180" s="1300"/>
      <c r="AC180" s="2269"/>
      <c r="AD180" s="624" t="str">
        <f t="shared" ref="AD180" si="1832">IF(SUM(AD179:AI179)=1,"",IF(SUM(AD179:AI179)=2," dan ",", "))</f>
        <v xml:space="preserve">, </v>
      </c>
      <c r="AE180" s="624" t="str">
        <f t="shared" ref="AE180" si="1833">IF(SUM(AE179:AI179)=1,"",IF(SUM(AE179:AI179)=2," dan ",", "))</f>
        <v xml:space="preserve">, </v>
      </c>
      <c r="AF180" s="624" t="str">
        <f t="shared" ref="AF180" si="1834">IF(SUM(AF179:AI179)=1,"",IF(SUM(AF179:AI179)=2," dan ",", "))</f>
        <v xml:space="preserve">, </v>
      </c>
      <c r="AG180" s="624" t="str">
        <f t="shared" ref="AG180" si="1835">IF(SUM(AG179:AI179)=1,"",IF(SUM(AG179:AI179)=2," dan ",", "))</f>
        <v xml:space="preserve">, </v>
      </c>
      <c r="AH180" s="624" t="str">
        <f t="shared" ref="AH180" si="1836">IF(SUM(AH179:AI179)=1,"",IF(SUM(AH179:AI179)=2," dan ",", "))</f>
        <v xml:space="preserve">, </v>
      </c>
      <c r="AI180" s="624"/>
      <c r="AJ180" s="624"/>
      <c r="AK180" s="1300"/>
      <c r="AL180" s="2269"/>
      <c r="AM180" s="2275"/>
      <c r="AN180" s="2275"/>
      <c r="AO180" s="2275"/>
    </row>
    <row r="181" spans="2:41" ht="15" customHeight="1" x14ac:dyDescent="0.2">
      <c r="B181" s="2260"/>
      <c r="C181" s="2263"/>
      <c r="D181" s="2242"/>
      <c r="E181" s="2243"/>
      <c r="F181" s="601" t="str">
        <f>NPENGETAHUAN!Q35</f>
        <v/>
      </c>
      <c r="G181" s="1311" t="str">
        <f>NKETRAMPILAN!P35</f>
        <v/>
      </c>
      <c r="H181" s="1306" t="str">
        <f>NSIKAP!AC40</f>
        <v/>
      </c>
      <c r="I181" s="1316" t="str">
        <f>NPENGETAHUAN!Y35</f>
        <v/>
      </c>
      <c r="J181" s="1311" t="str">
        <f>NKETRAMPILAN!X35</f>
        <v/>
      </c>
      <c r="K181" s="1306" t="str">
        <f>NSIKAP!AK40</f>
        <v/>
      </c>
      <c r="L181" s="624" t="str">
        <f>IF(L179=0,"",L180)</f>
        <v/>
      </c>
      <c r="M181" s="624" t="str">
        <f>IF(M179=0,"",M180)</f>
        <v/>
      </c>
      <c r="N181" s="624" t="str">
        <f t="shared" ref="N181" si="1837">IF(N179=0,"",N180)</f>
        <v/>
      </c>
      <c r="O181" s="624" t="str">
        <f t="shared" ref="O181" si="1838">IF(O179=0,"",O180)</f>
        <v/>
      </c>
      <c r="P181" s="624" t="str">
        <f t="shared" ref="P181" si="1839">IF(P179=0,"",P180)</f>
        <v/>
      </c>
      <c r="Q181" s="624"/>
      <c r="R181" s="624"/>
      <c r="S181" s="624"/>
      <c r="T181" s="2273"/>
      <c r="U181" s="624" t="str">
        <f>IF(U179=0,"",U180)</f>
        <v/>
      </c>
      <c r="V181" s="624" t="str">
        <f>IF(V179=0,"",V180)</f>
        <v/>
      </c>
      <c r="W181" s="624" t="str">
        <f t="shared" ref="W181" si="1840">IF(W179=0,"",W180)</f>
        <v/>
      </c>
      <c r="X181" s="624" t="str">
        <f t="shared" ref="X181" si="1841">IF(X179=0,"",X180)</f>
        <v/>
      </c>
      <c r="Y181" s="624" t="str">
        <f t="shared" ref="Y181" si="1842">IF(Y179=0,"",Y180)</f>
        <v/>
      </c>
      <c r="Z181" s="624"/>
      <c r="AA181" s="624"/>
      <c r="AB181" s="1300"/>
      <c r="AC181" s="2273"/>
      <c r="AD181" s="624" t="str">
        <f t="shared" ref="AD181:AE181" si="1843">IF(AD179=0,"",AD180)</f>
        <v/>
      </c>
      <c r="AE181" s="624" t="str">
        <f t="shared" si="1843"/>
        <v/>
      </c>
      <c r="AF181" s="624" t="str">
        <f t="shared" ref="AF181" si="1844">IF(AF179=0,"",AF180)</f>
        <v/>
      </c>
      <c r="AG181" s="624" t="str">
        <f t="shared" ref="AG181" si="1845">IF(AG179=0,"",AG180)</f>
        <v/>
      </c>
      <c r="AH181" s="624" t="str">
        <f t="shared" ref="AH181" si="1846">IF(AH179=0,"",AH180)</f>
        <v/>
      </c>
      <c r="AI181" s="624"/>
      <c r="AJ181" s="624"/>
      <c r="AK181" s="1300"/>
      <c r="AL181" s="2273"/>
      <c r="AM181" s="2275"/>
      <c r="AN181" s="2275"/>
      <c r="AO181" s="2275"/>
    </row>
    <row r="182" spans="2:41" ht="15" customHeight="1" x14ac:dyDescent="0.2">
      <c r="B182" s="2260"/>
      <c r="C182" s="2263"/>
      <c r="D182" s="2242"/>
      <c r="E182" s="2243"/>
      <c r="F182" s="601" t="str">
        <f>NPENGETAHUAN!R35</f>
        <v/>
      </c>
      <c r="G182" s="1311" t="str">
        <f>NKETRAMPILAN!Q35</f>
        <v/>
      </c>
      <c r="H182" s="1306" t="str">
        <f>NSIKAP!AD40</f>
        <v/>
      </c>
      <c r="I182" s="1316" t="str">
        <f>NPENGETAHUAN!Z35</f>
        <v/>
      </c>
      <c r="J182" s="1311" t="str">
        <f>NKETRAMPILAN!Y35</f>
        <v/>
      </c>
      <c r="K182" s="1306" t="str">
        <f>NSIKAP!AL40</f>
        <v/>
      </c>
      <c r="L182" s="624" t="str">
        <f>I178</f>
        <v/>
      </c>
      <c r="M182" s="624" t="str">
        <f>I179</f>
        <v/>
      </c>
      <c r="N182" s="624" t="str">
        <f>I180</f>
        <v/>
      </c>
      <c r="O182" s="624" t="str">
        <f>I181</f>
        <v/>
      </c>
      <c r="P182" s="624" t="str">
        <f>I182</f>
        <v/>
      </c>
      <c r="Q182" s="624" t="str">
        <f>I183</f>
        <v/>
      </c>
      <c r="R182" s="624">
        <f t="shared" ref="R182" si="1847">COUNTBLANK(L182:Q182)</f>
        <v>6</v>
      </c>
      <c r="S182" s="624" t="str">
        <f>IF(R178=6,"Masih harus ditingkatkan pemahaman mengenai", ", tapi masih harus ditingkatkan pemahaman mengenai ")</f>
        <v>Masih harus ditingkatkan pemahaman mengenai</v>
      </c>
      <c r="T182" s="2268" t="str">
        <f>CONCATENATE(S183,L182,L185,M182,M185,N182,N185,O182,O185,P182,P185,Q182)</f>
        <v/>
      </c>
      <c r="U182" s="624" t="str">
        <f>J178</f>
        <v/>
      </c>
      <c r="V182" s="624" t="str">
        <f>J179</f>
        <v/>
      </c>
      <c r="W182" s="624" t="str">
        <f>J180</f>
        <v/>
      </c>
      <c r="X182" s="624" t="str">
        <f>J181</f>
        <v/>
      </c>
      <c r="Y182" s="624" t="str">
        <f>J182</f>
        <v/>
      </c>
      <c r="Z182" s="624" t="str">
        <f>J183</f>
        <v/>
      </c>
      <c r="AA182" s="624">
        <f t="shared" ref="AA182" si="1848">COUNTBLANK(U182:Z182)</f>
        <v>6</v>
      </c>
      <c r="AB182" s="1300" t="str">
        <f>IF(AA178=6,"Masih harus ditingkatkan kemampuan pada ketrampilan", ", tapi masih harus ditingkatkan ketrampilannya dalam ")</f>
        <v>Masih harus ditingkatkan kemampuan pada ketrampilan</v>
      </c>
      <c r="AC182" s="2268" t="str">
        <f>CONCATENATE(AB183,U182,U185,V182,V185,W182,W185,X182,X185,Y182,Y185,Z182)</f>
        <v/>
      </c>
      <c r="AD182" s="624" t="str">
        <f t="shared" ref="AD182" si="1849">K178</f>
        <v/>
      </c>
      <c r="AE182" s="624" t="str">
        <f t="shared" ref="AE182" si="1850">K179</f>
        <v/>
      </c>
      <c r="AF182" s="624" t="str">
        <f t="shared" ref="AF182" si="1851">K180</f>
        <v/>
      </c>
      <c r="AG182" s="624" t="str">
        <f t="shared" ref="AG182" si="1852">K181</f>
        <v/>
      </c>
      <c r="AH182" s="624" t="str">
        <f t="shared" ref="AH182" si="1853">K182</f>
        <v/>
      </c>
      <c r="AI182" s="624" t="str">
        <f t="shared" ref="AI182" si="1854">K183</f>
        <v/>
      </c>
      <c r="AJ182" s="624">
        <f t="shared" ref="AJ182" si="1855">COUNTBLANK(AD182:AI182)</f>
        <v>6</v>
      </c>
      <c r="AK182" s="1300" t="str">
        <f t="shared" ref="AK182" si="1856">IF(AJ178=6,"Masih harus diperbaiki sikap dan perilakunya dalam hal ", ", tapi masih harus diperbaiki sikap dan perilakunya dalam hal ")</f>
        <v xml:space="preserve">Masih harus diperbaiki sikap dan perilakunya dalam hal </v>
      </c>
      <c r="AL182" s="2268" t="str">
        <f t="shared" ref="AL182" si="1857">CONCATENATE(AK183,AD182,AD185,AE182,AE185,AF182,AF185,AG182,AG185,AH182,AH185,AI182)</f>
        <v/>
      </c>
      <c r="AM182" s="2275"/>
      <c r="AN182" s="2275"/>
      <c r="AO182" s="2275"/>
    </row>
    <row r="183" spans="2:41" ht="15.75" customHeight="1" thickBot="1" x14ac:dyDescent="0.25">
      <c r="B183" s="2261"/>
      <c r="C183" s="2264"/>
      <c r="D183" s="2244"/>
      <c r="E183" s="2245"/>
      <c r="F183" s="591" t="str">
        <f>NPENGETAHUAN!S35</f>
        <v/>
      </c>
      <c r="G183" s="1311" t="str">
        <f>NKETRAMPILAN!R35</f>
        <v/>
      </c>
      <c r="H183" s="1307" t="str">
        <f>NSIKAP!AE40</f>
        <v/>
      </c>
      <c r="I183" s="1317" t="str">
        <f>NPENGETAHUAN!AA35</f>
        <v/>
      </c>
      <c r="J183" s="1311" t="str">
        <f>NKETRAMPILAN!Z35</f>
        <v/>
      </c>
      <c r="K183" s="1307" t="str">
        <f>NSIKAP!AM40</f>
        <v/>
      </c>
      <c r="L183" s="624">
        <f>IF(L182="",0,1)</f>
        <v>0</v>
      </c>
      <c r="M183" s="624">
        <f t="shared" ref="M183" si="1858">IF(M182="",0,1)</f>
        <v>0</v>
      </c>
      <c r="N183" s="624">
        <f t="shared" ref="N183" si="1859">IF(N182="",0,1)</f>
        <v>0</v>
      </c>
      <c r="O183" s="624">
        <f t="shared" ref="O183" si="1860">IF(O182="",0,1)</f>
        <v>0</v>
      </c>
      <c r="P183" s="624">
        <f t="shared" ref="P183" si="1861">IF(P182="",0,1)</f>
        <v>0</v>
      </c>
      <c r="Q183" s="624">
        <f t="shared" ref="Q183" si="1862">IF(Q182="",0,1)</f>
        <v>0</v>
      </c>
      <c r="R183" s="624">
        <f>SUM(L183:Q183)</f>
        <v>0</v>
      </c>
      <c r="S183" s="624" t="str">
        <f>IF(R182=6,"",S182)</f>
        <v/>
      </c>
      <c r="T183" s="2269"/>
      <c r="U183" s="624">
        <f>IF(U182="",0,1)</f>
        <v>0</v>
      </c>
      <c r="V183" s="624">
        <f t="shared" ref="V183" si="1863">IF(V182="",0,1)</f>
        <v>0</v>
      </c>
      <c r="W183" s="624">
        <f t="shared" ref="W183" si="1864">IF(W182="",0,1)</f>
        <v>0</v>
      </c>
      <c r="X183" s="624">
        <f t="shared" ref="X183" si="1865">IF(X182="",0,1)</f>
        <v>0</v>
      </c>
      <c r="Y183" s="624">
        <f t="shared" ref="Y183" si="1866">IF(Y182="",0,1)</f>
        <v>0</v>
      </c>
      <c r="Z183" s="624">
        <f t="shared" ref="Z183" si="1867">IF(Z182="",0,1)</f>
        <v>0</v>
      </c>
      <c r="AA183" s="624">
        <f>SUM(U183:Z183)</f>
        <v>0</v>
      </c>
      <c r="AB183" s="1300" t="str">
        <f>IF(AA182=6,"",AB182)</f>
        <v/>
      </c>
      <c r="AC183" s="2269"/>
      <c r="AD183" s="624">
        <f t="shared" ref="AD183" si="1868">IF(AD182="",0,1)</f>
        <v>0</v>
      </c>
      <c r="AE183" s="624">
        <f t="shared" ref="AE183" si="1869">IF(AE182="",0,1)</f>
        <v>0</v>
      </c>
      <c r="AF183" s="624">
        <f t="shared" ref="AF183" si="1870">IF(AF182="",0,1)</f>
        <v>0</v>
      </c>
      <c r="AG183" s="624">
        <f t="shared" ref="AG183" si="1871">IF(AG182="",0,1)</f>
        <v>0</v>
      </c>
      <c r="AH183" s="624">
        <f t="shared" ref="AH183" si="1872">IF(AH182="",0,1)</f>
        <v>0</v>
      </c>
      <c r="AI183" s="624">
        <f t="shared" ref="AI183" si="1873">IF(AI182="",0,1)</f>
        <v>0</v>
      </c>
      <c r="AJ183" s="624">
        <f t="shared" ref="AJ183" si="1874">SUM(AD183:AI183)</f>
        <v>0</v>
      </c>
      <c r="AK183" s="1300" t="str">
        <f t="shared" ref="AK183" si="1875">IF(AJ182=6,"",AK182)</f>
        <v/>
      </c>
      <c r="AL183" s="2269"/>
      <c r="AM183" s="2275"/>
      <c r="AN183" s="2275"/>
      <c r="AO183" s="2275"/>
    </row>
    <row r="184" spans="2:41" ht="15.75" hidden="1" customHeight="1" thickTop="1" x14ac:dyDescent="0.2">
      <c r="B184" s="1298"/>
      <c r="C184" s="1299"/>
      <c r="D184" s="1296"/>
      <c r="E184" s="1297"/>
      <c r="F184" s="600"/>
      <c r="G184" s="1312"/>
      <c r="H184" s="1308"/>
      <c r="I184" s="1313"/>
      <c r="J184" s="1312"/>
      <c r="K184" s="1308"/>
      <c r="L184" s="624" t="str">
        <f>IF(SUM(L183:Q183)=1,"",IF(SUM(L183:Q183)=2," dan ",", "))</f>
        <v xml:space="preserve">, </v>
      </c>
      <c r="M184" s="624" t="str">
        <f>IF(SUM(M183:Q183)=1,"",IF(SUM(M183:Q183)=2," dan ",", "))</f>
        <v xml:space="preserve">, </v>
      </c>
      <c r="N184" s="624" t="str">
        <f>IF(SUM(N183:Q183)=1,"",IF(SUM(N183:Q183)=2," dan ",", "))</f>
        <v xml:space="preserve">, </v>
      </c>
      <c r="O184" s="624" t="str">
        <f>IF(SUM(O183:Q183)=1,"",IF(SUM(O183:Q183)=2," dan ",", "))</f>
        <v xml:space="preserve">, </v>
      </c>
      <c r="P184" s="624" t="str">
        <f>IF(SUM(P183:Q183)=1,"",IF(SUM(P183:Q183)=2," dan ",", "))</f>
        <v xml:space="preserve">, </v>
      </c>
      <c r="Q184" s="624"/>
      <c r="R184" s="624"/>
      <c r="S184" s="624"/>
      <c r="T184" s="2269"/>
      <c r="U184" s="624" t="str">
        <f>IF(SUM(U183:Z183)=1,"",IF(SUM(U183:Z183)=2," dan ",", "))</f>
        <v xml:space="preserve">, </v>
      </c>
      <c r="V184" s="624" t="str">
        <f>IF(SUM(V183:Z183)=1,"",IF(SUM(V183:Z183)=2," dan ",", "))</f>
        <v xml:space="preserve">, </v>
      </c>
      <c r="W184" s="624" t="str">
        <f>IF(SUM(W183:Z183)=1,"",IF(SUM(W183:Z183)=2," dan ",", "))</f>
        <v xml:space="preserve">, </v>
      </c>
      <c r="X184" s="624" t="str">
        <f>IF(SUM(X183:Z183)=1,"",IF(SUM(X183:Z183)=2," dan ",", "))</f>
        <v xml:space="preserve">, </v>
      </c>
      <c r="Y184" s="624" t="str">
        <f>IF(SUM(Y183:Z183)=1,"",IF(SUM(Y183:Z183)=2," dan ",", "))</f>
        <v xml:space="preserve">, </v>
      </c>
      <c r="Z184" s="624"/>
      <c r="AA184" s="624"/>
      <c r="AB184" s="1300"/>
      <c r="AC184" s="2269"/>
      <c r="AD184" s="624" t="str">
        <f t="shared" ref="AD184" si="1876">IF(SUM(AD183:AI183)=1,"",IF(SUM(AD183:AI183)=2," dan ",", "))</f>
        <v xml:space="preserve">, </v>
      </c>
      <c r="AE184" s="624" t="str">
        <f t="shared" ref="AE184" si="1877">IF(SUM(AE183:AI183)=1,"",IF(SUM(AE183:AI183)=2," dan ",", "))</f>
        <v xml:space="preserve">, </v>
      </c>
      <c r="AF184" s="624" t="str">
        <f t="shared" ref="AF184" si="1878">IF(SUM(AF183:AI183)=1,"",IF(SUM(AF183:AI183)=2," dan ",", "))</f>
        <v xml:space="preserve">, </v>
      </c>
      <c r="AG184" s="624" t="str">
        <f t="shared" ref="AG184" si="1879">IF(SUM(AG183:AI183)=1,"",IF(SUM(AG183:AI183)=2," dan ",", "))</f>
        <v xml:space="preserve">, </v>
      </c>
      <c r="AH184" s="624" t="str">
        <f t="shared" ref="AH184" si="1880">IF(SUM(AH183:AI183)=1,"",IF(SUM(AH183:AI183)=2," dan ",", "))</f>
        <v xml:space="preserve">, </v>
      </c>
      <c r="AI184" s="624"/>
      <c r="AJ184" s="624"/>
      <c r="AK184" s="1300"/>
      <c r="AL184" s="2269"/>
      <c r="AM184" s="2275"/>
      <c r="AN184" s="2275"/>
      <c r="AO184" s="2275"/>
    </row>
    <row r="185" spans="2:41" ht="15.75" hidden="1" customHeight="1" thickBot="1" x14ac:dyDescent="0.25">
      <c r="B185" s="616"/>
      <c r="C185" s="617"/>
      <c r="D185" s="618"/>
      <c r="E185" s="619"/>
      <c r="F185" s="600"/>
      <c r="G185" s="1312"/>
      <c r="H185" s="1308"/>
      <c r="I185" s="1313"/>
      <c r="J185" s="1312"/>
      <c r="K185" s="1308"/>
      <c r="L185" s="625" t="str">
        <f>IF(L183=0,"",L184)</f>
        <v/>
      </c>
      <c r="M185" s="625" t="str">
        <f t="shared" ref="M185" si="1881">IF(M183=0,"",M184)</f>
        <v/>
      </c>
      <c r="N185" s="625" t="str">
        <f t="shared" ref="N185" si="1882">IF(N183=0,"",N184)</f>
        <v/>
      </c>
      <c r="O185" s="625" t="str">
        <f t="shared" ref="O185" si="1883">IF(O183=0,"",O184)</f>
        <v/>
      </c>
      <c r="P185" s="625" t="str">
        <f t="shared" ref="P185" si="1884">IF(P183=0,"",P184)</f>
        <v/>
      </c>
      <c r="Q185" s="625" t="str">
        <f t="shared" ref="Q185" si="1885">IF(Q183=0,"",Q184)</f>
        <v/>
      </c>
      <c r="R185" s="625"/>
      <c r="S185" s="625"/>
      <c r="T185" s="2270"/>
      <c r="U185" s="625" t="str">
        <f>IF(U183=0,"",U184)</f>
        <v/>
      </c>
      <c r="V185" s="625" t="str">
        <f t="shared" ref="V185" si="1886">IF(V183=0,"",V184)</f>
        <v/>
      </c>
      <c r="W185" s="625" t="str">
        <f t="shared" ref="W185" si="1887">IF(W183=0,"",W184)</f>
        <v/>
      </c>
      <c r="X185" s="625" t="str">
        <f t="shared" ref="X185" si="1888">IF(X183=0,"",X184)</f>
        <v/>
      </c>
      <c r="Y185" s="625" t="str">
        <f t="shared" ref="Y185" si="1889">IF(Y183=0,"",Y184)</f>
        <v/>
      </c>
      <c r="Z185" s="625" t="str">
        <f t="shared" ref="Z185" si="1890">IF(Z183=0,"",Z184)</f>
        <v/>
      </c>
      <c r="AA185" s="625"/>
      <c r="AB185" s="1330"/>
      <c r="AC185" s="2270"/>
      <c r="AD185" s="625" t="str">
        <f t="shared" ref="AD185" si="1891">IF(AD183=0,"",AD184)</f>
        <v/>
      </c>
      <c r="AE185" s="625" t="str">
        <f t="shared" ref="AE185" si="1892">IF(AE183=0,"",AE184)</f>
        <v/>
      </c>
      <c r="AF185" s="625" t="str">
        <f t="shared" ref="AF185" si="1893">IF(AF183=0,"",AF184)</f>
        <v/>
      </c>
      <c r="AG185" s="625" t="str">
        <f t="shared" ref="AG185" si="1894">IF(AG183=0,"",AG184)</f>
        <v/>
      </c>
      <c r="AH185" s="625" t="str">
        <f t="shared" ref="AH185" si="1895">IF(AH183=0,"",AH184)</f>
        <v/>
      </c>
      <c r="AI185" s="625" t="str">
        <f t="shared" ref="AI185" si="1896">IF(AI183=0,"",AI184)</f>
        <v/>
      </c>
      <c r="AJ185" s="625"/>
      <c r="AK185" s="1330"/>
      <c r="AL185" s="2270"/>
      <c r="AM185" s="2276"/>
      <c r="AN185" s="2276"/>
      <c r="AO185" s="2276"/>
    </row>
    <row r="186" spans="2:41" ht="15.75" customHeight="1" thickTop="1" x14ac:dyDescent="0.2">
      <c r="B186" s="2259">
        <v>22</v>
      </c>
      <c r="C186" s="2262" t="str">
        <f>ABSEN!C32</f>
        <v/>
      </c>
      <c r="D186" s="2240" t="str">
        <f>ABSEN!E32</f>
        <v/>
      </c>
      <c r="E186" s="2241"/>
      <c r="F186" s="589" t="str">
        <f>NPENGETAHUAN!N36</f>
        <v/>
      </c>
      <c r="G186" s="1310" t="str">
        <f>NKETRAMPILAN!M36</f>
        <v/>
      </c>
      <c r="H186" s="1304" t="str">
        <f>NSIKAP!Z41</f>
        <v/>
      </c>
      <c r="I186" s="1314" t="str">
        <f>NPENGETAHUAN!V36</f>
        <v/>
      </c>
      <c r="J186" s="1310" t="str">
        <f>NKETRAMPILAN!U36</f>
        <v/>
      </c>
      <c r="K186" s="1304" t="str">
        <f>NSIKAP!AH41</f>
        <v/>
      </c>
      <c r="L186" s="623" t="str">
        <f>F186</f>
        <v/>
      </c>
      <c r="M186" s="623" t="str">
        <f>F187</f>
        <v/>
      </c>
      <c r="N186" s="623" t="str">
        <f>F188</f>
        <v/>
      </c>
      <c r="O186" s="623" t="str">
        <f>F189</f>
        <v/>
      </c>
      <c r="P186" s="623" t="str">
        <f>F190</f>
        <v/>
      </c>
      <c r="Q186" s="623" t="str">
        <f>F191</f>
        <v/>
      </c>
      <c r="R186" s="623">
        <f>COUNTBLANK(L186:Q186)</f>
        <v>6</v>
      </c>
      <c r="S186" s="1301" t="str">
        <f>IF(R186=6,"","Sudah memahami ")</f>
        <v/>
      </c>
      <c r="T186" s="2272" t="str">
        <f>CONCATENATE(S187,L186,L189,M186,M189,N186,N189,O186,O189,P186,P189,Q186)</f>
        <v/>
      </c>
      <c r="U186" s="1322" t="str">
        <f>G186</f>
        <v/>
      </c>
      <c r="V186" s="1322" t="str">
        <f>G187</f>
        <v/>
      </c>
      <c r="W186" s="1322" t="str">
        <f>G188</f>
        <v/>
      </c>
      <c r="X186" s="1322" t="str">
        <f>G189</f>
        <v/>
      </c>
      <c r="Y186" s="1322" t="str">
        <f>G190</f>
        <v/>
      </c>
      <c r="Z186" s="1322" t="str">
        <f>G191</f>
        <v/>
      </c>
      <c r="AA186" s="623">
        <f>COUNTBLANK(U186:Z186)</f>
        <v>6</v>
      </c>
      <c r="AB186" s="1301" t="str">
        <f>IF(AA186=6,"","Sudah memiliki ketrampilan ")</f>
        <v/>
      </c>
      <c r="AC186" s="2272" t="str">
        <f>CONCATENATE(AB187,U186,U189,V186,V189,W186,W189,X186,X189,Y186,Y189,Z186)</f>
        <v/>
      </c>
      <c r="AD186" s="1322" t="str">
        <f t="shared" ref="AD186" si="1897">H186</f>
        <v/>
      </c>
      <c r="AE186" s="1322" t="str">
        <f t="shared" ref="AE186" si="1898">H187</f>
        <v/>
      </c>
      <c r="AF186" s="1322" t="str">
        <f t="shared" ref="AF186" si="1899">H188</f>
        <v/>
      </c>
      <c r="AG186" s="1322" t="str">
        <f t="shared" ref="AG186" si="1900">H189</f>
        <v/>
      </c>
      <c r="AH186" s="1322" t="str">
        <f t="shared" ref="AH186" si="1901">H190</f>
        <v/>
      </c>
      <c r="AI186" s="1322" t="str">
        <f t="shared" ref="AI186" si="1902">H191</f>
        <v/>
      </c>
      <c r="AJ186" s="623">
        <f t="shared" ref="AJ186" si="1903">COUNTBLANK(AD186:AI186)</f>
        <v>6</v>
      </c>
      <c r="AK186" s="1301" t="str">
        <f t="shared" ref="AK186" si="1904">IF(AJ186=6,"","Sudah memperlihatkan sikap yang konsisten terhadap ")</f>
        <v/>
      </c>
      <c r="AL186" s="2272" t="str">
        <f t="shared" ref="AL186" si="1905">CONCATENATE(AK187,AD186,AD189,AE186,AE189,AF186,AF189,AG186,AG189,AH186,AH189,AI186)</f>
        <v/>
      </c>
      <c r="AM186" s="2274" t="str">
        <f t="shared" ref="AM186" si="1906">CONCATENATE(T186,T190)</f>
        <v/>
      </c>
      <c r="AN186" s="2274" t="str">
        <f t="shared" ref="AN186" si="1907">CONCATENATE(AC186,AC190)</f>
        <v/>
      </c>
      <c r="AO186" s="2274" t="str">
        <f t="shared" ref="AO186" si="1908">CONCATENATE(AL186,AL190)</f>
        <v/>
      </c>
    </row>
    <row r="187" spans="2:41" ht="15" customHeight="1" x14ac:dyDescent="0.2">
      <c r="B187" s="2260"/>
      <c r="C187" s="2263"/>
      <c r="D187" s="2242"/>
      <c r="E187" s="2243"/>
      <c r="F187" s="590" t="str">
        <f>NPENGETAHUAN!O36</f>
        <v/>
      </c>
      <c r="G187" s="1311" t="str">
        <f>NKETRAMPILAN!N36</f>
        <v/>
      </c>
      <c r="H187" s="1305" t="str">
        <f>NSIKAP!AA41</f>
        <v/>
      </c>
      <c r="I187" s="1315" t="str">
        <f>NPENGETAHUAN!W36</f>
        <v/>
      </c>
      <c r="J187" s="1311" t="str">
        <f>NKETRAMPILAN!V36</f>
        <v/>
      </c>
      <c r="K187" s="1305" t="str">
        <f>NSIKAP!AI41</f>
        <v/>
      </c>
      <c r="L187" s="624">
        <f>IF(L186="",0,1)</f>
        <v>0</v>
      </c>
      <c r="M187" s="624">
        <f>IF(M186="",0,1)</f>
        <v>0</v>
      </c>
      <c r="N187" s="624">
        <f t="shared" ref="N187" si="1909">IF(N186="",0,1)</f>
        <v>0</v>
      </c>
      <c r="O187" s="624">
        <f t="shared" ref="O187" si="1910">IF(O186="",0,1)</f>
        <v>0</v>
      </c>
      <c r="P187" s="624">
        <f t="shared" ref="P187" si="1911">IF(P186="",0,1)</f>
        <v>0</v>
      </c>
      <c r="Q187" s="624">
        <f t="shared" ref="Q187" si="1912">IF(Q186="",0,1)</f>
        <v>0</v>
      </c>
      <c r="R187" s="624">
        <f>SUM(L187:Q187)</f>
        <v>0</v>
      </c>
      <c r="S187" s="624" t="str">
        <f>IF(R187=6,"",S186)</f>
        <v/>
      </c>
      <c r="T187" s="2269"/>
      <c r="U187" s="624">
        <f>IF(U186="",0,1)</f>
        <v>0</v>
      </c>
      <c r="V187" s="624">
        <f>IF(V186="",0,1)</f>
        <v>0</v>
      </c>
      <c r="W187" s="624">
        <f t="shared" ref="W187" si="1913">IF(W186="",0,1)</f>
        <v>0</v>
      </c>
      <c r="X187" s="624">
        <f t="shared" ref="X187" si="1914">IF(X186="",0,1)</f>
        <v>0</v>
      </c>
      <c r="Y187" s="624">
        <f t="shared" ref="Y187" si="1915">IF(Y186="",0,1)</f>
        <v>0</v>
      </c>
      <c r="Z187" s="624">
        <f t="shared" ref="Z187" si="1916">IF(Z186="",0,1)</f>
        <v>0</v>
      </c>
      <c r="AA187" s="624">
        <f>SUM(U187:Z187)</f>
        <v>0</v>
      </c>
      <c r="AB187" s="1300" t="str">
        <f>IF(AA187=6,"",AB186)</f>
        <v/>
      </c>
      <c r="AC187" s="2269"/>
      <c r="AD187" s="624">
        <f t="shared" ref="AD187" si="1917">IF(AD186="",0,1)</f>
        <v>0</v>
      </c>
      <c r="AE187" s="624">
        <f t="shared" ref="AE187" si="1918">IF(AE186="",0,1)</f>
        <v>0</v>
      </c>
      <c r="AF187" s="624">
        <f t="shared" ref="AF187" si="1919">IF(AF186="",0,1)</f>
        <v>0</v>
      </c>
      <c r="AG187" s="624">
        <f t="shared" ref="AG187" si="1920">IF(AG186="",0,1)</f>
        <v>0</v>
      </c>
      <c r="AH187" s="624">
        <f t="shared" ref="AH187" si="1921">IF(AH186="",0,1)</f>
        <v>0</v>
      </c>
      <c r="AI187" s="624">
        <f t="shared" ref="AI187" si="1922">IF(AI186="",0,1)</f>
        <v>0</v>
      </c>
      <c r="AJ187" s="624">
        <f t="shared" ref="AJ187" si="1923">SUM(AD187:AI187)</f>
        <v>0</v>
      </c>
      <c r="AK187" s="1300" t="str">
        <f t="shared" ref="AK187" si="1924">IF(AJ187=6,"",AK186)</f>
        <v/>
      </c>
      <c r="AL187" s="2269"/>
      <c r="AM187" s="2275"/>
      <c r="AN187" s="2275"/>
      <c r="AO187" s="2275"/>
    </row>
    <row r="188" spans="2:41" ht="15" customHeight="1" x14ac:dyDescent="0.2">
      <c r="B188" s="2260"/>
      <c r="C188" s="2263"/>
      <c r="D188" s="2242"/>
      <c r="E188" s="2243"/>
      <c r="F188" s="601" t="str">
        <f>NPENGETAHUAN!P36</f>
        <v/>
      </c>
      <c r="G188" s="1311" t="str">
        <f>NKETRAMPILAN!O36</f>
        <v/>
      </c>
      <c r="H188" s="1306" t="str">
        <f>NSIKAP!AB41</f>
        <v/>
      </c>
      <c r="I188" s="1316" t="str">
        <f>NPENGETAHUAN!X36</f>
        <v/>
      </c>
      <c r="J188" s="1311" t="str">
        <f>NKETRAMPILAN!W36</f>
        <v/>
      </c>
      <c r="K188" s="1306" t="str">
        <f>NSIKAP!AJ41</f>
        <v/>
      </c>
      <c r="L188" s="624" t="str">
        <f>IF(SUM(L187:Q187)=1,"",IF(SUM(L187:Q187)=2," dan ",", "))</f>
        <v xml:space="preserve">, </v>
      </c>
      <c r="M188" s="624" t="str">
        <f>IF(SUM(M187:Q187)=1,"",IF(SUM(M187:Q187)=2," dan ",", "))</f>
        <v xml:space="preserve">, </v>
      </c>
      <c r="N188" s="624" t="str">
        <f>IF(SUM(N187:Q187)=1,"",IF(SUM(N187:Q187)=2," dan ",", "))</f>
        <v xml:space="preserve">, </v>
      </c>
      <c r="O188" s="624" t="str">
        <f>IF(SUM(O187:Q187)=1,"",IF(SUM(O187:Q187)=2," dan ",", "))</f>
        <v xml:space="preserve">, </v>
      </c>
      <c r="P188" s="624" t="str">
        <f>IF(SUM(P187:Q187)=1,"",IF(SUM(P187:Q187)=2," dan ",", "))</f>
        <v xml:space="preserve">, </v>
      </c>
      <c r="Q188" s="624"/>
      <c r="R188" s="624"/>
      <c r="S188" s="624"/>
      <c r="T188" s="2269"/>
      <c r="U188" s="624" t="str">
        <f>IF(SUM(U187:Z187)=1,"",IF(SUM(U187:Z187)=2," dan ",", "))</f>
        <v xml:space="preserve">, </v>
      </c>
      <c r="V188" s="624" t="str">
        <f>IF(SUM(V187:Z187)=1,"",IF(SUM(V187:Z187)=2," dan ",", "))</f>
        <v xml:space="preserve">, </v>
      </c>
      <c r="W188" s="624" t="str">
        <f>IF(SUM(W187:Z187)=1,"",IF(SUM(W187:Z187)=2," dan ",", "))</f>
        <v xml:space="preserve">, </v>
      </c>
      <c r="X188" s="624" t="str">
        <f>IF(SUM(X187:Z187)=1,"",IF(SUM(X187:Z187)=2," dan ",", "))</f>
        <v xml:space="preserve">, </v>
      </c>
      <c r="Y188" s="624" t="str">
        <f>IF(SUM(Y187:Z187)=1,"",IF(SUM(Y187:Z187)=2," dan ",", "))</f>
        <v xml:space="preserve">, </v>
      </c>
      <c r="Z188" s="624"/>
      <c r="AA188" s="624"/>
      <c r="AB188" s="1300"/>
      <c r="AC188" s="2269"/>
      <c r="AD188" s="624" t="str">
        <f t="shared" ref="AD188" si="1925">IF(SUM(AD187:AI187)=1,"",IF(SUM(AD187:AI187)=2," dan ",", "))</f>
        <v xml:space="preserve">, </v>
      </c>
      <c r="AE188" s="624" t="str">
        <f t="shared" ref="AE188" si="1926">IF(SUM(AE187:AI187)=1,"",IF(SUM(AE187:AI187)=2," dan ",", "))</f>
        <v xml:space="preserve">, </v>
      </c>
      <c r="AF188" s="624" t="str">
        <f t="shared" ref="AF188" si="1927">IF(SUM(AF187:AI187)=1,"",IF(SUM(AF187:AI187)=2," dan ",", "))</f>
        <v xml:space="preserve">, </v>
      </c>
      <c r="AG188" s="624" t="str">
        <f t="shared" ref="AG188" si="1928">IF(SUM(AG187:AI187)=1,"",IF(SUM(AG187:AI187)=2," dan ",", "))</f>
        <v xml:space="preserve">, </v>
      </c>
      <c r="AH188" s="624" t="str">
        <f t="shared" ref="AH188" si="1929">IF(SUM(AH187:AI187)=1,"",IF(SUM(AH187:AI187)=2," dan ",", "))</f>
        <v xml:space="preserve">, </v>
      </c>
      <c r="AI188" s="624"/>
      <c r="AJ188" s="624"/>
      <c r="AK188" s="1300"/>
      <c r="AL188" s="2269"/>
      <c r="AM188" s="2275"/>
      <c r="AN188" s="2275"/>
      <c r="AO188" s="2275"/>
    </row>
    <row r="189" spans="2:41" ht="15" customHeight="1" x14ac:dyDescent="0.2">
      <c r="B189" s="2260"/>
      <c r="C189" s="2263"/>
      <c r="D189" s="2242"/>
      <c r="E189" s="2243"/>
      <c r="F189" s="601" t="str">
        <f>NPENGETAHUAN!Q36</f>
        <v/>
      </c>
      <c r="G189" s="1311" t="str">
        <f>NKETRAMPILAN!P36</f>
        <v/>
      </c>
      <c r="H189" s="1306" t="str">
        <f>NSIKAP!AC41</f>
        <v/>
      </c>
      <c r="I189" s="1316" t="str">
        <f>NPENGETAHUAN!Y36</f>
        <v/>
      </c>
      <c r="J189" s="1311" t="str">
        <f>NKETRAMPILAN!X36</f>
        <v/>
      </c>
      <c r="K189" s="1306" t="str">
        <f>NSIKAP!AK41</f>
        <v/>
      </c>
      <c r="L189" s="624" t="str">
        <f>IF(L187=0,"",L188)</f>
        <v/>
      </c>
      <c r="M189" s="624" t="str">
        <f>IF(M187=0,"",M188)</f>
        <v/>
      </c>
      <c r="N189" s="624" t="str">
        <f t="shared" ref="N189" si="1930">IF(N187=0,"",N188)</f>
        <v/>
      </c>
      <c r="O189" s="624" t="str">
        <f t="shared" ref="O189" si="1931">IF(O187=0,"",O188)</f>
        <v/>
      </c>
      <c r="P189" s="624" t="str">
        <f t="shared" ref="P189" si="1932">IF(P187=0,"",P188)</f>
        <v/>
      </c>
      <c r="Q189" s="624"/>
      <c r="R189" s="624"/>
      <c r="S189" s="624"/>
      <c r="T189" s="2273"/>
      <c r="U189" s="624" t="str">
        <f>IF(U187=0,"",U188)</f>
        <v/>
      </c>
      <c r="V189" s="624" t="str">
        <f>IF(V187=0,"",V188)</f>
        <v/>
      </c>
      <c r="W189" s="624" t="str">
        <f t="shared" ref="W189" si="1933">IF(W187=0,"",W188)</f>
        <v/>
      </c>
      <c r="X189" s="624" t="str">
        <f t="shared" ref="X189" si="1934">IF(X187=0,"",X188)</f>
        <v/>
      </c>
      <c r="Y189" s="624" t="str">
        <f t="shared" ref="Y189" si="1935">IF(Y187=0,"",Y188)</f>
        <v/>
      </c>
      <c r="Z189" s="624"/>
      <c r="AA189" s="624"/>
      <c r="AB189" s="1300"/>
      <c r="AC189" s="2273"/>
      <c r="AD189" s="624" t="str">
        <f t="shared" ref="AD189:AE189" si="1936">IF(AD187=0,"",AD188)</f>
        <v/>
      </c>
      <c r="AE189" s="624" t="str">
        <f t="shared" si="1936"/>
        <v/>
      </c>
      <c r="AF189" s="624" t="str">
        <f t="shared" ref="AF189" si="1937">IF(AF187=0,"",AF188)</f>
        <v/>
      </c>
      <c r="AG189" s="624" t="str">
        <f t="shared" ref="AG189" si="1938">IF(AG187=0,"",AG188)</f>
        <v/>
      </c>
      <c r="AH189" s="624" t="str">
        <f t="shared" ref="AH189" si="1939">IF(AH187=0,"",AH188)</f>
        <v/>
      </c>
      <c r="AI189" s="624"/>
      <c r="AJ189" s="624"/>
      <c r="AK189" s="1300"/>
      <c r="AL189" s="2273"/>
      <c r="AM189" s="2275"/>
      <c r="AN189" s="2275"/>
      <c r="AO189" s="2275"/>
    </row>
    <row r="190" spans="2:41" ht="15" customHeight="1" x14ac:dyDescent="0.2">
      <c r="B190" s="2260"/>
      <c r="C190" s="2263"/>
      <c r="D190" s="2242"/>
      <c r="E190" s="2243"/>
      <c r="F190" s="601" t="str">
        <f>NPENGETAHUAN!R36</f>
        <v/>
      </c>
      <c r="G190" s="1311" t="str">
        <f>NKETRAMPILAN!Q36</f>
        <v/>
      </c>
      <c r="H190" s="1306" t="str">
        <f>NSIKAP!AD41</f>
        <v/>
      </c>
      <c r="I190" s="1316" t="str">
        <f>NPENGETAHUAN!Z36</f>
        <v/>
      </c>
      <c r="J190" s="1311" t="str">
        <f>NKETRAMPILAN!Y36</f>
        <v/>
      </c>
      <c r="K190" s="1306" t="str">
        <f>NSIKAP!AL41</f>
        <v/>
      </c>
      <c r="L190" s="624" t="str">
        <f>I186</f>
        <v/>
      </c>
      <c r="M190" s="624" t="str">
        <f>I187</f>
        <v/>
      </c>
      <c r="N190" s="624" t="str">
        <f>I188</f>
        <v/>
      </c>
      <c r="O190" s="624" t="str">
        <f>I189</f>
        <v/>
      </c>
      <c r="P190" s="624" t="str">
        <f>I190</f>
        <v/>
      </c>
      <c r="Q190" s="624" t="str">
        <f>I191</f>
        <v/>
      </c>
      <c r="R190" s="624">
        <f t="shared" ref="R190" si="1940">COUNTBLANK(L190:Q190)</f>
        <v>6</v>
      </c>
      <c r="S190" s="624" t="str">
        <f>IF(R186=6,"Masih harus ditingkatkan pemahaman mengenai", ", tapi masih harus ditingkatkan pemahaman mengenai ")</f>
        <v>Masih harus ditingkatkan pemahaman mengenai</v>
      </c>
      <c r="T190" s="2268" t="str">
        <f>CONCATENATE(S191,L190,L193,M190,M193,N190,N193,O190,O193,P190,P193,Q190)</f>
        <v/>
      </c>
      <c r="U190" s="624" t="str">
        <f>J186</f>
        <v/>
      </c>
      <c r="V190" s="624" t="str">
        <f>J187</f>
        <v/>
      </c>
      <c r="W190" s="624" t="str">
        <f>J188</f>
        <v/>
      </c>
      <c r="X190" s="624" t="str">
        <f>J189</f>
        <v/>
      </c>
      <c r="Y190" s="624" t="str">
        <f>J190</f>
        <v/>
      </c>
      <c r="Z190" s="624" t="str">
        <f>J191</f>
        <v/>
      </c>
      <c r="AA190" s="624">
        <f t="shared" ref="AA190" si="1941">COUNTBLANK(U190:Z190)</f>
        <v>6</v>
      </c>
      <c r="AB190" s="1300" t="str">
        <f>IF(AA186=6,"Masih harus ditingkatkan kemampuan pada ketrampilan", ", tapi masih harus ditingkatkan ketrampilannya dalam ")</f>
        <v>Masih harus ditingkatkan kemampuan pada ketrampilan</v>
      </c>
      <c r="AC190" s="2268" t="str">
        <f>CONCATENATE(AB191,U190,U193,V190,V193,W190,W193,X190,X193,Y190,Y193,Z190)</f>
        <v/>
      </c>
      <c r="AD190" s="624" t="str">
        <f t="shared" ref="AD190" si="1942">K186</f>
        <v/>
      </c>
      <c r="AE190" s="624" t="str">
        <f t="shared" ref="AE190" si="1943">K187</f>
        <v/>
      </c>
      <c r="AF190" s="624" t="str">
        <f t="shared" ref="AF190" si="1944">K188</f>
        <v/>
      </c>
      <c r="AG190" s="624" t="str">
        <f t="shared" ref="AG190" si="1945">K189</f>
        <v/>
      </c>
      <c r="AH190" s="624" t="str">
        <f t="shared" ref="AH190" si="1946">K190</f>
        <v/>
      </c>
      <c r="AI190" s="624" t="str">
        <f t="shared" ref="AI190" si="1947">K191</f>
        <v/>
      </c>
      <c r="AJ190" s="624">
        <f t="shared" ref="AJ190" si="1948">COUNTBLANK(AD190:AI190)</f>
        <v>6</v>
      </c>
      <c r="AK190" s="1300" t="str">
        <f t="shared" ref="AK190" si="1949">IF(AJ186=6,"Masih harus diperbaiki sikap dan perilakunya dalam hal ", ", tapi masih harus diperbaiki sikap dan perilakunya dalam hal ")</f>
        <v xml:space="preserve">Masih harus diperbaiki sikap dan perilakunya dalam hal </v>
      </c>
      <c r="AL190" s="2268" t="str">
        <f t="shared" ref="AL190" si="1950">CONCATENATE(AK191,AD190,AD193,AE190,AE193,AF190,AF193,AG190,AG193,AH190,AH193,AI190)</f>
        <v/>
      </c>
      <c r="AM190" s="2275"/>
      <c r="AN190" s="2275"/>
      <c r="AO190" s="2275"/>
    </row>
    <row r="191" spans="2:41" ht="15.75" customHeight="1" thickBot="1" x14ac:dyDescent="0.25">
      <c r="B191" s="2261"/>
      <c r="C191" s="2264"/>
      <c r="D191" s="2244"/>
      <c r="E191" s="2245"/>
      <c r="F191" s="591" t="str">
        <f>NPENGETAHUAN!S36</f>
        <v/>
      </c>
      <c r="G191" s="1311" t="str">
        <f>NKETRAMPILAN!R36</f>
        <v/>
      </c>
      <c r="H191" s="1307" t="str">
        <f>NSIKAP!AE41</f>
        <v/>
      </c>
      <c r="I191" s="1317" t="str">
        <f>NPENGETAHUAN!AA36</f>
        <v/>
      </c>
      <c r="J191" s="1311" t="str">
        <f>NKETRAMPILAN!Z36</f>
        <v/>
      </c>
      <c r="K191" s="1307" t="str">
        <f>NSIKAP!AM41</f>
        <v/>
      </c>
      <c r="L191" s="624">
        <f>IF(L190="",0,1)</f>
        <v>0</v>
      </c>
      <c r="M191" s="624">
        <f t="shared" ref="M191" si="1951">IF(M190="",0,1)</f>
        <v>0</v>
      </c>
      <c r="N191" s="624">
        <f t="shared" ref="N191" si="1952">IF(N190="",0,1)</f>
        <v>0</v>
      </c>
      <c r="O191" s="624">
        <f t="shared" ref="O191" si="1953">IF(O190="",0,1)</f>
        <v>0</v>
      </c>
      <c r="P191" s="624">
        <f t="shared" ref="P191" si="1954">IF(P190="",0,1)</f>
        <v>0</v>
      </c>
      <c r="Q191" s="624">
        <f t="shared" ref="Q191" si="1955">IF(Q190="",0,1)</f>
        <v>0</v>
      </c>
      <c r="R191" s="624">
        <f>SUM(L191:Q191)</f>
        <v>0</v>
      </c>
      <c r="S191" s="624" t="str">
        <f>IF(R190=6,"",S190)</f>
        <v/>
      </c>
      <c r="T191" s="2269"/>
      <c r="U191" s="624">
        <f>IF(U190="",0,1)</f>
        <v>0</v>
      </c>
      <c r="V191" s="624">
        <f t="shared" ref="V191" si="1956">IF(V190="",0,1)</f>
        <v>0</v>
      </c>
      <c r="W191" s="624">
        <f t="shared" ref="W191" si="1957">IF(W190="",0,1)</f>
        <v>0</v>
      </c>
      <c r="X191" s="624">
        <f t="shared" ref="X191" si="1958">IF(X190="",0,1)</f>
        <v>0</v>
      </c>
      <c r="Y191" s="624">
        <f t="shared" ref="Y191" si="1959">IF(Y190="",0,1)</f>
        <v>0</v>
      </c>
      <c r="Z191" s="624">
        <f t="shared" ref="Z191" si="1960">IF(Z190="",0,1)</f>
        <v>0</v>
      </c>
      <c r="AA191" s="624">
        <f>SUM(U191:Z191)</f>
        <v>0</v>
      </c>
      <c r="AB191" s="1300" t="str">
        <f>IF(AA190=6,"",AB190)</f>
        <v/>
      </c>
      <c r="AC191" s="2269"/>
      <c r="AD191" s="624">
        <f t="shared" ref="AD191" si="1961">IF(AD190="",0,1)</f>
        <v>0</v>
      </c>
      <c r="AE191" s="624">
        <f t="shared" ref="AE191" si="1962">IF(AE190="",0,1)</f>
        <v>0</v>
      </c>
      <c r="AF191" s="624">
        <f t="shared" ref="AF191" si="1963">IF(AF190="",0,1)</f>
        <v>0</v>
      </c>
      <c r="AG191" s="624">
        <f t="shared" ref="AG191" si="1964">IF(AG190="",0,1)</f>
        <v>0</v>
      </c>
      <c r="AH191" s="624">
        <f t="shared" ref="AH191" si="1965">IF(AH190="",0,1)</f>
        <v>0</v>
      </c>
      <c r="AI191" s="624">
        <f t="shared" ref="AI191" si="1966">IF(AI190="",0,1)</f>
        <v>0</v>
      </c>
      <c r="AJ191" s="624">
        <f t="shared" ref="AJ191" si="1967">SUM(AD191:AI191)</f>
        <v>0</v>
      </c>
      <c r="AK191" s="1300" t="str">
        <f t="shared" ref="AK191" si="1968">IF(AJ190=6,"",AK190)</f>
        <v/>
      </c>
      <c r="AL191" s="2269"/>
      <c r="AM191" s="2275"/>
      <c r="AN191" s="2275"/>
      <c r="AO191" s="2275"/>
    </row>
    <row r="192" spans="2:41" ht="15.75" hidden="1" customHeight="1" thickTop="1" x14ac:dyDescent="0.2">
      <c r="B192" s="1298"/>
      <c r="C192" s="1299"/>
      <c r="D192" s="1296"/>
      <c r="E192" s="1297"/>
      <c r="F192" s="600"/>
      <c r="G192" s="1312"/>
      <c r="H192" s="1308"/>
      <c r="I192" s="1313"/>
      <c r="J192" s="1312"/>
      <c r="K192" s="1308"/>
      <c r="L192" s="624" t="str">
        <f>IF(SUM(L191:Q191)=1,"",IF(SUM(L191:Q191)=2," dan ",", "))</f>
        <v xml:space="preserve">, </v>
      </c>
      <c r="M192" s="624" t="str">
        <f>IF(SUM(M191:Q191)=1,"",IF(SUM(M191:Q191)=2," dan ",", "))</f>
        <v xml:space="preserve">, </v>
      </c>
      <c r="N192" s="624" t="str">
        <f>IF(SUM(N191:Q191)=1,"",IF(SUM(N191:Q191)=2," dan ",", "))</f>
        <v xml:space="preserve">, </v>
      </c>
      <c r="O192" s="624" t="str">
        <f>IF(SUM(O191:Q191)=1,"",IF(SUM(O191:Q191)=2," dan ",", "))</f>
        <v xml:space="preserve">, </v>
      </c>
      <c r="P192" s="624" t="str">
        <f>IF(SUM(P191:Q191)=1,"",IF(SUM(P191:Q191)=2," dan ",", "))</f>
        <v xml:space="preserve">, </v>
      </c>
      <c r="Q192" s="624"/>
      <c r="R192" s="624"/>
      <c r="S192" s="624"/>
      <c r="T192" s="2269"/>
      <c r="U192" s="624" t="str">
        <f>IF(SUM(U191:Z191)=1,"",IF(SUM(U191:Z191)=2," dan ",", "))</f>
        <v xml:space="preserve">, </v>
      </c>
      <c r="V192" s="624" t="str">
        <f>IF(SUM(V191:Z191)=1,"",IF(SUM(V191:Z191)=2," dan ",", "))</f>
        <v xml:space="preserve">, </v>
      </c>
      <c r="W192" s="624" t="str">
        <f>IF(SUM(W191:Z191)=1,"",IF(SUM(W191:Z191)=2," dan ",", "))</f>
        <v xml:space="preserve">, </v>
      </c>
      <c r="X192" s="624" t="str">
        <f>IF(SUM(X191:Z191)=1,"",IF(SUM(X191:Z191)=2," dan ",", "))</f>
        <v xml:space="preserve">, </v>
      </c>
      <c r="Y192" s="624" t="str">
        <f>IF(SUM(Y191:Z191)=1,"",IF(SUM(Y191:Z191)=2," dan ",", "))</f>
        <v xml:space="preserve">, </v>
      </c>
      <c r="Z192" s="624"/>
      <c r="AA192" s="624"/>
      <c r="AB192" s="1300"/>
      <c r="AC192" s="2269"/>
      <c r="AD192" s="624" t="str">
        <f t="shared" ref="AD192" si="1969">IF(SUM(AD191:AI191)=1,"",IF(SUM(AD191:AI191)=2," dan ",", "))</f>
        <v xml:space="preserve">, </v>
      </c>
      <c r="AE192" s="624" t="str">
        <f t="shared" ref="AE192" si="1970">IF(SUM(AE191:AI191)=1,"",IF(SUM(AE191:AI191)=2," dan ",", "))</f>
        <v xml:space="preserve">, </v>
      </c>
      <c r="AF192" s="624" t="str">
        <f t="shared" ref="AF192" si="1971">IF(SUM(AF191:AI191)=1,"",IF(SUM(AF191:AI191)=2," dan ",", "))</f>
        <v xml:space="preserve">, </v>
      </c>
      <c r="AG192" s="624" t="str">
        <f t="shared" ref="AG192" si="1972">IF(SUM(AG191:AI191)=1,"",IF(SUM(AG191:AI191)=2," dan ",", "))</f>
        <v xml:space="preserve">, </v>
      </c>
      <c r="AH192" s="624" t="str">
        <f t="shared" ref="AH192" si="1973">IF(SUM(AH191:AI191)=1,"",IF(SUM(AH191:AI191)=2," dan ",", "))</f>
        <v xml:space="preserve">, </v>
      </c>
      <c r="AI192" s="624"/>
      <c r="AJ192" s="624"/>
      <c r="AK192" s="1300"/>
      <c r="AL192" s="2269"/>
      <c r="AM192" s="2275"/>
      <c r="AN192" s="2275"/>
      <c r="AO192" s="2275"/>
    </row>
    <row r="193" spans="2:41" ht="15.75" hidden="1" customHeight="1" thickBot="1" x14ac:dyDescent="0.25">
      <c r="B193" s="616"/>
      <c r="C193" s="617"/>
      <c r="D193" s="618"/>
      <c r="E193" s="619"/>
      <c r="F193" s="600"/>
      <c r="G193" s="1312"/>
      <c r="H193" s="1308"/>
      <c r="I193" s="1313"/>
      <c r="J193" s="1312"/>
      <c r="K193" s="1308"/>
      <c r="L193" s="625" t="str">
        <f>IF(L191=0,"",L192)</f>
        <v/>
      </c>
      <c r="M193" s="625" t="str">
        <f t="shared" ref="M193" si="1974">IF(M191=0,"",M192)</f>
        <v/>
      </c>
      <c r="N193" s="625" t="str">
        <f t="shared" ref="N193" si="1975">IF(N191=0,"",N192)</f>
        <v/>
      </c>
      <c r="O193" s="625" t="str">
        <f t="shared" ref="O193" si="1976">IF(O191=0,"",O192)</f>
        <v/>
      </c>
      <c r="P193" s="625" t="str">
        <f t="shared" ref="P193" si="1977">IF(P191=0,"",P192)</f>
        <v/>
      </c>
      <c r="Q193" s="625" t="str">
        <f t="shared" ref="Q193" si="1978">IF(Q191=0,"",Q192)</f>
        <v/>
      </c>
      <c r="R193" s="625"/>
      <c r="S193" s="625"/>
      <c r="T193" s="2270"/>
      <c r="U193" s="625" t="str">
        <f>IF(U191=0,"",U192)</f>
        <v/>
      </c>
      <c r="V193" s="625" t="str">
        <f t="shared" ref="V193" si="1979">IF(V191=0,"",V192)</f>
        <v/>
      </c>
      <c r="W193" s="625" t="str">
        <f t="shared" ref="W193" si="1980">IF(W191=0,"",W192)</f>
        <v/>
      </c>
      <c r="X193" s="625" t="str">
        <f t="shared" ref="X193" si="1981">IF(X191=0,"",X192)</f>
        <v/>
      </c>
      <c r="Y193" s="625" t="str">
        <f t="shared" ref="Y193" si="1982">IF(Y191=0,"",Y192)</f>
        <v/>
      </c>
      <c r="Z193" s="625" t="str">
        <f t="shared" ref="Z193" si="1983">IF(Z191=0,"",Z192)</f>
        <v/>
      </c>
      <c r="AA193" s="625"/>
      <c r="AB193" s="1330"/>
      <c r="AC193" s="2270"/>
      <c r="AD193" s="625" t="str">
        <f t="shared" ref="AD193" si="1984">IF(AD191=0,"",AD192)</f>
        <v/>
      </c>
      <c r="AE193" s="625" t="str">
        <f t="shared" ref="AE193" si="1985">IF(AE191=0,"",AE192)</f>
        <v/>
      </c>
      <c r="AF193" s="625" t="str">
        <f t="shared" ref="AF193" si="1986">IF(AF191=0,"",AF192)</f>
        <v/>
      </c>
      <c r="AG193" s="625" t="str">
        <f t="shared" ref="AG193" si="1987">IF(AG191=0,"",AG192)</f>
        <v/>
      </c>
      <c r="AH193" s="625" t="str">
        <f t="shared" ref="AH193" si="1988">IF(AH191=0,"",AH192)</f>
        <v/>
      </c>
      <c r="AI193" s="625" t="str">
        <f t="shared" ref="AI193" si="1989">IF(AI191=0,"",AI192)</f>
        <v/>
      </c>
      <c r="AJ193" s="625"/>
      <c r="AK193" s="1330"/>
      <c r="AL193" s="2270"/>
      <c r="AM193" s="2276"/>
      <c r="AN193" s="2276"/>
      <c r="AO193" s="2276"/>
    </row>
    <row r="194" spans="2:41" ht="15.75" customHeight="1" thickTop="1" x14ac:dyDescent="0.2">
      <c r="B194" s="2259">
        <v>23</v>
      </c>
      <c r="C194" s="2262" t="str">
        <f>ABSEN!C33</f>
        <v/>
      </c>
      <c r="D194" s="2240" t="str">
        <f>ABSEN!E33</f>
        <v/>
      </c>
      <c r="E194" s="2241"/>
      <c r="F194" s="589" t="str">
        <f>NPENGETAHUAN!N37</f>
        <v/>
      </c>
      <c r="G194" s="1310" t="str">
        <f>NKETRAMPILAN!M37</f>
        <v/>
      </c>
      <c r="H194" s="1304" t="str">
        <f>NSIKAP!Z42</f>
        <v/>
      </c>
      <c r="I194" s="1314" t="str">
        <f>NPENGETAHUAN!V37</f>
        <v/>
      </c>
      <c r="J194" s="1310" t="str">
        <f>NKETRAMPILAN!U37</f>
        <v/>
      </c>
      <c r="K194" s="1304" t="str">
        <f>NSIKAP!AH42</f>
        <v/>
      </c>
      <c r="L194" s="623" t="str">
        <f>F194</f>
        <v/>
      </c>
      <c r="M194" s="623" t="str">
        <f>F195</f>
        <v/>
      </c>
      <c r="N194" s="623" t="str">
        <f>F196</f>
        <v/>
      </c>
      <c r="O194" s="623" t="str">
        <f>F197</f>
        <v/>
      </c>
      <c r="P194" s="623" t="str">
        <f>F198</f>
        <v/>
      </c>
      <c r="Q194" s="623" t="str">
        <f>F199</f>
        <v/>
      </c>
      <c r="R194" s="623">
        <f>COUNTBLANK(L194:Q194)</f>
        <v>6</v>
      </c>
      <c r="S194" s="1301" t="str">
        <f>IF(R194=6,"","Sudah memahami ")</f>
        <v/>
      </c>
      <c r="T194" s="2272" t="str">
        <f>CONCATENATE(S195,L194,L197,M194,M197,N194,N197,O194,O197,P194,P197,Q194)</f>
        <v/>
      </c>
      <c r="U194" s="1322" t="str">
        <f>G194</f>
        <v/>
      </c>
      <c r="V194" s="1322" t="str">
        <f>G195</f>
        <v/>
      </c>
      <c r="W194" s="1322" t="str">
        <f>G196</f>
        <v/>
      </c>
      <c r="X194" s="1322" t="str">
        <f>G197</f>
        <v/>
      </c>
      <c r="Y194" s="1322" t="str">
        <f>G198</f>
        <v/>
      </c>
      <c r="Z194" s="1322" t="str">
        <f>G199</f>
        <v/>
      </c>
      <c r="AA194" s="623">
        <f>COUNTBLANK(U194:Z194)</f>
        <v>6</v>
      </c>
      <c r="AB194" s="1301" t="str">
        <f>IF(AA194=6,"","Sudah memiliki ketrampilan ")</f>
        <v/>
      </c>
      <c r="AC194" s="2272" t="str">
        <f>CONCATENATE(AB195,U194,U197,V194,V197,W194,W197,X194,X197,Y194,Y197,Z194)</f>
        <v/>
      </c>
      <c r="AD194" s="1322" t="str">
        <f t="shared" ref="AD194" si="1990">H194</f>
        <v/>
      </c>
      <c r="AE194" s="1322" t="str">
        <f t="shared" ref="AE194" si="1991">H195</f>
        <v/>
      </c>
      <c r="AF194" s="1322" t="str">
        <f t="shared" ref="AF194" si="1992">H196</f>
        <v/>
      </c>
      <c r="AG194" s="1322" t="str">
        <f t="shared" ref="AG194" si="1993">H197</f>
        <v/>
      </c>
      <c r="AH194" s="1322" t="str">
        <f t="shared" ref="AH194" si="1994">H198</f>
        <v/>
      </c>
      <c r="AI194" s="1322" t="str">
        <f t="shared" ref="AI194" si="1995">H199</f>
        <v/>
      </c>
      <c r="AJ194" s="623">
        <f t="shared" ref="AJ194" si="1996">COUNTBLANK(AD194:AI194)</f>
        <v>6</v>
      </c>
      <c r="AK194" s="1301" t="str">
        <f t="shared" ref="AK194" si="1997">IF(AJ194=6,"","Sudah memperlihatkan sikap yang konsisten terhadap ")</f>
        <v/>
      </c>
      <c r="AL194" s="2272" t="str">
        <f t="shared" ref="AL194" si="1998">CONCATENATE(AK195,AD194,AD197,AE194,AE197,AF194,AF197,AG194,AG197,AH194,AH197,AI194)</f>
        <v/>
      </c>
      <c r="AM194" s="2274" t="str">
        <f t="shared" ref="AM194" si="1999">CONCATENATE(T194,T198)</f>
        <v/>
      </c>
      <c r="AN194" s="2274" t="str">
        <f t="shared" ref="AN194" si="2000">CONCATENATE(AC194,AC198)</f>
        <v/>
      </c>
      <c r="AO194" s="2274" t="str">
        <f t="shared" ref="AO194" si="2001">CONCATENATE(AL194,AL198)</f>
        <v/>
      </c>
    </row>
    <row r="195" spans="2:41" ht="15" customHeight="1" x14ac:dyDescent="0.2">
      <c r="B195" s="2260"/>
      <c r="C195" s="2263"/>
      <c r="D195" s="2242"/>
      <c r="E195" s="2243"/>
      <c r="F195" s="590" t="str">
        <f>NPENGETAHUAN!O37</f>
        <v/>
      </c>
      <c r="G195" s="1311" t="str">
        <f>NKETRAMPILAN!N37</f>
        <v/>
      </c>
      <c r="H195" s="1305" t="str">
        <f>NSIKAP!AA42</f>
        <v/>
      </c>
      <c r="I195" s="1315" t="str">
        <f>NPENGETAHUAN!W37</f>
        <v/>
      </c>
      <c r="J195" s="1311" t="str">
        <f>NKETRAMPILAN!V37</f>
        <v/>
      </c>
      <c r="K195" s="1305" t="str">
        <f>NSIKAP!AI42</f>
        <v/>
      </c>
      <c r="L195" s="624">
        <f>IF(L194="",0,1)</f>
        <v>0</v>
      </c>
      <c r="M195" s="624">
        <f>IF(M194="",0,1)</f>
        <v>0</v>
      </c>
      <c r="N195" s="624">
        <f t="shared" ref="N195" si="2002">IF(N194="",0,1)</f>
        <v>0</v>
      </c>
      <c r="O195" s="624">
        <f t="shared" ref="O195" si="2003">IF(O194="",0,1)</f>
        <v>0</v>
      </c>
      <c r="P195" s="624">
        <f t="shared" ref="P195" si="2004">IF(P194="",0,1)</f>
        <v>0</v>
      </c>
      <c r="Q195" s="624">
        <f t="shared" ref="Q195" si="2005">IF(Q194="",0,1)</f>
        <v>0</v>
      </c>
      <c r="R195" s="624">
        <f>SUM(L195:Q195)</f>
        <v>0</v>
      </c>
      <c r="S195" s="624" t="str">
        <f>IF(R195=6,"",S194)</f>
        <v/>
      </c>
      <c r="T195" s="2269"/>
      <c r="U195" s="624">
        <f>IF(U194="",0,1)</f>
        <v>0</v>
      </c>
      <c r="V195" s="624">
        <f>IF(V194="",0,1)</f>
        <v>0</v>
      </c>
      <c r="W195" s="624">
        <f t="shared" ref="W195" si="2006">IF(W194="",0,1)</f>
        <v>0</v>
      </c>
      <c r="X195" s="624">
        <f t="shared" ref="X195" si="2007">IF(X194="",0,1)</f>
        <v>0</v>
      </c>
      <c r="Y195" s="624">
        <f t="shared" ref="Y195" si="2008">IF(Y194="",0,1)</f>
        <v>0</v>
      </c>
      <c r="Z195" s="624">
        <f t="shared" ref="Z195" si="2009">IF(Z194="",0,1)</f>
        <v>0</v>
      </c>
      <c r="AA195" s="624">
        <f>SUM(U195:Z195)</f>
        <v>0</v>
      </c>
      <c r="AB195" s="1300" t="str">
        <f>IF(AA195=6,"",AB194)</f>
        <v/>
      </c>
      <c r="AC195" s="2269"/>
      <c r="AD195" s="624">
        <f t="shared" ref="AD195" si="2010">IF(AD194="",0,1)</f>
        <v>0</v>
      </c>
      <c r="AE195" s="624">
        <f t="shared" ref="AE195" si="2011">IF(AE194="",0,1)</f>
        <v>0</v>
      </c>
      <c r="AF195" s="624">
        <f t="shared" ref="AF195" si="2012">IF(AF194="",0,1)</f>
        <v>0</v>
      </c>
      <c r="AG195" s="624">
        <f t="shared" ref="AG195" si="2013">IF(AG194="",0,1)</f>
        <v>0</v>
      </c>
      <c r="AH195" s="624">
        <f t="shared" ref="AH195" si="2014">IF(AH194="",0,1)</f>
        <v>0</v>
      </c>
      <c r="AI195" s="624">
        <f t="shared" ref="AI195" si="2015">IF(AI194="",0,1)</f>
        <v>0</v>
      </c>
      <c r="AJ195" s="624">
        <f t="shared" ref="AJ195" si="2016">SUM(AD195:AI195)</f>
        <v>0</v>
      </c>
      <c r="AK195" s="1300" t="str">
        <f t="shared" ref="AK195" si="2017">IF(AJ195=6,"",AK194)</f>
        <v/>
      </c>
      <c r="AL195" s="2269"/>
      <c r="AM195" s="2275"/>
      <c r="AN195" s="2275"/>
      <c r="AO195" s="2275"/>
    </row>
    <row r="196" spans="2:41" ht="15" customHeight="1" x14ac:dyDescent="0.2">
      <c r="B196" s="2260"/>
      <c r="C196" s="2263"/>
      <c r="D196" s="2242"/>
      <c r="E196" s="2243"/>
      <c r="F196" s="601" t="str">
        <f>NPENGETAHUAN!P37</f>
        <v/>
      </c>
      <c r="G196" s="1311" t="str">
        <f>NKETRAMPILAN!O37</f>
        <v/>
      </c>
      <c r="H196" s="1306" t="str">
        <f>NSIKAP!AB42</f>
        <v/>
      </c>
      <c r="I196" s="1316" t="str">
        <f>NPENGETAHUAN!X37</f>
        <v/>
      </c>
      <c r="J196" s="1311" t="str">
        <f>NKETRAMPILAN!W37</f>
        <v/>
      </c>
      <c r="K196" s="1306" t="str">
        <f>NSIKAP!AJ42</f>
        <v/>
      </c>
      <c r="L196" s="624" t="str">
        <f>IF(SUM(L195:Q195)=1,"",IF(SUM(L195:Q195)=2," dan ",", "))</f>
        <v xml:space="preserve">, </v>
      </c>
      <c r="M196" s="624" t="str">
        <f>IF(SUM(M195:Q195)=1,"",IF(SUM(M195:Q195)=2," dan ",", "))</f>
        <v xml:space="preserve">, </v>
      </c>
      <c r="N196" s="624" t="str">
        <f>IF(SUM(N195:Q195)=1,"",IF(SUM(N195:Q195)=2," dan ",", "))</f>
        <v xml:space="preserve">, </v>
      </c>
      <c r="O196" s="624" t="str">
        <f>IF(SUM(O195:Q195)=1,"",IF(SUM(O195:Q195)=2," dan ",", "))</f>
        <v xml:space="preserve">, </v>
      </c>
      <c r="P196" s="624" t="str">
        <f>IF(SUM(P195:Q195)=1,"",IF(SUM(P195:Q195)=2," dan ",", "))</f>
        <v xml:space="preserve">, </v>
      </c>
      <c r="Q196" s="624"/>
      <c r="R196" s="624"/>
      <c r="S196" s="624"/>
      <c r="T196" s="2269"/>
      <c r="U196" s="624" t="str">
        <f>IF(SUM(U195:Z195)=1,"",IF(SUM(U195:Z195)=2," dan ",", "))</f>
        <v xml:space="preserve">, </v>
      </c>
      <c r="V196" s="624" t="str">
        <f>IF(SUM(V195:Z195)=1,"",IF(SUM(V195:Z195)=2," dan ",", "))</f>
        <v xml:space="preserve">, </v>
      </c>
      <c r="W196" s="624" t="str">
        <f>IF(SUM(W195:Z195)=1,"",IF(SUM(W195:Z195)=2," dan ",", "))</f>
        <v xml:space="preserve">, </v>
      </c>
      <c r="X196" s="624" t="str">
        <f>IF(SUM(X195:Z195)=1,"",IF(SUM(X195:Z195)=2," dan ",", "))</f>
        <v xml:space="preserve">, </v>
      </c>
      <c r="Y196" s="624" t="str">
        <f>IF(SUM(Y195:Z195)=1,"",IF(SUM(Y195:Z195)=2," dan ",", "))</f>
        <v xml:space="preserve">, </v>
      </c>
      <c r="Z196" s="624"/>
      <c r="AA196" s="624"/>
      <c r="AB196" s="1300"/>
      <c r="AC196" s="2269"/>
      <c r="AD196" s="624" t="str">
        <f t="shared" ref="AD196" si="2018">IF(SUM(AD195:AI195)=1,"",IF(SUM(AD195:AI195)=2," dan ",", "))</f>
        <v xml:space="preserve">, </v>
      </c>
      <c r="AE196" s="624" t="str">
        <f t="shared" ref="AE196" si="2019">IF(SUM(AE195:AI195)=1,"",IF(SUM(AE195:AI195)=2," dan ",", "))</f>
        <v xml:space="preserve">, </v>
      </c>
      <c r="AF196" s="624" t="str">
        <f t="shared" ref="AF196" si="2020">IF(SUM(AF195:AI195)=1,"",IF(SUM(AF195:AI195)=2," dan ",", "))</f>
        <v xml:space="preserve">, </v>
      </c>
      <c r="AG196" s="624" t="str">
        <f t="shared" ref="AG196" si="2021">IF(SUM(AG195:AI195)=1,"",IF(SUM(AG195:AI195)=2," dan ",", "))</f>
        <v xml:space="preserve">, </v>
      </c>
      <c r="AH196" s="624" t="str">
        <f t="shared" ref="AH196" si="2022">IF(SUM(AH195:AI195)=1,"",IF(SUM(AH195:AI195)=2," dan ",", "))</f>
        <v xml:space="preserve">, </v>
      </c>
      <c r="AI196" s="624"/>
      <c r="AJ196" s="624"/>
      <c r="AK196" s="1300"/>
      <c r="AL196" s="2269"/>
      <c r="AM196" s="2275"/>
      <c r="AN196" s="2275"/>
      <c r="AO196" s="2275"/>
    </row>
    <row r="197" spans="2:41" ht="15" customHeight="1" x14ac:dyDescent="0.2">
      <c r="B197" s="2260"/>
      <c r="C197" s="2263"/>
      <c r="D197" s="2242"/>
      <c r="E197" s="2243"/>
      <c r="F197" s="601" t="str">
        <f>NPENGETAHUAN!Q37</f>
        <v/>
      </c>
      <c r="G197" s="1311" t="str">
        <f>NKETRAMPILAN!P37</f>
        <v/>
      </c>
      <c r="H197" s="1306" t="str">
        <f>NSIKAP!AC42</f>
        <v/>
      </c>
      <c r="I197" s="1316" t="str">
        <f>NPENGETAHUAN!Y37</f>
        <v/>
      </c>
      <c r="J197" s="1311" t="str">
        <f>NKETRAMPILAN!X37</f>
        <v/>
      </c>
      <c r="K197" s="1306" t="str">
        <f>NSIKAP!AK42</f>
        <v/>
      </c>
      <c r="L197" s="624" t="str">
        <f>IF(L195=0,"",L196)</f>
        <v/>
      </c>
      <c r="M197" s="624" t="str">
        <f>IF(M195=0,"",M196)</f>
        <v/>
      </c>
      <c r="N197" s="624" t="str">
        <f t="shared" ref="N197" si="2023">IF(N195=0,"",N196)</f>
        <v/>
      </c>
      <c r="O197" s="624" t="str">
        <f t="shared" ref="O197" si="2024">IF(O195=0,"",O196)</f>
        <v/>
      </c>
      <c r="P197" s="624" t="str">
        <f t="shared" ref="P197" si="2025">IF(P195=0,"",P196)</f>
        <v/>
      </c>
      <c r="Q197" s="624"/>
      <c r="R197" s="624"/>
      <c r="S197" s="624"/>
      <c r="T197" s="2273"/>
      <c r="U197" s="624" t="str">
        <f>IF(U195=0,"",U196)</f>
        <v/>
      </c>
      <c r="V197" s="624" t="str">
        <f>IF(V195=0,"",V196)</f>
        <v/>
      </c>
      <c r="W197" s="624" t="str">
        <f t="shared" ref="W197" si="2026">IF(W195=0,"",W196)</f>
        <v/>
      </c>
      <c r="X197" s="624" t="str">
        <f t="shared" ref="X197" si="2027">IF(X195=0,"",X196)</f>
        <v/>
      </c>
      <c r="Y197" s="624" t="str">
        <f t="shared" ref="Y197" si="2028">IF(Y195=0,"",Y196)</f>
        <v/>
      </c>
      <c r="Z197" s="624"/>
      <c r="AA197" s="624"/>
      <c r="AB197" s="1300"/>
      <c r="AC197" s="2273"/>
      <c r="AD197" s="624" t="str">
        <f t="shared" ref="AD197:AE197" si="2029">IF(AD195=0,"",AD196)</f>
        <v/>
      </c>
      <c r="AE197" s="624" t="str">
        <f t="shared" si="2029"/>
        <v/>
      </c>
      <c r="AF197" s="624" t="str">
        <f t="shared" ref="AF197" si="2030">IF(AF195=0,"",AF196)</f>
        <v/>
      </c>
      <c r="AG197" s="624" t="str">
        <f t="shared" ref="AG197" si="2031">IF(AG195=0,"",AG196)</f>
        <v/>
      </c>
      <c r="AH197" s="624" t="str">
        <f t="shared" ref="AH197" si="2032">IF(AH195=0,"",AH196)</f>
        <v/>
      </c>
      <c r="AI197" s="624"/>
      <c r="AJ197" s="624"/>
      <c r="AK197" s="1300"/>
      <c r="AL197" s="2273"/>
      <c r="AM197" s="2275"/>
      <c r="AN197" s="2275"/>
      <c r="AO197" s="2275"/>
    </row>
    <row r="198" spans="2:41" ht="15" customHeight="1" x14ac:dyDescent="0.2">
      <c r="B198" s="2260"/>
      <c r="C198" s="2263"/>
      <c r="D198" s="2242"/>
      <c r="E198" s="2243"/>
      <c r="F198" s="601" t="str">
        <f>NPENGETAHUAN!R37</f>
        <v/>
      </c>
      <c r="G198" s="1311" t="str">
        <f>NKETRAMPILAN!Q37</f>
        <v/>
      </c>
      <c r="H198" s="1306" t="str">
        <f>NSIKAP!AD42</f>
        <v/>
      </c>
      <c r="I198" s="1316" t="str">
        <f>NPENGETAHUAN!Z37</f>
        <v/>
      </c>
      <c r="J198" s="1311" t="str">
        <f>NKETRAMPILAN!Y37</f>
        <v/>
      </c>
      <c r="K198" s="1306" t="str">
        <f>NSIKAP!AL42</f>
        <v/>
      </c>
      <c r="L198" s="624" t="str">
        <f>I194</f>
        <v/>
      </c>
      <c r="M198" s="624" t="str">
        <f>I195</f>
        <v/>
      </c>
      <c r="N198" s="624" t="str">
        <f>I196</f>
        <v/>
      </c>
      <c r="O198" s="624" t="str">
        <f>I197</f>
        <v/>
      </c>
      <c r="P198" s="624" t="str">
        <f>I198</f>
        <v/>
      </c>
      <c r="Q198" s="624" t="str">
        <f>I199</f>
        <v/>
      </c>
      <c r="R198" s="624">
        <f t="shared" ref="R198" si="2033">COUNTBLANK(L198:Q198)</f>
        <v>6</v>
      </c>
      <c r="S198" s="624" t="str">
        <f>IF(R194=6,"Masih harus ditingkatkan pemahaman mengenai", ", tapi masih harus ditingkatkan pemahaman mengenai ")</f>
        <v>Masih harus ditingkatkan pemahaman mengenai</v>
      </c>
      <c r="T198" s="2268" t="str">
        <f>CONCATENATE(S199,L198,L201,M198,M201,N198,N201,O198,O201,P198,P201,Q198)</f>
        <v/>
      </c>
      <c r="U198" s="624" t="str">
        <f>J194</f>
        <v/>
      </c>
      <c r="V198" s="624" t="str">
        <f>J195</f>
        <v/>
      </c>
      <c r="W198" s="624" t="str">
        <f>J196</f>
        <v/>
      </c>
      <c r="X198" s="624" t="str">
        <f>J197</f>
        <v/>
      </c>
      <c r="Y198" s="624" t="str">
        <f>J198</f>
        <v/>
      </c>
      <c r="Z198" s="624" t="str">
        <f>J199</f>
        <v/>
      </c>
      <c r="AA198" s="624">
        <f t="shared" ref="AA198" si="2034">COUNTBLANK(U198:Z198)</f>
        <v>6</v>
      </c>
      <c r="AB198" s="1300" t="str">
        <f>IF(AA194=6,"Masih harus ditingkatkan kemampuan pada ketrampilan", ", tapi masih harus ditingkatkan ketrampilannya dalam ")</f>
        <v>Masih harus ditingkatkan kemampuan pada ketrampilan</v>
      </c>
      <c r="AC198" s="2268" t="str">
        <f>CONCATENATE(AB199,U198,U201,V198,V201,W198,W201,X198,X201,Y198,Y201,Z198)</f>
        <v/>
      </c>
      <c r="AD198" s="624" t="str">
        <f t="shared" ref="AD198" si="2035">K194</f>
        <v/>
      </c>
      <c r="AE198" s="624" t="str">
        <f t="shared" ref="AE198" si="2036">K195</f>
        <v/>
      </c>
      <c r="AF198" s="624" t="str">
        <f t="shared" ref="AF198" si="2037">K196</f>
        <v/>
      </c>
      <c r="AG198" s="624" t="str">
        <f t="shared" ref="AG198" si="2038">K197</f>
        <v/>
      </c>
      <c r="AH198" s="624" t="str">
        <f t="shared" ref="AH198" si="2039">K198</f>
        <v/>
      </c>
      <c r="AI198" s="624" t="str">
        <f t="shared" ref="AI198" si="2040">K199</f>
        <v/>
      </c>
      <c r="AJ198" s="624">
        <f t="shared" ref="AJ198" si="2041">COUNTBLANK(AD198:AI198)</f>
        <v>6</v>
      </c>
      <c r="AK198" s="1300" t="str">
        <f t="shared" ref="AK198" si="2042">IF(AJ194=6,"Masih harus diperbaiki sikap dan perilakunya dalam hal ", ", tapi masih harus diperbaiki sikap dan perilakunya dalam hal ")</f>
        <v xml:space="preserve">Masih harus diperbaiki sikap dan perilakunya dalam hal </v>
      </c>
      <c r="AL198" s="2268" t="str">
        <f t="shared" ref="AL198" si="2043">CONCATENATE(AK199,AD198,AD201,AE198,AE201,AF198,AF201,AG198,AG201,AH198,AH201,AI198)</f>
        <v/>
      </c>
      <c r="AM198" s="2275"/>
      <c r="AN198" s="2275"/>
      <c r="AO198" s="2275"/>
    </row>
    <row r="199" spans="2:41" ht="15.75" customHeight="1" thickBot="1" x14ac:dyDescent="0.25">
      <c r="B199" s="2261"/>
      <c r="C199" s="2264"/>
      <c r="D199" s="2244"/>
      <c r="E199" s="2245"/>
      <c r="F199" s="591" t="str">
        <f>NPENGETAHUAN!S37</f>
        <v/>
      </c>
      <c r="G199" s="1311" t="str">
        <f>NKETRAMPILAN!R37</f>
        <v/>
      </c>
      <c r="H199" s="1307" t="str">
        <f>NSIKAP!AE42</f>
        <v/>
      </c>
      <c r="I199" s="1317" t="str">
        <f>NPENGETAHUAN!AA37</f>
        <v/>
      </c>
      <c r="J199" s="1311" t="str">
        <f>NKETRAMPILAN!Z37</f>
        <v/>
      </c>
      <c r="K199" s="1307" t="str">
        <f>NSIKAP!AM42</f>
        <v/>
      </c>
      <c r="L199" s="624">
        <f>IF(L198="",0,1)</f>
        <v>0</v>
      </c>
      <c r="M199" s="624">
        <f t="shared" ref="M199" si="2044">IF(M198="",0,1)</f>
        <v>0</v>
      </c>
      <c r="N199" s="624">
        <f t="shared" ref="N199" si="2045">IF(N198="",0,1)</f>
        <v>0</v>
      </c>
      <c r="O199" s="624">
        <f t="shared" ref="O199" si="2046">IF(O198="",0,1)</f>
        <v>0</v>
      </c>
      <c r="P199" s="624">
        <f t="shared" ref="P199" si="2047">IF(P198="",0,1)</f>
        <v>0</v>
      </c>
      <c r="Q199" s="624">
        <f t="shared" ref="Q199" si="2048">IF(Q198="",0,1)</f>
        <v>0</v>
      </c>
      <c r="R199" s="624">
        <f>SUM(L199:Q199)</f>
        <v>0</v>
      </c>
      <c r="S199" s="624" t="str">
        <f>IF(R198=6,"",S198)</f>
        <v/>
      </c>
      <c r="T199" s="2269"/>
      <c r="U199" s="624">
        <f>IF(U198="",0,1)</f>
        <v>0</v>
      </c>
      <c r="V199" s="624">
        <f t="shared" ref="V199" si="2049">IF(V198="",0,1)</f>
        <v>0</v>
      </c>
      <c r="W199" s="624">
        <f t="shared" ref="W199" si="2050">IF(W198="",0,1)</f>
        <v>0</v>
      </c>
      <c r="X199" s="624">
        <f t="shared" ref="X199" si="2051">IF(X198="",0,1)</f>
        <v>0</v>
      </c>
      <c r="Y199" s="624">
        <f t="shared" ref="Y199" si="2052">IF(Y198="",0,1)</f>
        <v>0</v>
      </c>
      <c r="Z199" s="624">
        <f t="shared" ref="Z199" si="2053">IF(Z198="",0,1)</f>
        <v>0</v>
      </c>
      <c r="AA199" s="624">
        <f>SUM(U199:Z199)</f>
        <v>0</v>
      </c>
      <c r="AB199" s="1300" t="str">
        <f>IF(AA198=6,"",AB198)</f>
        <v/>
      </c>
      <c r="AC199" s="2269"/>
      <c r="AD199" s="624">
        <f t="shared" ref="AD199" si="2054">IF(AD198="",0,1)</f>
        <v>0</v>
      </c>
      <c r="AE199" s="624">
        <f t="shared" ref="AE199" si="2055">IF(AE198="",0,1)</f>
        <v>0</v>
      </c>
      <c r="AF199" s="624">
        <f t="shared" ref="AF199" si="2056">IF(AF198="",0,1)</f>
        <v>0</v>
      </c>
      <c r="AG199" s="624">
        <f t="shared" ref="AG199" si="2057">IF(AG198="",0,1)</f>
        <v>0</v>
      </c>
      <c r="AH199" s="624">
        <f t="shared" ref="AH199" si="2058">IF(AH198="",0,1)</f>
        <v>0</v>
      </c>
      <c r="AI199" s="624">
        <f t="shared" ref="AI199" si="2059">IF(AI198="",0,1)</f>
        <v>0</v>
      </c>
      <c r="AJ199" s="624">
        <f t="shared" ref="AJ199" si="2060">SUM(AD199:AI199)</f>
        <v>0</v>
      </c>
      <c r="AK199" s="1300" t="str">
        <f t="shared" ref="AK199" si="2061">IF(AJ198=6,"",AK198)</f>
        <v/>
      </c>
      <c r="AL199" s="2269"/>
      <c r="AM199" s="2275"/>
      <c r="AN199" s="2275"/>
      <c r="AO199" s="2275"/>
    </row>
    <row r="200" spans="2:41" ht="15.75" hidden="1" customHeight="1" thickTop="1" x14ac:dyDescent="0.2">
      <c r="B200" s="1298"/>
      <c r="C200" s="1299"/>
      <c r="D200" s="1296"/>
      <c r="E200" s="1297"/>
      <c r="F200" s="600"/>
      <c r="G200" s="1312"/>
      <c r="H200" s="1308"/>
      <c r="I200" s="1313"/>
      <c r="J200" s="1312"/>
      <c r="K200" s="1308"/>
      <c r="L200" s="624" t="str">
        <f>IF(SUM(L199:Q199)=1,"",IF(SUM(L199:Q199)=2," dan ",", "))</f>
        <v xml:space="preserve">, </v>
      </c>
      <c r="M200" s="624" t="str">
        <f>IF(SUM(M199:Q199)=1,"",IF(SUM(M199:Q199)=2," dan ",", "))</f>
        <v xml:space="preserve">, </v>
      </c>
      <c r="N200" s="624" t="str">
        <f>IF(SUM(N199:Q199)=1,"",IF(SUM(N199:Q199)=2," dan ",", "))</f>
        <v xml:space="preserve">, </v>
      </c>
      <c r="O200" s="624" t="str">
        <f>IF(SUM(O199:Q199)=1,"",IF(SUM(O199:Q199)=2," dan ",", "))</f>
        <v xml:space="preserve">, </v>
      </c>
      <c r="P200" s="624" t="str">
        <f>IF(SUM(P199:Q199)=1,"",IF(SUM(P199:Q199)=2," dan ",", "))</f>
        <v xml:space="preserve">, </v>
      </c>
      <c r="Q200" s="624"/>
      <c r="R200" s="624"/>
      <c r="S200" s="624"/>
      <c r="T200" s="2269"/>
      <c r="U200" s="624" t="str">
        <f>IF(SUM(U199:Z199)=1,"",IF(SUM(U199:Z199)=2," dan ",", "))</f>
        <v xml:space="preserve">, </v>
      </c>
      <c r="V200" s="624" t="str">
        <f>IF(SUM(V199:Z199)=1,"",IF(SUM(V199:Z199)=2," dan ",", "))</f>
        <v xml:space="preserve">, </v>
      </c>
      <c r="W200" s="624" t="str">
        <f>IF(SUM(W199:Z199)=1,"",IF(SUM(W199:Z199)=2," dan ",", "))</f>
        <v xml:space="preserve">, </v>
      </c>
      <c r="X200" s="624" t="str">
        <f>IF(SUM(X199:Z199)=1,"",IF(SUM(X199:Z199)=2," dan ",", "))</f>
        <v xml:space="preserve">, </v>
      </c>
      <c r="Y200" s="624" t="str">
        <f>IF(SUM(Y199:Z199)=1,"",IF(SUM(Y199:Z199)=2," dan ",", "))</f>
        <v xml:space="preserve">, </v>
      </c>
      <c r="Z200" s="624"/>
      <c r="AA200" s="624"/>
      <c r="AB200" s="1300"/>
      <c r="AC200" s="2269"/>
      <c r="AD200" s="624" t="str">
        <f t="shared" ref="AD200" si="2062">IF(SUM(AD199:AI199)=1,"",IF(SUM(AD199:AI199)=2," dan ",", "))</f>
        <v xml:space="preserve">, </v>
      </c>
      <c r="AE200" s="624" t="str">
        <f t="shared" ref="AE200" si="2063">IF(SUM(AE199:AI199)=1,"",IF(SUM(AE199:AI199)=2," dan ",", "))</f>
        <v xml:space="preserve">, </v>
      </c>
      <c r="AF200" s="624" t="str">
        <f t="shared" ref="AF200" si="2064">IF(SUM(AF199:AI199)=1,"",IF(SUM(AF199:AI199)=2," dan ",", "))</f>
        <v xml:space="preserve">, </v>
      </c>
      <c r="AG200" s="624" t="str">
        <f t="shared" ref="AG200" si="2065">IF(SUM(AG199:AI199)=1,"",IF(SUM(AG199:AI199)=2," dan ",", "))</f>
        <v xml:space="preserve">, </v>
      </c>
      <c r="AH200" s="624" t="str">
        <f t="shared" ref="AH200" si="2066">IF(SUM(AH199:AI199)=1,"",IF(SUM(AH199:AI199)=2," dan ",", "))</f>
        <v xml:space="preserve">, </v>
      </c>
      <c r="AI200" s="624"/>
      <c r="AJ200" s="624"/>
      <c r="AK200" s="1300"/>
      <c r="AL200" s="2269"/>
      <c r="AM200" s="2275"/>
      <c r="AN200" s="2275"/>
      <c r="AO200" s="2275"/>
    </row>
    <row r="201" spans="2:41" ht="15.75" hidden="1" customHeight="1" thickBot="1" x14ac:dyDescent="0.25">
      <c r="B201" s="616"/>
      <c r="C201" s="617"/>
      <c r="D201" s="618"/>
      <c r="E201" s="619"/>
      <c r="F201" s="600"/>
      <c r="G201" s="1312"/>
      <c r="H201" s="1308"/>
      <c r="I201" s="1313"/>
      <c r="J201" s="1312"/>
      <c r="K201" s="1308"/>
      <c r="L201" s="625" t="str">
        <f>IF(L199=0,"",L200)</f>
        <v/>
      </c>
      <c r="M201" s="625" t="str">
        <f t="shared" ref="M201" si="2067">IF(M199=0,"",M200)</f>
        <v/>
      </c>
      <c r="N201" s="625" t="str">
        <f t="shared" ref="N201" si="2068">IF(N199=0,"",N200)</f>
        <v/>
      </c>
      <c r="O201" s="625" t="str">
        <f t="shared" ref="O201" si="2069">IF(O199=0,"",O200)</f>
        <v/>
      </c>
      <c r="P201" s="625" t="str">
        <f t="shared" ref="P201" si="2070">IF(P199=0,"",P200)</f>
        <v/>
      </c>
      <c r="Q201" s="625" t="str">
        <f t="shared" ref="Q201" si="2071">IF(Q199=0,"",Q200)</f>
        <v/>
      </c>
      <c r="R201" s="625"/>
      <c r="S201" s="625"/>
      <c r="T201" s="2270"/>
      <c r="U201" s="625" t="str">
        <f>IF(U199=0,"",U200)</f>
        <v/>
      </c>
      <c r="V201" s="625" t="str">
        <f t="shared" ref="V201" si="2072">IF(V199=0,"",V200)</f>
        <v/>
      </c>
      <c r="W201" s="625" t="str">
        <f t="shared" ref="W201" si="2073">IF(W199=0,"",W200)</f>
        <v/>
      </c>
      <c r="X201" s="625" t="str">
        <f t="shared" ref="X201" si="2074">IF(X199=0,"",X200)</f>
        <v/>
      </c>
      <c r="Y201" s="625" t="str">
        <f t="shared" ref="Y201" si="2075">IF(Y199=0,"",Y200)</f>
        <v/>
      </c>
      <c r="Z201" s="625" t="str">
        <f t="shared" ref="Z201" si="2076">IF(Z199=0,"",Z200)</f>
        <v/>
      </c>
      <c r="AA201" s="625"/>
      <c r="AB201" s="1330"/>
      <c r="AC201" s="2270"/>
      <c r="AD201" s="625" t="str">
        <f t="shared" ref="AD201" si="2077">IF(AD199=0,"",AD200)</f>
        <v/>
      </c>
      <c r="AE201" s="625" t="str">
        <f t="shared" ref="AE201" si="2078">IF(AE199=0,"",AE200)</f>
        <v/>
      </c>
      <c r="AF201" s="625" t="str">
        <f t="shared" ref="AF201" si="2079">IF(AF199=0,"",AF200)</f>
        <v/>
      </c>
      <c r="AG201" s="625" t="str">
        <f t="shared" ref="AG201" si="2080">IF(AG199=0,"",AG200)</f>
        <v/>
      </c>
      <c r="AH201" s="625" t="str">
        <f t="shared" ref="AH201" si="2081">IF(AH199=0,"",AH200)</f>
        <v/>
      </c>
      <c r="AI201" s="625" t="str">
        <f t="shared" ref="AI201" si="2082">IF(AI199=0,"",AI200)</f>
        <v/>
      </c>
      <c r="AJ201" s="625"/>
      <c r="AK201" s="1330"/>
      <c r="AL201" s="2270"/>
      <c r="AM201" s="2276"/>
      <c r="AN201" s="2276"/>
      <c r="AO201" s="2276"/>
    </row>
    <row r="202" spans="2:41" ht="15.75" customHeight="1" thickTop="1" x14ac:dyDescent="0.2">
      <c r="B202" s="2259">
        <v>24</v>
      </c>
      <c r="C202" s="2262" t="str">
        <f>ABSEN!C34</f>
        <v/>
      </c>
      <c r="D202" s="2240" t="str">
        <f>ABSEN!E34</f>
        <v/>
      </c>
      <c r="E202" s="2241"/>
      <c r="F202" s="589" t="str">
        <f>NPENGETAHUAN!N38</f>
        <v/>
      </c>
      <c r="G202" s="1310" t="str">
        <f>NKETRAMPILAN!M38</f>
        <v/>
      </c>
      <c r="H202" s="1304" t="str">
        <f>NSIKAP!Z43</f>
        <v/>
      </c>
      <c r="I202" s="1314" t="str">
        <f>NPENGETAHUAN!V38</f>
        <v/>
      </c>
      <c r="J202" s="1310" t="str">
        <f>NKETRAMPILAN!U38</f>
        <v/>
      </c>
      <c r="K202" s="1304" t="str">
        <f>NSIKAP!AH43</f>
        <v/>
      </c>
      <c r="L202" s="623" t="str">
        <f>F202</f>
        <v/>
      </c>
      <c r="M202" s="623" t="str">
        <f>F203</f>
        <v/>
      </c>
      <c r="N202" s="623" t="str">
        <f>F204</f>
        <v/>
      </c>
      <c r="O202" s="623" t="str">
        <f>F205</f>
        <v/>
      </c>
      <c r="P202" s="623" t="str">
        <f>F206</f>
        <v/>
      </c>
      <c r="Q202" s="623" t="str">
        <f>F207</f>
        <v/>
      </c>
      <c r="R202" s="623">
        <f>COUNTBLANK(L202:Q202)</f>
        <v>6</v>
      </c>
      <c r="S202" s="1301" t="str">
        <f>IF(R202=6,"","Sudah memahami ")</f>
        <v/>
      </c>
      <c r="T202" s="2272" t="str">
        <f>CONCATENATE(S203,L202,L205,M202,M205,N202,N205,O202,O205,P202,P205,Q202)</f>
        <v/>
      </c>
      <c r="U202" s="1322" t="str">
        <f>G202</f>
        <v/>
      </c>
      <c r="V202" s="1322" t="str">
        <f>G203</f>
        <v/>
      </c>
      <c r="W202" s="1322" t="str">
        <f>G204</f>
        <v/>
      </c>
      <c r="X202" s="1322" t="str">
        <f>G205</f>
        <v/>
      </c>
      <c r="Y202" s="1322" t="str">
        <f>G206</f>
        <v/>
      </c>
      <c r="Z202" s="1322" t="str">
        <f>G207</f>
        <v/>
      </c>
      <c r="AA202" s="623">
        <f>COUNTBLANK(U202:Z202)</f>
        <v>6</v>
      </c>
      <c r="AB202" s="1301" t="str">
        <f>IF(AA202=6,"","Sudah memiliki ketrampilan ")</f>
        <v/>
      </c>
      <c r="AC202" s="2272" t="str">
        <f>CONCATENATE(AB203,U202,U205,V202,V205,W202,W205,X202,X205,Y202,Y205,Z202)</f>
        <v/>
      </c>
      <c r="AD202" s="1322" t="str">
        <f t="shared" ref="AD202" si="2083">H202</f>
        <v/>
      </c>
      <c r="AE202" s="1322" t="str">
        <f t="shared" ref="AE202" si="2084">H203</f>
        <v/>
      </c>
      <c r="AF202" s="1322" t="str">
        <f t="shared" ref="AF202" si="2085">H204</f>
        <v/>
      </c>
      <c r="AG202" s="1322" t="str">
        <f t="shared" ref="AG202" si="2086">H205</f>
        <v/>
      </c>
      <c r="AH202" s="1322" t="str">
        <f t="shared" ref="AH202" si="2087">H206</f>
        <v/>
      </c>
      <c r="AI202" s="1322" t="str">
        <f t="shared" ref="AI202" si="2088">H207</f>
        <v/>
      </c>
      <c r="AJ202" s="623">
        <f t="shared" ref="AJ202" si="2089">COUNTBLANK(AD202:AI202)</f>
        <v>6</v>
      </c>
      <c r="AK202" s="1301" t="str">
        <f t="shared" ref="AK202" si="2090">IF(AJ202=6,"","Sudah memperlihatkan sikap yang konsisten terhadap ")</f>
        <v/>
      </c>
      <c r="AL202" s="2272" t="str">
        <f t="shared" ref="AL202" si="2091">CONCATENATE(AK203,AD202,AD205,AE202,AE205,AF202,AF205,AG202,AG205,AH202,AH205,AI202)</f>
        <v/>
      </c>
      <c r="AM202" s="2274" t="str">
        <f t="shared" ref="AM202" si="2092">CONCATENATE(T202,T206)</f>
        <v/>
      </c>
      <c r="AN202" s="2274" t="str">
        <f t="shared" ref="AN202" si="2093">CONCATENATE(AC202,AC206)</f>
        <v/>
      </c>
      <c r="AO202" s="2274" t="str">
        <f t="shared" ref="AO202" si="2094">CONCATENATE(AL202,AL206)</f>
        <v/>
      </c>
    </row>
    <row r="203" spans="2:41" ht="15" customHeight="1" x14ac:dyDescent="0.2">
      <c r="B203" s="2260"/>
      <c r="C203" s="2263"/>
      <c r="D203" s="2242"/>
      <c r="E203" s="2243"/>
      <c r="F203" s="590" t="str">
        <f>NPENGETAHUAN!O38</f>
        <v/>
      </c>
      <c r="G203" s="1311" t="str">
        <f>NKETRAMPILAN!N38</f>
        <v/>
      </c>
      <c r="H203" s="1305" t="str">
        <f>NSIKAP!AA43</f>
        <v/>
      </c>
      <c r="I203" s="1315" t="str">
        <f>NPENGETAHUAN!W38</f>
        <v/>
      </c>
      <c r="J203" s="1311" t="str">
        <f>NKETRAMPILAN!V38</f>
        <v/>
      </c>
      <c r="K203" s="1305" t="str">
        <f>NSIKAP!AI43</f>
        <v/>
      </c>
      <c r="L203" s="624">
        <f>IF(L202="",0,1)</f>
        <v>0</v>
      </c>
      <c r="M203" s="624">
        <f>IF(M202="",0,1)</f>
        <v>0</v>
      </c>
      <c r="N203" s="624">
        <f t="shared" ref="N203" si="2095">IF(N202="",0,1)</f>
        <v>0</v>
      </c>
      <c r="O203" s="624">
        <f t="shared" ref="O203" si="2096">IF(O202="",0,1)</f>
        <v>0</v>
      </c>
      <c r="P203" s="624">
        <f t="shared" ref="P203" si="2097">IF(P202="",0,1)</f>
        <v>0</v>
      </c>
      <c r="Q203" s="624">
        <f t="shared" ref="Q203" si="2098">IF(Q202="",0,1)</f>
        <v>0</v>
      </c>
      <c r="R203" s="624">
        <f>SUM(L203:Q203)</f>
        <v>0</v>
      </c>
      <c r="S203" s="624" t="str">
        <f>IF(R203=6,"",S202)</f>
        <v/>
      </c>
      <c r="T203" s="2269"/>
      <c r="U203" s="624">
        <f>IF(U202="",0,1)</f>
        <v>0</v>
      </c>
      <c r="V203" s="624">
        <f>IF(V202="",0,1)</f>
        <v>0</v>
      </c>
      <c r="W203" s="624">
        <f t="shared" ref="W203" si="2099">IF(W202="",0,1)</f>
        <v>0</v>
      </c>
      <c r="X203" s="624">
        <f t="shared" ref="X203" si="2100">IF(X202="",0,1)</f>
        <v>0</v>
      </c>
      <c r="Y203" s="624">
        <f t="shared" ref="Y203" si="2101">IF(Y202="",0,1)</f>
        <v>0</v>
      </c>
      <c r="Z203" s="624">
        <f t="shared" ref="Z203" si="2102">IF(Z202="",0,1)</f>
        <v>0</v>
      </c>
      <c r="AA203" s="624">
        <f>SUM(U203:Z203)</f>
        <v>0</v>
      </c>
      <c r="AB203" s="1300" t="str">
        <f>IF(AA203=6,"",AB202)</f>
        <v/>
      </c>
      <c r="AC203" s="2269"/>
      <c r="AD203" s="624">
        <f t="shared" ref="AD203" si="2103">IF(AD202="",0,1)</f>
        <v>0</v>
      </c>
      <c r="AE203" s="624">
        <f t="shared" ref="AE203" si="2104">IF(AE202="",0,1)</f>
        <v>0</v>
      </c>
      <c r="AF203" s="624">
        <f t="shared" ref="AF203" si="2105">IF(AF202="",0,1)</f>
        <v>0</v>
      </c>
      <c r="AG203" s="624">
        <f t="shared" ref="AG203" si="2106">IF(AG202="",0,1)</f>
        <v>0</v>
      </c>
      <c r="AH203" s="624">
        <f t="shared" ref="AH203" si="2107">IF(AH202="",0,1)</f>
        <v>0</v>
      </c>
      <c r="AI203" s="624">
        <f t="shared" ref="AI203" si="2108">IF(AI202="",0,1)</f>
        <v>0</v>
      </c>
      <c r="AJ203" s="624">
        <f t="shared" ref="AJ203" si="2109">SUM(AD203:AI203)</f>
        <v>0</v>
      </c>
      <c r="AK203" s="1300" t="str">
        <f t="shared" ref="AK203" si="2110">IF(AJ203=6,"",AK202)</f>
        <v/>
      </c>
      <c r="AL203" s="2269"/>
      <c r="AM203" s="2275"/>
      <c r="AN203" s="2275"/>
      <c r="AO203" s="2275"/>
    </row>
    <row r="204" spans="2:41" ht="15" customHeight="1" x14ac:dyDescent="0.2">
      <c r="B204" s="2260"/>
      <c r="C204" s="2263"/>
      <c r="D204" s="2242"/>
      <c r="E204" s="2243"/>
      <c r="F204" s="601" t="str">
        <f>NPENGETAHUAN!P38</f>
        <v/>
      </c>
      <c r="G204" s="1311" t="str">
        <f>NKETRAMPILAN!O38</f>
        <v/>
      </c>
      <c r="H204" s="1306" t="str">
        <f>NSIKAP!AB43</f>
        <v/>
      </c>
      <c r="I204" s="1316" t="str">
        <f>NPENGETAHUAN!X38</f>
        <v/>
      </c>
      <c r="J204" s="1311" t="str">
        <f>NKETRAMPILAN!W38</f>
        <v/>
      </c>
      <c r="K204" s="1306" t="str">
        <f>NSIKAP!AJ43</f>
        <v/>
      </c>
      <c r="L204" s="624" t="str">
        <f>IF(SUM(L203:Q203)=1,"",IF(SUM(L203:Q203)=2," dan ",", "))</f>
        <v xml:space="preserve">, </v>
      </c>
      <c r="M204" s="624" t="str">
        <f>IF(SUM(M203:Q203)=1,"",IF(SUM(M203:Q203)=2," dan ",", "))</f>
        <v xml:space="preserve">, </v>
      </c>
      <c r="N204" s="624" t="str">
        <f>IF(SUM(N203:Q203)=1,"",IF(SUM(N203:Q203)=2," dan ",", "))</f>
        <v xml:space="preserve">, </v>
      </c>
      <c r="O204" s="624" t="str">
        <f>IF(SUM(O203:Q203)=1,"",IF(SUM(O203:Q203)=2," dan ",", "))</f>
        <v xml:space="preserve">, </v>
      </c>
      <c r="P204" s="624" t="str">
        <f>IF(SUM(P203:Q203)=1,"",IF(SUM(P203:Q203)=2," dan ",", "))</f>
        <v xml:space="preserve">, </v>
      </c>
      <c r="Q204" s="624"/>
      <c r="R204" s="624"/>
      <c r="S204" s="624"/>
      <c r="T204" s="2269"/>
      <c r="U204" s="624" t="str">
        <f>IF(SUM(U203:Z203)=1,"",IF(SUM(U203:Z203)=2," dan ",", "))</f>
        <v xml:space="preserve">, </v>
      </c>
      <c r="V204" s="624" t="str">
        <f>IF(SUM(V203:Z203)=1,"",IF(SUM(V203:Z203)=2," dan ",", "))</f>
        <v xml:space="preserve">, </v>
      </c>
      <c r="W204" s="624" t="str">
        <f>IF(SUM(W203:Z203)=1,"",IF(SUM(W203:Z203)=2," dan ",", "))</f>
        <v xml:space="preserve">, </v>
      </c>
      <c r="X204" s="624" t="str">
        <f>IF(SUM(X203:Z203)=1,"",IF(SUM(X203:Z203)=2," dan ",", "))</f>
        <v xml:space="preserve">, </v>
      </c>
      <c r="Y204" s="624" t="str">
        <f>IF(SUM(Y203:Z203)=1,"",IF(SUM(Y203:Z203)=2," dan ",", "))</f>
        <v xml:space="preserve">, </v>
      </c>
      <c r="Z204" s="624"/>
      <c r="AA204" s="624"/>
      <c r="AB204" s="1300"/>
      <c r="AC204" s="2269"/>
      <c r="AD204" s="624" t="str">
        <f t="shared" ref="AD204" si="2111">IF(SUM(AD203:AI203)=1,"",IF(SUM(AD203:AI203)=2," dan ",", "))</f>
        <v xml:space="preserve">, </v>
      </c>
      <c r="AE204" s="624" t="str">
        <f t="shared" ref="AE204" si="2112">IF(SUM(AE203:AI203)=1,"",IF(SUM(AE203:AI203)=2," dan ",", "))</f>
        <v xml:space="preserve">, </v>
      </c>
      <c r="AF204" s="624" t="str">
        <f t="shared" ref="AF204" si="2113">IF(SUM(AF203:AI203)=1,"",IF(SUM(AF203:AI203)=2," dan ",", "))</f>
        <v xml:space="preserve">, </v>
      </c>
      <c r="AG204" s="624" t="str">
        <f t="shared" ref="AG204" si="2114">IF(SUM(AG203:AI203)=1,"",IF(SUM(AG203:AI203)=2," dan ",", "))</f>
        <v xml:space="preserve">, </v>
      </c>
      <c r="AH204" s="624" t="str">
        <f t="shared" ref="AH204" si="2115">IF(SUM(AH203:AI203)=1,"",IF(SUM(AH203:AI203)=2," dan ",", "))</f>
        <v xml:space="preserve">, </v>
      </c>
      <c r="AI204" s="624"/>
      <c r="AJ204" s="624"/>
      <c r="AK204" s="1300"/>
      <c r="AL204" s="2269"/>
      <c r="AM204" s="2275"/>
      <c r="AN204" s="2275"/>
      <c r="AO204" s="2275"/>
    </row>
    <row r="205" spans="2:41" ht="15" customHeight="1" x14ac:dyDescent="0.2">
      <c r="B205" s="2260"/>
      <c r="C205" s="2263"/>
      <c r="D205" s="2242"/>
      <c r="E205" s="2243"/>
      <c r="F205" s="601" t="str">
        <f>NPENGETAHUAN!Q38</f>
        <v/>
      </c>
      <c r="G205" s="1311" t="str">
        <f>NKETRAMPILAN!P38</f>
        <v/>
      </c>
      <c r="H205" s="1306" t="str">
        <f>NSIKAP!AC43</f>
        <v/>
      </c>
      <c r="I205" s="1316" t="str">
        <f>NPENGETAHUAN!Y38</f>
        <v/>
      </c>
      <c r="J205" s="1311" t="str">
        <f>NKETRAMPILAN!X38</f>
        <v/>
      </c>
      <c r="K205" s="1306" t="str">
        <f>NSIKAP!AK43</f>
        <v/>
      </c>
      <c r="L205" s="624" t="str">
        <f>IF(L203=0,"",L204)</f>
        <v/>
      </c>
      <c r="M205" s="624" t="str">
        <f>IF(M203=0,"",M204)</f>
        <v/>
      </c>
      <c r="N205" s="624" t="str">
        <f t="shared" ref="N205" si="2116">IF(N203=0,"",N204)</f>
        <v/>
      </c>
      <c r="O205" s="624" t="str">
        <f t="shared" ref="O205" si="2117">IF(O203=0,"",O204)</f>
        <v/>
      </c>
      <c r="P205" s="624" t="str">
        <f t="shared" ref="P205" si="2118">IF(P203=0,"",P204)</f>
        <v/>
      </c>
      <c r="Q205" s="624"/>
      <c r="R205" s="624"/>
      <c r="S205" s="624"/>
      <c r="T205" s="2273"/>
      <c r="U205" s="624" t="str">
        <f>IF(U203=0,"",U204)</f>
        <v/>
      </c>
      <c r="V205" s="624" t="str">
        <f>IF(V203=0,"",V204)</f>
        <v/>
      </c>
      <c r="W205" s="624" t="str">
        <f t="shared" ref="W205" si="2119">IF(W203=0,"",W204)</f>
        <v/>
      </c>
      <c r="X205" s="624" t="str">
        <f t="shared" ref="X205" si="2120">IF(X203=0,"",X204)</f>
        <v/>
      </c>
      <c r="Y205" s="624" t="str">
        <f t="shared" ref="Y205" si="2121">IF(Y203=0,"",Y204)</f>
        <v/>
      </c>
      <c r="Z205" s="624"/>
      <c r="AA205" s="624"/>
      <c r="AB205" s="1300"/>
      <c r="AC205" s="2273"/>
      <c r="AD205" s="624" t="str">
        <f t="shared" ref="AD205:AE205" si="2122">IF(AD203=0,"",AD204)</f>
        <v/>
      </c>
      <c r="AE205" s="624" t="str">
        <f t="shared" si="2122"/>
        <v/>
      </c>
      <c r="AF205" s="624" t="str">
        <f t="shared" ref="AF205" si="2123">IF(AF203=0,"",AF204)</f>
        <v/>
      </c>
      <c r="AG205" s="624" t="str">
        <f t="shared" ref="AG205" si="2124">IF(AG203=0,"",AG204)</f>
        <v/>
      </c>
      <c r="AH205" s="624" t="str">
        <f t="shared" ref="AH205" si="2125">IF(AH203=0,"",AH204)</f>
        <v/>
      </c>
      <c r="AI205" s="624"/>
      <c r="AJ205" s="624"/>
      <c r="AK205" s="1300"/>
      <c r="AL205" s="2273"/>
      <c r="AM205" s="2275"/>
      <c r="AN205" s="2275"/>
      <c r="AO205" s="2275"/>
    </row>
    <row r="206" spans="2:41" ht="15" customHeight="1" x14ac:dyDescent="0.2">
      <c r="B206" s="2260"/>
      <c r="C206" s="2263"/>
      <c r="D206" s="2242"/>
      <c r="E206" s="2243"/>
      <c r="F206" s="601" t="str">
        <f>NPENGETAHUAN!R38</f>
        <v/>
      </c>
      <c r="G206" s="1311" t="str">
        <f>NKETRAMPILAN!Q38</f>
        <v/>
      </c>
      <c r="H206" s="1306" t="str">
        <f>NSIKAP!AD43</f>
        <v/>
      </c>
      <c r="I206" s="1316" t="str">
        <f>NPENGETAHUAN!Z38</f>
        <v/>
      </c>
      <c r="J206" s="1311" t="str">
        <f>NKETRAMPILAN!Y38</f>
        <v/>
      </c>
      <c r="K206" s="1306" t="str">
        <f>NSIKAP!AL43</f>
        <v/>
      </c>
      <c r="L206" s="624" t="str">
        <f>I202</f>
        <v/>
      </c>
      <c r="M206" s="624" t="str">
        <f>I203</f>
        <v/>
      </c>
      <c r="N206" s="624" t="str">
        <f>I204</f>
        <v/>
      </c>
      <c r="O206" s="624" t="str">
        <f>I205</f>
        <v/>
      </c>
      <c r="P206" s="624" t="str">
        <f>I206</f>
        <v/>
      </c>
      <c r="Q206" s="624" t="str">
        <f>I207</f>
        <v/>
      </c>
      <c r="R206" s="624">
        <f t="shared" ref="R206" si="2126">COUNTBLANK(L206:Q206)</f>
        <v>6</v>
      </c>
      <c r="S206" s="624" t="str">
        <f>IF(R202=6,"Masih harus ditingkatkan pemahaman mengenai", ", tapi masih harus ditingkatkan pemahaman mengenai ")</f>
        <v>Masih harus ditingkatkan pemahaman mengenai</v>
      </c>
      <c r="T206" s="2268" t="str">
        <f>CONCATENATE(S207,L206,L209,M206,M209,N206,N209,O206,O209,P206,P209,Q206)</f>
        <v/>
      </c>
      <c r="U206" s="624" t="str">
        <f>J202</f>
        <v/>
      </c>
      <c r="V206" s="624" t="str">
        <f>J203</f>
        <v/>
      </c>
      <c r="W206" s="624" t="str">
        <f>J204</f>
        <v/>
      </c>
      <c r="X206" s="624" t="str">
        <f>J205</f>
        <v/>
      </c>
      <c r="Y206" s="624" t="str">
        <f>J206</f>
        <v/>
      </c>
      <c r="Z206" s="624" t="str">
        <f>J207</f>
        <v/>
      </c>
      <c r="AA206" s="624">
        <f t="shared" ref="AA206" si="2127">COUNTBLANK(U206:Z206)</f>
        <v>6</v>
      </c>
      <c r="AB206" s="1300" t="str">
        <f>IF(AA202=6,"Masih harus ditingkatkan kemampuan pada ketrampilan", ", tapi masih harus ditingkatkan ketrampilannya dalam ")</f>
        <v>Masih harus ditingkatkan kemampuan pada ketrampilan</v>
      </c>
      <c r="AC206" s="2268" t="str">
        <f>CONCATENATE(AB207,U206,U209,V206,V209,W206,W209,X206,X209,Y206,Y209,Z206)</f>
        <v/>
      </c>
      <c r="AD206" s="624" t="str">
        <f t="shared" ref="AD206" si="2128">K202</f>
        <v/>
      </c>
      <c r="AE206" s="624" t="str">
        <f t="shared" ref="AE206" si="2129">K203</f>
        <v/>
      </c>
      <c r="AF206" s="624" t="str">
        <f t="shared" ref="AF206" si="2130">K204</f>
        <v/>
      </c>
      <c r="AG206" s="624" t="str">
        <f t="shared" ref="AG206" si="2131">K205</f>
        <v/>
      </c>
      <c r="AH206" s="624" t="str">
        <f t="shared" ref="AH206" si="2132">K206</f>
        <v/>
      </c>
      <c r="AI206" s="624" t="str">
        <f t="shared" ref="AI206" si="2133">K207</f>
        <v/>
      </c>
      <c r="AJ206" s="624">
        <f t="shared" ref="AJ206" si="2134">COUNTBLANK(AD206:AI206)</f>
        <v>6</v>
      </c>
      <c r="AK206" s="1300" t="str">
        <f t="shared" ref="AK206" si="2135">IF(AJ202=6,"Masih harus diperbaiki sikap dan perilakunya dalam hal ", ", tapi masih harus diperbaiki sikap dan perilakunya dalam hal ")</f>
        <v xml:space="preserve">Masih harus diperbaiki sikap dan perilakunya dalam hal </v>
      </c>
      <c r="AL206" s="2268" t="str">
        <f t="shared" ref="AL206" si="2136">CONCATENATE(AK207,AD206,AD209,AE206,AE209,AF206,AF209,AG206,AG209,AH206,AH209,AI206)</f>
        <v/>
      </c>
      <c r="AM206" s="2275"/>
      <c r="AN206" s="2275"/>
      <c r="AO206" s="2275"/>
    </row>
    <row r="207" spans="2:41" ht="15.75" customHeight="1" thickBot="1" x14ac:dyDescent="0.25">
      <c r="B207" s="2261"/>
      <c r="C207" s="2264"/>
      <c r="D207" s="2244"/>
      <c r="E207" s="2245"/>
      <c r="F207" s="591" t="str">
        <f>NPENGETAHUAN!S38</f>
        <v/>
      </c>
      <c r="G207" s="1311" t="str">
        <f>NKETRAMPILAN!R38</f>
        <v/>
      </c>
      <c r="H207" s="1307" t="str">
        <f>NSIKAP!AE43</f>
        <v/>
      </c>
      <c r="I207" s="1317" t="str">
        <f>NPENGETAHUAN!AA38</f>
        <v/>
      </c>
      <c r="J207" s="1311" t="str">
        <f>NKETRAMPILAN!Z38</f>
        <v/>
      </c>
      <c r="K207" s="1307" t="str">
        <f>NSIKAP!AM43</f>
        <v/>
      </c>
      <c r="L207" s="624">
        <f>IF(L206="",0,1)</f>
        <v>0</v>
      </c>
      <c r="M207" s="624">
        <f t="shared" ref="M207" si="2137">IF(M206="",0,1)</f>
        <v>0</v>
      </c>
      <c r="N207" s="624">
        <f t="shared" ref="N207" si="2138">IF(N206="",0,1)</f>
        <v>0</v>
      </c>
      <c r="O207" s="624">
        <f t="shared" ref="O207" si="2139">IF(O206="",0,1)</f>
        <v>0</v>
      </c>
      <c r="P207" s="624">
        <f t="shared" ref="P207" si="2140">IF(P206="",0,1)</f>
        <v>0</v>
      </c>
      <c r="Q207" s="624">
        <f t="shared" ref="Q207" si="2141">IF(Q206="",0,1)</f>
        <v>0</v>
      </c>
      <c r="R207" s="624">
        <f>SUM(L207:Q207)</f>
        <v>0</v>
      </c>
      <c r="S207" s="624" t="str">
        <f>IF(R206=6,"",S206)</f>
        <v/>
      </c>
      <c r="T207" s="2269"/>
      <c r="U207" s="624">
        <f>IF(U206="",0,1)</f>
        <v>0</v>
      </c>
      <c r="V207" s="624">
        <f t="shared" ref="V207" si="2142">IF(V206="",0,1)</f>
        <v>0</v>
      </c>
      <c r="W207" s="624">
        <f t="shared" ref="W207" si="2143">IF(W206="",0,1)</f>
        <v>0</v>
      </c>
      <c r="X207" s="624">
        <f t="shared" ref="X207" si="2144">IF(X206="",0,1)</f>
        <v>0</v>
      </c>
      <c r="Y207" s="624">
        <f t="shared" ref="Y207" si="2145">IF(Y206="",0,1)</f>
        <v>0</v>
      </c>
      <c r="Z207" s="624">
        <f t="shared" ref="Z207" si="2146">IF(Z206="",0,1)</f>
        <v>0</v>
      </c>
      <c r="AA207" s="624">
        <f>SUM(U207:Z207)</f>
        <v>0</v>
      </c>
      <c r="AB207" s="1300" t="str">
        <f>IF(AA206=6,"",AB206)</f>
        <v/>
      </c>
      <c r="AC207" s="2269"/>
      <c r="AD207" s="624">
        <f t="shared" ref="AD207" si="2147">IF(AD206="",0,1)</f>
        <v>0</v>
      </c>
      <c r="AE207" s="624">
        <f t="shared" ref="AE207" si="2148">IF(AE206="",0,1)</f>
        <v>0</v>
      </c>
      <c r="AF207" s="624">
        <f t="shared" ref="AF207" si="2149">IF(AF206="",0,1)</f>
        <v>0</v>
      </c>
      <c r="AG207" s="624">
        <f t="shared" ref="AG207" si="2150">IF(AG206="",0,1)</f>
        <v>0</v>
      </c>
      <c r="AH207" s="624">
        <f t="shared" ref="AH207" si="2151">IF(AH206="",0,1)</f>
        <v>0</v>
      </c>
      <c r="AI207" s="624">
        <f t="shared" ref="AI207" si="2152">IF(AI206="",0,1)</f>
        <v>0</v>
      </c>
      <c r="AJ207" s="624">
        <f t="shared" ref="AJ207" si="2153">SUM(AD207:AI207)</f>
        <v>0</v>
      </c>
      <c r="AK207" s="1300" t="str">
        <f t="shared" ref="AK207" si="2154">IF(AJ206=6,"",AK206)</f>
        <v/>
      </c>
      <c r="AL207" s="2269"/>
      <c r="AM207" s="2275"/>
      <c r="AN207" s="2275"/>
      <c r="AO207" s="2275"/>
    </row>
    <row r="208" spans="2:41" ht="15.75" hidden="1" customHeight="1" thickTop="1" x14ac:dyDescent="0.2">
      <c r="B208" s="1298"/>
      <c r="C208" s="1299"/>
      <c r="D208" s="1296"/>
      <c r="E208" s="1297"/>
      <c r="F208" s="600"/>
      <c r="G208" s="1312"/>
      <c r="H208" s="1308"/>
      <c r="I208" s="1313"/>
      <c r="J208" s="1312"/>
      <c r="K208" s="1308"/>
      <c r="L208" s="624" t="str">
        <f>IF(SUM(L207:Q207)=1,"",IF(SUM(L207:Q207)=2," dan ",", "))</f>
        <v xml:space="preserve">, </v>
      </c>
      <c r="M208" s="624" t="str">
        <f>IF(SUM(M207:Q207)=1,"",IF(SUM(M207:Q207)=2," dan ",", "))</f>
        <v xml:space="preserve">, </v>
      </c>
      <c r="N208" s="624" t="str">
        <f>IF(SUM(N207:Q207)=1,"",IF(SUM(N207:Q207)=2," dan ",", "))</f>
        <v xml:space="preserve">, </v>
      </c>
      <c r="O208" s="624" t="str">
        <f>IF(SUM(O207:Q207)=1,"",IF(SUM(O207:Q207)=2," dan ",", "))</f>
        <v xml:space="preserve">, </v>
      </c>
      <c r="P208" s="624" t="str">
        <f>IF(SUM(P207:Q207)=1,"",IF(SUM(P207:Q207)=2," dan ",", "))</f>
        <v xml:space="preserve">, </v>
      </c>
      <c r="Q208" s="624"/>
      <c r="R208" s="624"/>
      <c r="S208" s="624"/>
      <c r="T208" s="2269"/>
      <c r="U208" s="624" t="str">
        <f>IF(SUM(U207:Z207)=1,"",IF(SUM(U207:Z207)=2," dan ",", "))</f>
        <v xml:space="preserve">, </v>
      </c>
      <c r="V208" s="624" t="str">
        <f>IF(SUM(V207:Z207)=1,"",IF(SUM(V207:Z207)=2," dan ",", "))</f>
        <v xml:space="preserve">, </v>
      </c>
      <c r="W208" s="624" t="str">
        <f>IF(SUM(W207:Z207)=1,"",IF(SUM(W207:Z207)=2," dan ",", "))</f>
        <v xml:space="preserve">, </v>
      </c>
      <c r="X208" s="624" t="str">
        <f>IF(SUM(X207:Z207)=1,"",IF(SUM(X207:Z207)=2," dan ",", "))</f>
        <v xml:space="preserve">, </v>
      </c>
      <c r="Y208" s="624" t="str">
        <f>IF(SUM(Y207:Z207)=1,"",IF(SUM(Y207:Z207)=2," dan ",", "))</f>
        <v xml:space="preserve">, </v>
      </c>
      <c r="Z208" s="624"/>
      <c r="AA208" s="624"/>
      <c r="AB208" s="1300"/>
      <c r="AC208" s="2269"/>
      <c r="AD208" s="624" t="str">
        <f t="shared" ref="AD208" si="2155">IF(SUM(AD207:AI207)=1,"",IF(SUM(AD207:AI207)=2," dan ",", "))</f>
        <v xml:space="preserve">, </v>
      </c>
      <c r="AE208" s="624" t="str">
        <f t="shared" ref="AE208" si="2156">IF(SUM(AE207:AI207)=1,"",IF(SUM(AE207:AI207)=2," dan ",", "))</f>
        <v xml:space="preserve">, </v>
      </c>
      <c r="AF208" s="624" t="str">
        <f t="shared" ref="AF208" si="2157">IF(SUM(AF207:AI207)=1,"",IF(SUM(AF207:AI207)=2," dan ",", "))</f>
        <v xml:space="preserve">, </v>
      </c>
      <c r="AG208" s="624" t="str">
        <f t="shared" ref="AG208" si="2158">IF(SUM(AG207:AI207)=1,"",IF(SUM(AG207:AI207)=2," dan ",", "))</f>
        <v xml:space="preserve">, </v>
      </c>
      <c r="AH208" s="624" t="str">
        <f t="shared" ref="AH208" si="2159">IF(SUM(AH207:AI207)=1,"",IF(SUM(AH207:AI207)=2," dan ",", "))</f>
        <v xml:space="preserve">, </v>
      </c>
      <c r="AI208" s="624"/>
      <c r="AJ208" s="624"/>
      <c r="AK208" s="1300"/>
      <c r="AL208" s="2269"/>
      <c r="AM208" s="2275"/>
      <c r="AN208" s="2275"/>
      <c r="AO208" s="2275"/>
    </row>
    <row r="209" spans="2:41" ht="15.75" hidden="1" customHeight="1" thickBot="1" x14ac:dyDescent="0.25">
      <c r="B209" s="616"/>
      <c r="C209" s="617"/>
      <c r="D209" s="618"/>
      <c r="E209" s="619"/>
      <c r="F209" s="600"/>
      <c r="G209" s="1312"/>
      <c r="H209" s="1308"/>
      <c r="I209" s="1313"/>
      <c r="J209" s="1312"/>
      <c r="K209" s="1308"/>
      <c r="L209" s="625" t="str">
        <f>IF(L207=0,"",L208)</f>
        <v/>
      </c>
      <c r="M209" s="625" t="str">
        <f t="shared" ref="M209" si="2160">IF(M207=0,"",M208)</f>
        <v/>
      </c>
      <c r="N209" s="625" t="str">
        <f t="shared" ref="N209" si="2161">IF(N207=0,"",N208)</f>
        <v/>
      </c>
      <c r="O209" s="625" t="str">
        <f t="shared" ref="O209" si="2162">IF(O207=0,"",O208)</f>
        <v/>
      </c>
      <c r="P209" s="625" t="str">
        <f t="shared" ref="P209" si="2163">IF(P207=0,"",P208)</f>
        <v/>
      </c>
      <c r="Q209" s="625" t="str">
        <f t="shared" ref="Q209" si="2164">IF(Q207=0,"",Q208)</f>
        <v/>
      </c>
      <c r="R209" s="625"/>
      <c r="S209" s="625"/>
      <c r="T209" s="2270"/>
      <c r="U209" s="625" t="str">
        <f>IF(U207=0,"",U208)</f>
        <v/>
      </c>
      <c r="V209" s="625" t="str">
        <f t="shared" ref="V209" si="2165">IF(V207=0,"",V208)</f>
        <v/>
      </c>
      <c r="W209" s="625" t="str">
        <f t="shared" ref="W209" si="2166">IF(W207=0,"",W208)</f>
        <v/>
      </c>
      <c r="X209" s="625" t="str">
        <f t="shared" ref="X209" si="2167">IF(X207=0,"",X208)</f>
        <v/>
      </c>
      <c r="Y209" s="625" t="str">
        <f t="shared" ref="Y209" si="2168">IF(Y207=0,"",Y208)</f>
        <v/>
      </c>
      <c r="Z209" s="625" t="str">
        <f t="shared" ref="Z209" si="2169">IF(Z207=0,"",Z208)</f>
        <v/>
      </c>
      <c r="AA209" s="625"/>
      <c r="AB209" s="1330"/>
      <c r="AC209" s="2270"/>
      <c r="AD209" s="625" t="str">
        <f t="shared" ref="AD209" si="2170">IF(AD207=0,"",AD208)</f>
        <v/>
      </c>
      <c r="AE209" s="625" t="str">
        <f t="shared" ref="AE209" si="2171">IF(AE207=0,"",AE208)</f>
        <v/>
      </c>
      <c r="AF209" s="625" t="str">
        <f t="shared" ref="AF209" si="2172">IF(AF207=0,"",AF208)</f>
        <v/>
      </c>
      <c r="AG209" s="625" t="str">
        <f t="shared" ref="AG209" si="2173">IF(AG207=0,"",AG208)</f>
        <v/>
      </c>
      <c r="AH209" s="625" t="str">
        <f t="shared" ref="AH209" si="2174">IF(AH207=0,"",AH208)</f>
        <v/>
      </c>
      <c r="AI209" s="625" t="str">
        <f t="shared" ref="AI209" si="2175">IF(AI207=0,"",AI208)</f>
        <v/>
      </c>
      <c r="AJ209" s="625"/>
      <c r="AK209" s="1330"/>
      <c r="AL209" s="2270"/>
      <c r="AM209" s="2276"/>
      <c r="AN209" s="2276"/>
      <c r="AO209" s="2276"/>
    </row>
    <row r="210" spans="2:41" ht="15.75" customHeight="1" thickTop="1" x14ac:dyDescent="0.2">
      <c r="B210" s="2259">
        <v>25</v>
      </c>
      <c r="C210" s="2262" t="str">
        <f>ABSEN!C35</f>
        <v/>
      </c>
      <c r="D210" s="2240" t="str">
        <f>ABSEN!E35</f>
        <v/>
      </c>
      <c r="E210" s="2241"/>
      <c r="F210" s="589" t="str">
        <f>NPENGETAHUAN!N39</f>
        <v/>
      </c>
      <c r="G210" s="1310" t="str">
        <f>NKETRAMPILAN!M39</f>
        <v/>
      </c>
      <c r="H210" s="1304" t="str">
        <f>NSIKAP!Z44</f>
        <v/>
      </c>
      <c r="I210" s="1314" t="str">
        <f>NPENGETAHUAN!V39</f>
        <v/>
      </c>
      <c r="J210" s="1310" t="str">
        <f>NKETRAMPILAN!U39</f>
        <v/>
      </c>
      <c r="K210" s="1304" t="str">
        <f>NSIKAP!AH44</f>
        <v/>
      </c>
      <c r="L210" s="623" t="str">
        <f>F210</f>
        <v/>
      </c>
      <c r="M210" s="623" t="str">
        <f>F211</f>
        <v/>
      </c>
      <c r="N210" s="623" t="str">
        <f>F212</f>
        <v/>
      </c>
      <c r="O210" s="623" t="str">
        <f>F213</f>
        <v/>
      </c>
      <c r="P210" s="623" t="str">
        <f>F214</f>
        <v/>
      </c>
      <c r="Q210" s="623" t="str">
        <f>F215</f>
        <v/>
      </c>
      <c r="R210" s="623">
        <f>COUNTBLANK(L210:Q210)</f>
        <v>6</v>
      </c>
      <c r="S210" s="1301" t="str">
        <f>IF(R210=6,"","Sudah memahami ")</f>
        <v/>
      </c>
      <c r="T210" s="2272" t="str">
        <f>CONCATENATE(S211,L210,L213,M210,M213,N210,N213,O210,O213,P210,P213,Q210)</f>
        <v/>
      </c>
      <c r="U210" s="1322" t="str">
        <f>G210</f>
        <v/>
      </c>
      <c r="V210" s="1322" t="str">
        <f>G211</f>
        <v/>
      </c>
      <c r="W210" s="1322" t="str">
        <f>G212</f>
        <v/>
      </c>
      <c r="X210" s="1322" t="str">
        <f>G213</f>
        <v/>
      </c>
      <c r="Y210" s="1322" t="str">
        <f>G214</f>
        <v/>
      </c>
      <c r="Z210" s="1322" t="str">
        <f>G215</f>
        <v/>
      </c>
      <c r="AA210" s="623">
        <f>COUNTBLANK(U210:Z210)</f>
        <v>6</v>
      </c>
      <c r="AB210" s="1301" t="str">
        <f>IF(AA210=6,"","Sudah memiliki ketrampilan ")</f>
        <v/>
      </c>
      <c r="AC210" s="2272" t="str">
        <f>CONCATENATE(AB211,U210,U213,V210,V213,W210,W213,X210,X213,Y210,Y213,Z210)</f>
        <v/>
      </c>
      <c r="AD210" s="1322" t="str">
        <f t="shared" ref="AD210" si="2176">H210</f>
        <v/>
      </c>
      <c r="AE210" s="1322" t="str">
        <f t="shared" ref="AE210" si="2177">H211</f>
        <v/>
      </c>
      <c r="AF210" s="1322" t="str">
        <f t="shared" ref="AF210" si="2178">H212</f>
        <v/>
      </c>
      <c r="AG210" s="1322" t="str">
        <f t="shared" ref="AG210" si="2179">H213</f>
        <v/>
      </c>
      <c r="AH210" s="1322" t="str">
        <f t="shared" ref="AH210" si="2180">H214</f>
        <v/>
      </c>
      <c r="AI210" s="1322" t="str">
        <f t="shared" ref="AI210" si="2181">H215</f>
        <v/>
      </c>
      <c r="AJ210" s="623">
        <f t="shared" ref="AJ210" si="2182">COUNTBLANK(AD210:AI210)</f>
        <v>6</v>
      </c>
      <c r="AK210" s="1301" t="str">
        <f t="shared" ref="AK210" si="2183">IF(AJ210=6,"","Sudah memperlihatkan sikap yang konsisten terhadap ")</f>
        <v/>
      </c>
      <c r="AL210" s="2272" t="str">
        <f t="shared" ref="AL210" si="2184">CONCATENATE(AK211,AD210,AD213,AE210,AE213,AF210,AF213,AG210,AG213,AH210,AH213,AI210)</f>
        <v/>
      </c>
      <c r="AM210" s="2274" t="str">
        <f t="shared" ref="AM210" si="2185">CONCATENATE(T210,T214)</f>
        <v/>
      </c>
      <c r="AN210" s="2274" t="str">
        <f t="shared" ref="AN210" si="2186">CONCATENATE(AC210,AC214)</f>
        <v/>
      </c>
      <c r="AO210" s="2274" t="str">
        <f t="shared" ref="AO210" si="2187">CONCATENATE(AL210,AL214)</f>
        <v/>
      </c>
    </row>
    <row r="211" spans="2:41" ht="15" customHeight="1" x14ac:dyDescent="0.2">
      <c r="B211" s="2260"/>
      <c r="C211" s="2263"/>
      <c r="D211" s="2242"/>
      <c r="E211" s="2243"/>
      <c r="F211" s="590" t="str">
        <f>NPENGETAHUAN!O39</f>
        <v/>
      </c>
      <c r="G211" s="1311" t="str">
        <f>NKETRAMPILAN!N39</f>
        <v/>
      </c>
      <c r="H211" s="1305" t="str">
        <f>NSIKAP!AA44</f>
        <v/>
      </c>
      <c r="I211" s="1315" t="str">
        <f>NPENGETAHUAN!W39</f>
        <v/>
      </c>
      <c r="J211" s="1311" t="str">
        <f>NKETRAMPILAN!V39</f>
        <v/>
      </c>
      <c r="K211" s="1305" t="str">
        <f>NSIKAP!AI44</f>
        <v/>
      </c>
      <c r="L211" s="624">
        <f>IF(L210="",0,1)</f>
        <v>0</v>
      </c>
      <c r="M211" s="624">
        <f>IF(M210="",0,1)</f>
        <v>0</v>
      </c>
      <c r="N211" s="624">
        <f t="shared" ref="N211" si="2188">IF(N210="",0,1)</f>
        <v>0</v>
      </c>
      <c r="O211" s="624">
        <f t="shared" ref="O211" si="2189">IF(O210="",0,1)</f>
        <v>0</v>
      </c>
      <c r="P211" s="624">
        <f t="shared" ref="P211" si="2190">IF(P210="",0,1)</f>
        <v>0</v>
      </c>
      <c r="Q211" s="624">
        <f t="shared" ref="Q211" si="2191">IF(Q210="",0,1)</f>
        <v>0</v>
      </c>
      <c r="R211" s="624">
        <f>SUM(L211:Q211)</f>
        <v>0</v>
      </c>
      <c r="S211" s="624" t="str">
        <f>IF(R211=6,"",S210)</f>
        <v/>
      </c>
      <c r="T211" s="2269"/>
      <c r="U211" s="624">
        <f>IF(U210="",0,1)</f>
        <v>0</v>
      </c>
      <c r="V211" s="624">
        <f>IF(V210="",0,1)</f>
        <v>0</v>
      </c>
      <c r="W211" s="624">
        <f t="shared" ref="W211" si="2192">IF(W210="",0,1)</f>
        <v>0</v>
      </c>
      <c r="X211" s="624">
        <f t="shared" ref="X211" si="2193">IF(X210="",0,1)</f>
        <v>0</v>
      </c>
      <c r="Y211" s="624">
        <f t="shared" ref="Y211" si="2194">IF(Y210="",0,1)</f>
        <v>0</v>
      </c>
      <c r="Z211" s="624">
        <f t="shared" ref="Z211" si="2195">IF(Z210="",0,1)</f>
        <v>0</v>
      </c>
      <c r="AA211" s="624">
        <f>SUM(U211:Z211)</f>
        <v>0</v>
      </c>
      <c r="AB211" s="1300" t="str">
        <f>IF(AA211=6,"",AB210)</f>
        <v/>
      </c>
      <c r="AC211" s="2269"/>
      <c r="AD211" s="624">
        <f t="shared" ref="AD211" si="2196">IF(AD210="",0,1)</f>
        <v>0</v>
      </c>
      <c r="AE211" s="624">
        <f t="shared" ref="AE211" si="2197">IF(AE210="",0,1)</f>
        <v>0</v>
      </c>
      <c r="AF211" s="624">
        <f t="shared" ref="AF211" si="2198">IF(AF210="",0,1)</f>
        <v>0</v>
      </c>
      <c r="AG211" s="624">
        <f t="shared" ref="AG211" si="2199">IF(AG210="",0,1)</f>
        <v>0</v>
      </c>
      <c r="AH211" s="624">
        <f t="shared" ref="AH211" si="2200">IF(AH210="",0,1)</f>
        <v>0</v>
      </c>
      <c r="AI211" s="624">
        <f t="shared" ref="AI211" si="2201">IF(AI210="",0,1)</f>
        <v>0</v>
      </c>
      <c r="AJ211" s="624">
        <f t="shared" ref="AJ211" si="2202">SUM(AD211:AI211)</f>
        <v>0</v>
      </c>
      <c r="AK211" s="1300" t="str">
        <f t="shared" ref="AK211" si="2203">IF(AJ211=6,"",AK210)</f>
        <v/>
      </c>
      <c r="AL211" s="2269"/>
      <c r="AM211" s="2275"/>
      <c r="AN211" s="2275"/>
      <c r="AO211" s="2275"/>
    </row>
    <row r="212" spans="2:41" ht="15" customHeight="1" x14ac:dyDescent="0.2">
      <c r="B212" s="2260"/>
      <c r="C212" s="2263"/>
      <c r="D212" s="2242"/>
      <c r="E212" s="2243"/>
      <c r="F212" s="601" t="str">
        <f>NPENGETAHUAN!P39</f>
        <v/>
      </c>
      <c r="G212" s="1311" t="str">
        <f>NKETRAMPILAN!O39</f>
        <v/>
      </c>
      <c r="H212" s="1306" t="str">
        <f>NSIKAP!AB44</f>
        <v/>
      </c>
      <c r="I212" s="1316" t="str">
        <f>NPENGETAHUAN!X39</f>
        <v/>
      </c>
      <c r="J212" s="1311" t="str">
        <f>NKETRAMPILAN!W39</f>
        <v/>
      </c>
      <c r="K212" s="1306" t="str">
        <f>NSIKAP!AJ44</f>
        <v/>
      </c>
      <c r="L212" s="624" t="str">
        <f>IF(SUM(L211:Q211)=1,"",IF(SUM(L211:Q211)=2," dan ",", "))</f>
        <v xml:space="preserve">, </v>
      </c>
      <c r="M212" s="624" t="str">
        <f>IF(SUM(M211:Q211)=1,"",IF(SUM(M211:Q211)=2," dan ",", "))</f>
        <v xml:space="preserve">, </v>
      </c>
      <c r="N212" s="624" t="str">
        <f>IF(SUM(N211:Q211)=1,"",IF(SUM(N211:Q211)=2," dan ",", "))</f>
        <v xml:space="preserve">, </v>
      </c>
      <c r="O212" s="624" t="str">
        <f>IF(SUM(O211:Q211)=1,"",IF(SUM(O211:Q211)=2," dan ",", "))</f>
        <v xml:space="preserve">, </v>
      </c>
      <c r="P212" s="624" t="str">
        <f>IF(SUM(P211:Q211)=1,"",IF(SUM(P211:Q211)=2," dan ",", "))</f>
        <v xml:space="preserve">, </v>
      </c>
      <c r="Q212" s="624"/>
      <c r="R212" s="624"/>
      <c r="S212" s="624"/>
      <c r="T212" s="2269"/>
      <c r="U212" s="624" t="str">
        <f>IF(SUM(U211:Z211)=1,"",IF(SUM(U211:Z211)=2," dan ",", "))</f>
        <v xml:space="preserve">, </v>
      </c>
      <c r="V212" s="624" t="str">
        <f>IF(SUM(V211:Z211)=1,"",IF(SUM(V211:Z211)=2," dan ",", "))</f>
        <v xml:space="preserve">, </v>
      </c>
      <c r="W212" s="624" t="str">
        <f>IF(SUM(W211:Z211)=1,"",IF(SUM(W211:Z211)=2," dan ",", "))</f>
        <v xml:space="preserve">, </v>
      </c>
      <c r="X212" s="624" t="str">
        <f>IF(SUM(X211:Z211)=1,"",IF(SUM(X211:Z211)=2," dan ",", "))</f>
        <v xml:space="preserve">, </v>
      </c>
      <c r="Y212" s="624" t="str">
        <f>IF(SUM(Y211:Z211)=1,"",IF(SUM(Y211:Z211)=2," dan ",", "))</f>
        <v xml:space="preserve">, </v>
      </c>
      <c r="Z212" s="624"/>
      <c r="AA212" s="624"/>
      <c r="AB212" s="1300"/>
      <c r="AC212" s="2269"/>
      <c r="AD212" s="624" t="str">
        <f t="shared" ref="AD212" si="2204">IF(SUM(AD211:AI211)=1,"",IF(SUM(AD211:AI211)=2," dan ",", "))</f>
        <v xml:space="preserve">, </v>
      </c>
      <c r="AE212" s="624" t="str">
        <f t="shared" ref="AE212" si="2205">IF(SUM(AE211:AI211)=1,"",IF(SUM(AE211:AI211)=2," dan ",", "))</f>
        <v xml:space="preserve">, </v>
      </c>
      <c r="AF212" s="624" t="str">
        <f t="shared" ref="AF212" si="2206">IF(SUM(AF211:AI211)=1,"",IF(SUM(AF211:AI211)=2," dan ",", "))</f>
        <v xml:space="preserve">, </v>
      </c>
      <c r="AG212" s="624" t="str">
        <f t="shared" ref="AG212" si="2207">IF(SUM(AG211:AI211)=1,"",IF(SUM(AG211:AI211)=2," dan ",", "))</f>
        <v xml:space="preserve">, </v>
      </c>
      <c r="AH212" s="624" t="str">
        <f t="shared" ref="AH212" si="2208">IF(SUM(AH211:AI211)=1,"",IF(SUM(AH211:AI211)=2," dan ",", "))</f>
        <v xml:space="preserve">, </v>
      </c>
      <c r="AI212" s="624"/>
      <c r="AJ212" s="624"/>
      <c r="AK212" s="1300"/>
      <c r="AL212" s="2269"/>
      <c r="AM212" s="2275"/>
      <c r="AN212" s="2275"/>
      <c r="AO212" s="2275"/>
    </row>
    <row r="213" spans="2:41" ht="15" customHeight="1" x14ac:dyDescent="0.2">
      <c r="B213" s="2260"/>
      <c r="C213" s="2263"/>
      <c r="D213" s="2242"/>
      <c r="E213" s="2243"/>
      <c r="F213" s="601" t="str">
        <f>NPENGETAHUAN!Q39</f>
        <v/>
      </c>
      <c r="G213" s="1311" t="str">
        <f>NKETRAMPILAN!P39</f>
        <v/>
      </c>
      <c r="H213" s="1306" t="str">
        <f>NSIKAP!AC44</f>
        <v/>
      </c>
      <c r="I213" s="1316" t="str">
        <f>NPENGETAHUAN!Y39</f>
        <v/>
      </c>
      <c r="J213" s="1311" t="str">
        <f>NKETRAMPILAN!X39</f>
        <v/>
      </c>
      <c r="K213" s="1306" t="str">
        <f>NSIKAP!AK44</f>
        <v/>
      </c>
      <c r="L213" s="624" t="str">
        <f>IF(L211=0,"",L212)</f>
        <v/>
      </c>
      <c r="M213" s="624" t="str">
        <f>IF(M211=0,"",M212)</f>
        <v/>
      </c>
      <c r="N213" s="624" t="str">
        <f t="shared" ref="N213" si="2209">IF(N211=0,"",N212)</f>
        <v/>
      </c>
      <c r="O213" s="624" t="str">
        <f t="shared" ref="O213" si="2210">IF(O211=0,"",O212)</f>
        <v/>
      </c>
      <c r="P213" s="624" t="str">
        <f t="shared" ref="P213" si="2211">IF(P211=0,"",P212)</f>
        <v/>
      </c>
      <c r="Q213" s="624"/>
      <c r="R213" s="624"/>
      <c r="S213" s="624"/>
      <c r="T213" s="2273"/>
      <c r="U213" s="624" t="str">
        <f>IF(U211=0,"",U212)</f>
        <v/>
      </c>
      <c r="V213" s="624" t="str">
        <f>IF(V211=0,"",V212)</f>
        <v/>
      </c>
      <c r="W213" s="624" t="str">
        <f t="shared" ref="W213" si="2212">IF(W211=0,"",W212)</f>
        <v/>
      </c>
      <c r="X213" s="624" t="str">
        <f t="shared" ref="X213" si="2213">IF(X211=0,"",X212)</f>
        <v/>
      </c>
      <c r="Y213" s="624" t="str">
        <f t="shared" ref="Y213" si="2214">IF(Y211=0,"",Y212)</f>
        <v/>
      </c>
      <c r="Z213" s="624"/>
      <c r="AA213" s="624"/>
      <c r="AB213" s="1300"/>
      <c r="AC213" s="2273"/>
      <c r="AD213" s="624" t="str">
        <f t="shared" ref="AD213:AE213" si="2215">IF(AD211=0,"",AD212)</f>
        <v/>
      </c>
      <c r="AE213" s="624" t="str">
        <f t="shared" si="2215"/>
        <v/>
      </c>
      <c r="AF213" s="624" t="str">
        <f t="shared" ref="AF213" si="2216">IF(AF211=0,"",AF212)</f>
        <v/>
      </c>
      <c r="AG213" s="624" t="str">
        <f t="shared" ref="AG213" si="2217">IF(AG211=0,"",AG212)</f>
        <v/>
      </c>
      <c r="AH213" s="624" t="str">
        <f t="shared" ref="AH213" si="2218">IF(AH211=0,"",AH212)</f>
        <v/>
      </c>
      <c r="AI213" s="624"/>
      <c r="AJ213" s="624"/>
      <c r="AK213" s="1300"/>
      <c r="AL213" s="2273"/>
      <c r="AM213" s="2275"/>
      <c r="AN213" s="2275"/>
      <c r="AO213" s="2275"/>
    </row>
    <row r="214" spans="2:41" ht="15" customHeight="1" x14ac:dyDescent="0.2">
      <c r="B214" s="2260"/>
      <c r="C214" s="2263"/>
      <c r="D214" s="2242"/>
      <c r="E214" s="2243"/>
      <c r="F214" s="601" t="str">
        <f>NPENGETAHUAN!R39</f>
        <v/>
      </c>
      <c r="G214" s="1311" t="str">
        <f>NKETRAMPILAN!Q39</f>
        <v/>
      </c>
      <c r="H214" s="1306" t="str">
        <f>NSIKAP!AD44</f>
        <v/>
      </c>
      <c r="I214" s="1316" t="str">
        <f>NPENGETAHUAN!Z39</f>
        <v/>
      </c>
      <c r="J214" s="1311" t="str">
        <f>NKETRAMPILAN!Y39</f>
        <v/>
      </c>
      <c r="K214" s="1306" t="str">
        <f>NSIKAP!AL44</f>
        <v/>
      </c>
      <c r="L214" s="624" t="str">
        <f>I210</f>
        <v/>
      </c>
      <c r="M214" s="624" t="str">
        <f>I211</f>
        <v/>
      </c>
      <c r="N214" s="624" t="str">
        <f>I212</f>
        <v/>
      </c>
      <c r="O214" s="624" t="str">
        <f>I213</f>
        <v/>
      </c>
      <c r="P214" s="624" t="str">
        <f>I214</f>
        <v/>
      </c>
      <c r="Q214" s="624" t="str">
        <f>I215</f>
        <v/>
      </c>
      <c r="R214" s="624">
        <f t="shared" ref="R214" si="2219">COUNTBLANK(L214:Q214)</f>
        <v>6</v>
      </c>
      <c r="S214" s="624" t="str">
        <f>IF(R210=6,"Masih harus ditingkatkan pemahaman mengenai", ", tapi masih harus ditingkatkan pemahaman mengenai ")</f>
        <v>Masih harus ditingkatkan pemahaman mengenai</v>
      </c>
      <c r="T214" s="2268" t="str">
        <f>CONCATENATE(S215,L214,L217,M214,M217,N214,N217,O214,O217,P214,P217,Q214)</f>
        <v/>
      </c>
      <c r="U214" s="624" t="str">
        <f>J210</f>
        <v/>
      </c>
      <c r="V214" s="624" t="str">
        <f>J211</f>
        <v/>
      </c>
      <c r="W214" s="624" t="str">
        <f>J212</f>
        <v/>
      </c>
      <c r="X214" s="624" t="str">
        <f>J213</f>
        <v/>
      </c>
      <c r="Y214" s="624" t="str">
        <f>J214</f>
        <v/>
      </c>
      <c r="Z214" s="624" t="str">
        <f>J215</f>
        <v/>
      </c>
      <c r="AA214" s="624">
        <f t="shared" ref="AA214" si="2220">COUNTBLANK(U214:Z214)</f>
        <v>6</v>
      </c>
      <c r="AB214" s="1300" t="str">
        <f>IF(AA210=6,"Masih harus ditingkatkan kemampuan pada ketrampilan", ", tapi masih harus ditingkatkan ketrampilannya dalam ")</f>
        <v>Masih harus ditingkatkan kemampuan pada ketrampilan</v>
      </c>
      <c r="AC214" s="2268" t="str">
        <f>CONCATENATE(AB215,U214,U217,V214,V217,W214,W217,X214,X217,Y214,Y217,Z214)</f>
        <v/>
      </c>
      <c r="AD214" s="624" t="str">
        <f t="shared" ref="AD214" si="2221">K210</f>
        <v/>
      </c>
      <c r="AE214" s="624" t="str">
        <f t="shared" ref="AE214" si="2222">K211</f>
        <v/>
      </c>
      <c r="AF214" s="624" t="str">
        <f t="shared" ref="AF214" si="2223">K212</f>
        <v/>
      </c>
      <c r="AG214" s="624" t="str">
        <f t="shared" ref="AG214" si="2224">K213</f>
        <v/>
      </c>
      <c r="AH214" s="624" t="str">
        <f t="shared" ref="AH214" si="2225">K214</f>
        <v/>
      </c>
      <c r="AI214" s="624" t="str">
        <f t="shared" ref="AI214" si="2226">K215</f>
        <v/>
      </c>
      <c r="AJ214" s="624">
        <f t="shared" ref="AJ214" si="2227">COUNTBLANK(AD214:AI214)</f>
        <v>6</v>
      </c>
      <c r="AK214" s="1300" t="str">
        <f t="shared" ref="AK214" si="2228">IF(AJ210=6,"Masih harus diperbaiki sikap dan perilakunya dalam hal ", ", tapi masih harus diperbaiki sikap dan perilakunya dalam hal ")</f>
        <v xml:space="preserve">Masih harus diperbaiki sikap dan perilakunya dalam hal </v>
      </c>
      <c r="AL214" s="2268" t="str">
        <f t="shared" ref="AL214" si="2229">CONCATENATE(AK215,AD214,AD217,AE214,AE217,AF214,AF217,AG214,AG217,AH214,AH217,AI214)</f>
        <v/>
      </c>
      <c r="AM214" s="2275"/>
      <c r="AN214" s="2275"/>
      <c r="AO214" s="2275"/>
    </row>
    <row r="215" spans="2:41" ht="15.75" customHeight="1" thickBot="1" x14ac:dyDescent="0.25">
      <c r="B215" s="2261"/>
      <c r="C215" s="2264"/>
      <c r="D215" s="2244"/>
      <c r="E215" s="2245"/>
      <c r="F215" s="591" t="str">
        <f>NPENGETAHUAN!S39</f>
        <v/>
      </c>
      <c r="G215" s="1311" t="str">
        <f>NKETRAMPILAN!R39</f>
        <v/>
      </c>
      <c r="H215" s="1307" t="str">
        <f>NSIKAP!AE44</f>
        <v/>
      </c>
      <c r="I215" s="1317" t="str">
        <f>NPENGETAHUAN!AA39</f>
        <v/>
      </c>
      <c r="J215" s="1311" t="str">
        <f>NKETRAMPILAN!Z39</f>
        <v/>
      </c>
      <c r="K215" s="1307" t="str">
        <f>NSIKAP!AM44</f>
        <v/>
      </c>
      <c r="L215" s="624">
        <f>IF(L214="",0,1)</f>
        <v>0</v>
      </c>
      <c r="M215" s="624">
        <f t="shared" ref="M215" si="2230">IF(M214="",0,1)</f>
        <v>0</v>
      </c>
      <c r="N215" s="624">
        <f t="shared" ref="N215" si="2231">IF(N214="",0,1)</f>
        <v>0</v>
      </c>
      <c r="O215" s="624">
        <f t="shared" ref="O215" si="2232">IF(O214="",0,1)</f>
        <v>0</v>
      </c>
      <c r="P215" s="624">
        <f t="shared" ref="P215" si="2233">IF(P214="",0,1)</f>
        <v>0</v>
      </c>
      <c r="Q215" s="624">
        <f t="shared" ref="Q215" si="2234">IF(Q214="",0,1)</f>
        <v>0</v>
      </c>
      <c r="R215" s="624">
        <f>SUM(L215:Q215)</f>
        <v>0</v>
      </c>
      <c r="S215" s="624" t="str">
        <f>IF(R214=6,"",S214)</f>
        <v/>
      </c>
      <c r="T215" s="2269"/>
      <c r="U215" s="624">
        <f>IF(U214="",0,1)</f>
        <v>0</v>
      </c>
      <c r="V215" s="624">
        <f t="shared" ref="V215" si="2235">IF(V214="",0,1)</f>
        <v>0</v>
      </c>
      <c r="W215" s="624">
        <f t="shared" ref="W215" si="2236">IF(W214="",0,1)</f>
        <v>0</v>
      </c>
      <c r="X215" s="624">
        <f t="shared" ref="X215" si="2237">IF(X214="",0,1)</f>
        <v>0</v>
      </c>
      <c r="Y215" s="624">
        <f t="shared" ref="Y215" si="2238">IF(Y214="",0,1)</f>
        <v>0</v>
      </c>
      <c r="Z215" s="624">
        <f t="shared" ref="Z215" si="2239">IF(Z214="",0,1)</f>
        <v>0</v>
      </c>
      <c r="AA215" s="624">
        <f>SUM(U215:Z215)</f>
        <v>0</v>
      </c>
      <c r="AB215" s="1300" t="str">
        <f>IF(AA214=6,"",AB214)</f>
        <v/>
      </c>
      <c r="AC215" s="2269"/>
      <c r="AD215" s="624">
        <f t="shared" ref="AD215" si="2240">IF(AD214="",0,1)</f>
        <v>0</v>
      </c>
      <c r="AE215" s="624">
        <f t="shared" ref="AE215" si="2241">IF(AE214="",0,1)</f>
        <v>0</v>
      </c>
      <c r="AF215" s="624">
        <f t="shared" ref="AF215" si="2242">IF(AF214="",0,1)</f>
        <v>0</v>
      </c>
      <c r="AG215" s="624">
        <f t="shared" ref="AG215" si="2243">IF(AG214="",0,1)</f>
        <v>0</v>
      </c>
      <c r="AH215" s="624">
        <f t="shared" ref="AH215" si="2244">IF(AH214="",0,1)</f>
        <v>0</v>
      </c>
      <c r="AI215" s="624">
        <f t="shared" ref="AI215" si="2245">IF(AI214="",0,1)</f>
        <v>0</v>
      </c>
      <c r="AJ215" s="624">
        <f t="shared" ref="AJ215" si="2246">SUM(AD215:AI215)</f>
        <v>0</v>
      </c>
      <c r="AK215" s="1300" t="str">
        <f t="shared" ref="AK215" si="2247">IF(AJ214=6,"",AK214)</f>
        <v/>
      </c>
      <c r="AL215" s="2269"/>
      <c r="AM215" s="2275"/>
      <c r="AN215" s="2275"/>
      <c r="AO215" s="2275"/>
    </row>
    <row r="216" spans="2:41" ht="15.75" hidden="1" customHeight="1" thickTop="1" x14ac:dyDescent="0.2">
      <c r="B216" s="1298"/>
      <c r="C216" s="1299"/>
      <c r="D216" s="1296"/>
      <c r="E216" s="1297"/>
      <c r="F216" s="600"/>
      <c r="G216" s="1312"/>
      <c r="H216" s="1308"/>
      <c r="I216" s="1313"/>
      <c r="J216" s="1312"/>
      <c r="K216" s="1308"/>
      <c r="L216" s="624" t="str">
        <f>IF(SUM(L215:Q215)=1,"",IF(SUM(L215:Q215)=2," dan ",", "))</f>
        <v xml:space="preserve">, </v>
      </c>
      <c r="M216" s="624" t="str">
        <f>IF(SUM(M215:Q215)=1,"",IF(SUM(M215:Q215)=2," dan ",", "))</f>
        <v xml:space="preserve">, </v>
      </c>
      <c r="N216" s="624" t="str">
        <f>IF(SUM(N215:Q215)=1,"",IF(SUM(N215:Q215)=2," dan ",", "))</f>
        <v xml:space="preserve">, </v>
      </c>
      <c r="O216" s="624" t="str">
        <f>IF(SUM(O215:Q215)=1,"",IF(SUM(O215:Q215)=2," dan ",", "))</f>
        <v xml:space="preserve">, </v>
      </c>
      <c r="P216" s="624" t="str">
        <f>IF(SUM(P215:Q215)=1,"",IF(SUM(P215:Q215)=2," dan ",", "))</f>
        <v xml:space="preserve">, </v>
      </c>
      <c r="Q216" s="624"/>
      <c r="R216" s="624"/>
      <c r="S216" s="624"/>
      <c r="T216" s="2269"/>
      <c r="U216" s="624" t="str">
        <f>IF(SUM(U215:Z215)=1,"",IF(SUM(U215:Z215)=2," dan ",", "))</f>
        <v xml:space="preserve">, </v>
      </c>
      <c r="V216" s="624" t="str">
        <f>IF(SUM(V215:Z215)=1,"",IF(SUM(V215:Z215)=2," dan ",", "))</f>
        <v xml:space="preserve">, </v>
      </c>
      <c r="W216" s="624" t="str">
        <f>IF(SUM(W215:Z215)=1,"",IF(SUM(W215:Z215)=2," dan ",", "))</f>
        <v xml:space="preserve">, </v>
      </c>
      <c r="X216" s="624" t="str">
        <f>IF(SUM(X215:Z215)=1,"",IF(SUM(X215:Z215)=2," dan ",", "))</f>
        <v xml:space="preserve">, </v>
      </c>
      <c r="Y216" s="624" t="str">
        <f>IF(SUM(Y215:Z215)=1,"",IF(SUM(Y215:Z215)=2," dan ",", "))</f>
        <v xml:space="preserve">, </v>
      </c>
      <c r="Z216" s="624"/>
      <c r="AA216" s="624"/>
      <c r="AB216" s="1300"/>
      <c r="AC216" s="2269"/>
      <c r="AD216" s="624" t="str">
        <f t="shared" ref="AD216" si="2248">IF(SUM(AD215:AI215)=1,"",IF(SUM(AD215:AI215)=2," dan ",", "))</f>
        <v xml:space="preserve">, </v>
      </c>
      <c r="AE216" s="624" t="str">
        <f t="shared" ref="AE216" si="2249">IF(SUM(AE215:AI215)=1,"",IF(SUM(AE215:AI215)=2," dan ",", "))</f>
        <v xml:space="preserve">, </v>
      </c>
      <c r="AF216" s="624" t="str">
        <f t="shared" ref="AF216" si="2250">IF(SUM(AF215:AI215)=1,"",IF(SUM(AF215:AI215)=2," dan ",", "))</f>
        <v xml:space="preserve">, </v>
      </c>
      <c r="AG216" s="624" t="str">
        <f t="shared" ref="AG216" si="2251">IF(SUM(AG215:AI215)=1,"",IF(SUM(AG215:AI215)=2," dan ",", "))</f>
        <v xml:space="preserve">, </v>
      </c>
      <c r="AH216" s="624" t="str">
        <f t="shared" ref="AH216" si="2252">IF(SUM(AH215:AI215)=1,"",IF(SUM(AH215:AI215)=2," dan ",", "))</f>
        <v xml:space="preserve">, </v>
      </c>
      <c r="AI216" s="624"/>
      <c r="AJ216" s="624"/>
      <c r="AK216" s="1300"/>
      <c r="AL216" s="2269"/>
      <c r="AM216" s="2275"/>
      <c r="AN216" s="2275"/>
      <c r="AO216" s="2275"/>
    </row>
    <row r="217" spans="2:41" ht="15.75" hidden="1" customHeight="1" thickBot="1" x14ac:dyDescent="0.25">
      <c r="B217" s="616"/>
      <c r="C217" s="617"/>
      <c r="D217" s="618"/>
      <c r="E217" s="619"/>
      <c r="F217" s="600"/>
      <c r="G217" s="1312"/>
      <c r="H217" s="1308"/>
      <c r="I217" s="1313"/>
      <c r="J217" s="1312"/>
      <c r="K217" s="1308"/>
      <c r="L217" s="625" t="str">
        <f>IF(L215=0,"",L216)</f>
        <v/>
      </c>
      <c r="M217" s="625" t="str">
        <f t="shared" ref="M217" si="2253">IF(M215=0,"",M216)</f>
        <v/>
      </c>
      <c r="N217" s="625" t="str">
        <f t="shared" ref="N217" si="2254">IF(N215=0,"",N216)</f>
        <v/>
      </c>
      <c r="O217" s="625" t="str">
        <f t="shared" ref="O217" si="2255">IF(O215=0,"",O216)</f>
        <v/>
      </c>
      <c r="P217" s="625" t="str">
        <f t="shared" ref="P217" si="2256">IF(P215=0,"",P216)</f>
        <v/>
      </c>
      <c r="Q217" s="625" t="str">
        <f t="shared" ref="Q217" si="2257">IF(Q215=0,"",Q216)</f>
        <v/>
      </c>
      <c r="R217" s="625"/>
      <c r="S217" s="625"/>
      <c r="T217" s="2270"/>
      <c r="U217" s="625" t="str">
        <f>IF(U215=0,"",U216)</f>
        <v/>
      </c>
      <c r="V217" s="625" t="str">
        <f t="shared" ref="V217" si="2258">IF(V215=0,"",V216)</f>
        <v/>
      </c>
      <c r="W217" s="625" t="str">
        <f t="shared" ref="W217" si="2259">IF(W215=0,"",W216)</f>
        <v/>
      </c>
      <c r="X217" s="625" t="str">
        <f t="shared" ref="X217" si="2260">IF(X215=0,"",X216)</f>
        <v/>
      </c>
      <c r="Y217" s="625" t="str">
        <f t="shared" ref="Y217" si="2261">IF(Y215=0,"",Y216)</f>
        <v/>
      </c>
      <c r="Z217" s="625" t="str">
        <f t="shared" ref="Z217" si="2262">IF(Z215=0,"",Z216)</f>
        <v/>
      </c>
      <c r="AA217" s="625"/>
      <c r="AB217" s="1330"/>
      <c r="AC217" s="2270"/>
      <c r="AD217" s="625" t="str">
        <f t="shared" ref="AD217" si="2263">IF(AD215=0,"",AD216)</f>
        <v/>
      </c>
      <c r="AE217" s="625" t="str">
        <f t="shared" ref="AE217" si="2264">IF(AE215=0,"",AE216)</f>
        <v/>
      </c>
      <c r="AF217" s="625" t="str">
        <f t="shared" ref="AF217" si="2265">IF(AF215=0,"",AF216)</f>
        <v/>
      </c>
      <c r="AG217" s="625" t="str">
        <f t="shared" ref="AG217" si="2266">IF(AG215=0,"",AG216)</f>
        <v/>
      </c>
      <c r="AH217" s="625" t="str">
        <f t="shared" ref="AH217" si="2267">IF(AH215=0,"",AH216)</f>
        <v/>
      </c>
      <c r="AI217" s="625" t="str">
        <f t="shared" ref="AI217" si="2268">IF(AI215=0,"",AI216)</f>
        <v/>
      </c>
      <c r="AJ217" s="625"/>
      <c r="AK217" s="1330"/>
      <c r="AL217" s="2270"/>
      <c r="AM217" s="2276"/>
      <c r="AN217" s="2276"/>
      <c r="AO217" s="2276"/>
    </row>
    <row r="218" spans="2:41" ht="15.75" customHeight="1" thickTop="1" x14ac:dyDescent="0.2">
      <c r="B218" s="2259">
        <v>26</v>
      </c>
      <c r="C218" s="2262" t="str">
        <f>ABSEN!C36</f>
        <v/>
      </c>
      <c r="D218" s="2240" t="str">
        <f>ABSEN!E36</f>
        <v/>
      </c>
      <c r="E218" s="2241"/>
      <c r="F218" s="589" t="str">
        <f>NPENGETAHUAN!N40</f>
        <v/>
      </c>
      <c r="G218" s="1310" t="str">
        <f>NKETRAMPILAN!M40</f>
        <v/>
      </c>
      <c r="H218" s="1304" t="str">
        <f>NSIKAP!Z45</f>
        <v/>
      </c>
      <c r="I218" s="1314" t="str">
        <f>NPENGETAHUAN!V40</f>
        <v/>
      </c>
      <c r="J218" s="1310" t="str">
        <f>NKETRAMPILAN!U40</f>
        <v/>
      </c>
      <c r="K218" s="1304" t="str">
        <f>NSIKAP!AH45</f>
        <v/>
      </c>
      <c r="L218" s="623" t="str">
        <f>F218</f>
        <v/>
      </c>
      <c r="M218" s="623" t="str">
        <f>F219</f>
        <v/>
      </c>
      <c r="N218" s="623" t="str">
        <f>F220</f>
        <v/>
      </c>
      <c r="O218" s="623" t="str">
        <f>F221</f>
        <v/>
      </c>
      <c r="P218" s="623" t="str">
        <f>F222</f>
        <v/>
      </c>
      <c r="Q218" s="623" t="str">
        <f>F223</f>
        <v/>
      </c>
      <c r="R218" s="623">
        <f>COUNTBLANK(L218:Q218)</f>
        <v>6</v>
      </c>
      <c r="S218" s="1301" t="str">
        <f>IF(R218=6,"","Sudah memahami ")</f>
        <v/>
      </c>
      <c r="T218" s="2272" t="str">
        <f>CONCATENATE(S219,L218,L221,M218,M221,N218,N221,O218,O221,P218,P221,Q218)</f>
        <v/>
      </c>
      <c r="U218" s="1322" t="str">
        <f>G218</f>
        <v/>
      </c>
      <c r="V218" s="1322" t="str">
        <f>G219</f>
        <v/>
      </c>
      <c r="W218" s="1322" t="str">
        <f>G220</f>
        <v/>
      </c>
      <c r="X218" s="1322" t="str">
        <f>G221</f>
        <v/>
      </c>
      <c r="Y218" s="1322" t="str">
        <f>G222</f>
        <v/>
      </c>
      <c r="Z218" s="1322" t="str">
        <f>G223</f>
        <v/>
      </c>
      <c r="AA218" s="623">
        <f>COUNTBLANK(U218:Z218)</f>
        <v>6</v>
      </c>
      <c r="AB218" s="1301" t="str">
        <f>IF(AA218=6,"","Sudah memiliki ketrampilan ")</f>
        <v/>
      </c>
      <c r="AC218" s="2272" t="str">
        <f>CONCATENATE(AB219,U218,U221,V218,V221,W218,W221,X218,X221,Y218,Y221,Z218)</f>
        <v/>
      </c>
      <c r="AD218" s="1322" t="str">
        <f t="shared" ref="AD218" si="2269">H218</f>
        <v/>
      </c>
      <c r="AE218" s="1322" t="str">
        <f t="shared" ref="AE218" si="2270">H219</f>
        <v/>
      </c>
      <c r="AF218" s="1322" t="str">
        <f t="shared" ref="AF218" si="2271">H220</f>
        <v/>
      </c>
      <c r="AG218" s="1322" t="str">
        <f t="shared" ref="AG218" si="2272">H221</f>
        <v/>
      </c>
      <c r="AH218" s="1322" t="str">
        <f t="shared" ref="AH218" si="2273">H222</f>
        <v/>
      </c>
      <c r="AI218" s="1322" t="str">
        <f t="shared" ref="AI218" si="2274">H223</f>
        <v/>
      </c>
      <c r="AJ218" s="623">
        <f t="shared" ref="AJ218" si="2275">COUNTBLANK(AD218:AI218)</f>
        <v>6</v>
      </c>
      <c r="AK218" s="1301" t="str">
        <f t="shared" ref="AK218" si="2276">IF(AJ218=6,"","Sudah memperlihatkan sikap yang konsisten terhadap ")</f>
        <v/>
      </c>
      <c r="AL218" s="2272" t="str">
        <f t="shared" ref="AL218" si="2277">CONCATENATE(AK219,AD218,AD221,AE218,AE221,AF218,AF221,AG218,AG221,AH218,AH221,AI218)</f>
        <v/>
      </c>
      <c r="AM218" s="2274" t="str">
        <f t="shared" ref="AM218" si="2278">CONCATENATE(T218,T222)</f>
        <v/>
      </c>
      <c r="AN218" s="2274" t="str">
        <f t="shared" ref="AN218" si="2279">CONCATENATE(AC218,AC222)</f>
        <v/>
      </c>
      <c r="AO218" s="2274" t="str">
        <f t="shared" ref="AO218" si="2280">CONCATENATE(AL218,AL222)</f>
        <v/>
      </c>
    </row>
    <row r="219" spans="2:41" ht="15" customHeight="1" x14ac:dyDescent="0.2">
      <c r="B219" s="2260"/>
      <c r="C219" s="2263"/>
      <c r="D219" s="2242"/>
      <c r="E219" s="2243"/>
      <c r="F219" s="590" t="str">
        <f>NPENGETAHUAN!O40</f>
        <v/>
      </c>
      <c r="G219" s="1311" t="str">
        <f>NKETRAMPILAN!N40</f>
        <v/>
      </c>
      <c r="H219" s="1305" t="str">
        <f>NSIKAP!AA45</f>
        <v/>
      </c>
      <c r="I219" s="1315" t="str">
        <f>NPENGETAHUAN!W40</f>
        <v/>
      </c>
      <c r="J219" s="1311" t="str">
        <f>NKETRAMPILAN!V40</f>
        <v/>
      </c>
      <c r="K219" s="1305" t="str">
        <f>NSIKAP!AI45</f>
        <v/>
      </c>
      <c r="L219" s="624">
        <f>IF(L218="",0,1)</f>
        <v>0</v>
      </c>
      <c r="M219" s="624">
        <f>IF(M218="",0,1)</f>
        <v>0</v>
      </c>
      <c r="N219" s="624">
        <f t="shared" ref="N219" si="2281">IF(N218="",0,1)</f>
        <v>0</v>
      </c>
      <c r="O219" s="624">
        <f t="shared" ref="O219" si="2282">IF(O218="",0,1)</f>
        <v>0</v>
      </c>
      <c r="P219" s="624">
        <f t="shared" ref="P219" si="2283">IF(P218="",0,1)</f>
        <v>0</v>
      </c>
      <c r="Q219" s="624">
        <f t="shared" ref="Q219" si="2284">IF(Q218="",0,1)</f>
        <v>0</v>
      </c>
      <c r="R219" s="624">
        <f>SUM(L219:Q219)</f>
        <v>0</v>
      </c>
      <c r="S219" s="624" t="str">
        <f>IF(R219=6,"",S218)</f>
        <v/>
      </c>
      <c r="T219" s="2269"/>
      <c r="U219" s="624">
        <f>IF(U218="",0,1)</f>
        <v>0</v>
      </c>
      <c r="V219" s="624">
        <f>IF(V218="",0,1)</f>
        <v>0</v>
      </c>
      <c r="W219" s="624">
        <f t="shared" ref="W219" si="2285">IF(W218="",0,1)</f>
        <v>0</v>
      </c>
      <c r="X219" s="624">
        <f t="shared" ref="X219" si="2286">IF(X218="",0,1)</f>
        <v>0</v>
      </c>
      <c r="Y219" s="624">
        <f t="shared" ref="Y219" si="2287">IF(Y218="",0,1)</f>
        <v>0</v>
      </c>
      <c r="Z219" s="624">
        <f t="shared" ref="Z219" si="2288">IF(Z218="",0,1)</f>
        <v>0</v>
      </c>
      <c r="AA219" s="624">
        <f>SUM(U219:Z219)</f>
        <v>0</v>
      </c>
      <c r="AB219" s="1300" t="str">
        <f>IF(AA219=6,"",AB218)</f>
        <v/>
      </c>
      <c r="AC219" s="2269"/>
      <c r="AD219" s="624">
        <f t="shared" ref="AD219" si="2289">IF(AD218="",0,1)</f>
        <v>0</v>
      </c>
      <c r="AE219" s="624">
        <f t="shared" ref="AE219" si="2290">IF(AE218="",0,1)</f>
        <v>0</v>
      </c>
      <c r="AF219" s="624">
        <f t="shared" ref="AF219" si="2291">IF(AF218="",0,1)</f>
        <v>0</v>
      </c>
      <c r="AG219" s="624">
        <f t="shared" ref="AG219" si="2292">IF(AG218="",0,1)</f>
        <v>0</v>
      </c>
      <c r="AH219" s="624">
        <f t="shared" ref="AH219" si="2293">IF(AH218="",0,1)</f>
        <v>0</v>
      </c>
      <c r="AI219" s="624">
        <f t="shared" ref="AI219" si="2294">IF(AI218="",0,1)</f>
        <v>0</v>
      </c>
      <c r="AJ219" s="624">
        <f t="shared" ref="AJ219" si="2295">SUM(AD219:AI219)</f>
        <v>0</v>
      </c>
      <c r="AK219" s="1300" t="str">
        <f t="shared" ref="AK219" si="2296">IF(AJ219=6,"",AK218)</f>
        <v/>
      </c>
      <c r="AL219" s="2269"/>
      <c r="AM219" s="2275"/>
      <c r="AN219" s="2275"/>
      <c r="AO219" s="2275"/>
    </row>
    <row r="220" spans="2:41" ht="15" customHeight="1" x14ac:dyDescent="0.2">
      <c r="B220" s="2260"/>
      <c r="C220" s="2263"/>
      <c r="D220" s="2242"/>
      <c r="E220" s="2243"/>
      <c r="F220" s="601" t="str">
        <f>NPENGETAHUAN!P40</f>
        <v/>
      </c>
      <c r="G220" s="1311" t="str">
        <f>NKETRAMPILAN!O40</f>
        <v/>
      </c>
      <c r="H220" s="1306" t="str">
        <f>NSIKAP!AB45</f>
        <v/>
      </c>
      <c r="I220" s="1316" t="str">
        <f>NPENGETAHUAN!X40</f>
        <v/>
      </c>
      <c r="J220" s="1311" t="str">
        <f>NKETRAMPILAN!W40</f>
        <v/>
      </c>
      <c r="K220" s="1306" t="str">
        <f>NSIKAP!AJ45</f>
        <v/>
      </c>
      <c r="L220" s="624" t="str">
        <f>IF(SUM(L219:Q219)=1,"",IF(SUM(L219:Q219)=2," dan ",", "))</f>
        <v xml:space="preserve">, </v>
      </c>
      <c r="M220" s="624" t="str">
        <f>IF(SUM(M219:Q219)=1,"",IF(SUM(M219:Q219)=2," dan ",", "))</f>
        <v xml:space="preserve">, </v>
      </c>
      <c r="N220" s="624" t="str">
        <f>IF(SUM(N219:Q219)=1,"",IF(SUM(N219:Q219)=2," dan ",", "))</f>
        <v xml:space="preserve">, </v>
      </c>
      <c r="O220" s="624" t="str">
        <f>IF(SUM(O219:Q219)=1,"",IF(SUM(O219:Q219)=2," dan ",", "))</f>
        <v xml:space="preserve">, </v>
      </c>
      <c r="P220" s="624" t="str">
        <f>IF(SUM(P219:Q219)=1,"",IF(SUM(P219:Q219)=2," dan ",", "))</f>
        <v xml:space="preserve">, </v>
      </c>
      <c r="Q220" s="624"/>
      <c r="R220" s="624"/>
      <c r="S220" s="624"/>
      <c r="T220" s="2269"/>
      <c r="U220" s="624" t="str">
        <f>IF(SUM(U219:Z219)=1,"",IF(SUM(U219:Z219)=2," dan ",", "))</f>
        <v xml:space="preserve">, </v>
      </c>
      <c r="V220" s="624" t="str">
        <f>IF(SUM(V219:Z219)=1,"",IF(SUM(V219:Z219)=2," dan ",", "))</f>
        <v xml:space="preserve">, </v>
      </c>
      <c r="W220" s="624" t="str">
        <f>IF(SUM(W219:Z219)=1,"",IF(SUM(W219:Z219)=2," dan ",", "))</f>
        <v xml:space="preserve">, </v>
      </c>
      <c r="X220" s="624" t="str">
        <f>IF(SUM(X219:Z219)=1,"",IF(SUM(X219:Z219)=2," dan ",", "))</f>
        <v xml:space="preserve">, </v>
      </c>
      <c r="Y220" s="624" t="str">
        <f>IF(SUM(Y219:Z219)=1,"",IF(SUM(Y219:Z219)=2," dan ",", "))</f>
        <v xml:space="preserve">, </v>
      </c>
      <c r="Z220" s="624"/>
      <c r="AA220" s="624"/>
      <c r="AB220" s="1300"/>
      <c r="AC220" s="2269"/>
      <c r="AD220" s="624" t="str">
        <f t="shared" ref="AD220" si="2297">IF(SUM(AD219:AI219)=1,"",IF(SUM(AD219:AI219)=2," dan ",", "))</f>
        <v xml:space="preserve">, </v>
      </c>
      <c r="AE220" s="624" t="str">
        <f t="shared" ref="AE220" si="2298">IF(SUM(AE219:AI219)=1,"",IF(SUM(AE219:AI219)=2," dan ",", "))</f>
        <v xml:space="preserve">, </v>
      </c>
      <c r="AF220" s="624" t="str">
        <f t="shared" ref="AF220" si="2299">IF(SUM(AF219:AI219)=1,"",IF(SUM(AF219:AI219)=2," dan ",", "))</f>
        <v xml:space="preserve">, </v>
      </c>
      <c r="AG220" s="624" t="str">
        <f t="shared" ref="AG220" si="2300">IF(SUM(AG219:AI219)=1,"",IF(SUM(AG219:AI219)=2," dan ",", "))</f>
        <v xml:space="preserve">, </v>
      </c>
      <c r="AH220" s="624" t="str">
        <f t="shared" ref="AH220" si="2301">IF(SUM(AH219:AI219)=1,"",IF(SUM(AH219:AI219)=2," dan ",", "))</f>
        <v xml:space="preserve">, </v>
      </c>
      <c r="AI220" s="624"/>
      <c r="AJ220" s="624"/>
      <c r="AK220" s="1300"/>
      <c r="AL220" s="2269"/>
      <c r="AM220" s="2275"/>
      <c r="AN220" s="2275"/>
      <c r="AO220" s="2275"/>
    </row>
    <row r="221" spans="2:41" ht="15" customHeight="1" x14ac:dyDescent="0.2">
      <c r="B221" s="2260"/>
      <c r="C221" s="2263"/>
      <c r="D221" s="2242"/>
      <c r="E221" s="2243"/>
      <c r="F221" s="601" t="str">
        <f>NPENGETAHUAN!Q40</f>
        <v/>
      </c>
      <c r="G221" s="1311" t="str">
        <f>NKETRAMPILAN!P40</f>
        <v/>
      </c>
      <c r="H221" s="1306" t="str">
        <f>NSIKAP!AC45</f>
        <v/>
      </c>
      <c r="I221" s="1316" t="str">
        <f>NPENGETAHUAN!Y40</f>
        <v/>
      </c>
      <c r="J221" s="1311" t="str">
        <f>NKETRAMPILAN!X40</f>
        <v/>
      </c>
      <c r="K221" s="1306" t="str">
        <f>NSIKAP!AK45</f>
        <v/>
      </c>
      <c r="L221" s="624" t="str">
        <f>IF(L219=0,"",L220)</f>
        <v/>
      </c>
      <c r="M221" s="624" t="str">
        <f>IF(M219=0,"",M220)</f>
        <v/>
      </c>
      <c r="N221" s="624" t="str">
        <f t="shared" ref="N221" si="2302">IF(N219=0,"",N220)</f>
        <v/>
      </c>
      <c r="O221" s="624" t="str">
        <f t="shared" ref="O221" si="2303">IF(O219=0,"",O220)</f>
        <v/>
      </c>
      <c r="P221" s="624" t="str">
        <f t="shared" ref="P221" si="2304">IF(P219=0,"",P220)</f>
        <v/>
      </c>
      <c r="Q221" s="624"/>
      <c r="R221" s="624"/>
      <c r="S221" s="624"/>
      <c r="T221" s="2273"/>
      <c r="U221" s="624" t="str">
        <f>IF(U219=0,"",U220)</f>
        <v/>
      </c>
      <c r="V221" s="624" t="str">
        <f>IF(V219=0,"",V220)</f>
        <v/>
      </c>
      <c r="W221" s="624" t="str">
        <f t="shared" ref="W221" si="2305">IF(W219=0,"",W220)</f>
        <v/>
      </c>
      <c r="X221" s="624" t="str">
        <f t="shared" ref="X221" si="2306">IF(X219=0,"",X220)</f>
        <v/>
      </c>
      <c r="Y221" s="624" t="str">
        <f t="shared" ref="Y221" si="2307">IF(Y219=0,"",Y220)</f>
        <v/>
      </c>
      <c r="Z221" s="624"/>
      <c r="AA221" s="624"/>
      <c r="AB221" s="1300"/>
      <c r="AC221" s="2273"/>
      <c r="AD221" s="624" t="str">
        <f t="shared" ref="AD221:AE221" si="2308">IF(AD219=0,"",AD220)</f>
        <v/>
      </c>
      <c r="AE221" s="624" t="str">
        <f t="shared" si="2308"/>
        <v/>
      </c>
      <c r="AF221" s="624" t="str">
        <f t="shared" ref="AF221" si="2309">IF(AF219=0,"",AF220)</f>
        <v/>
      </c>
      <c r="AG221" s="624" t="str">
        <f t="shared" ref="AG221" si="2310">IF(AG219=0,"",AG220)</f>
        <v/>
      </c>
      <c r="AH221" s="624" t="str">
        <f t="shared" ref="AH221" si="2311">IF(AH219=0,"",AH220)</f>
        <v/>
      </c>
      <c r="AI221" s="624"/>
      <c r="AJ221" s="624"/>
      <c r="AK221" s="1300"/>
      <c r="AL221" s="2273"/>
      <c r="AM221" s="2275"/>
      <c r="AN221" s="2275"/>
      <c r="AO221" s="2275"/>
    </row>
    <row r="222" spans="2:41" ht="15" customHeight="1" x14ac:dyDescent="0.2">
      <c r="B222" s="2260"/>
      <c r="C222" s="2263"/>
      <c r="D222" s="2242"/>
      <c r="E222" s="2243"/>
      <c r="F222" s="601" t="str">
        <f>NPENGETAHUAN!R40</f>
        <v/>
      </c>
      <c r="G222" s="1311" t="str">
        <f>NKETRAMPILAN!Q40</f>
        <v/>
      </c>
      <c r="H222" s="1306" t="str">
        <f>NSIKAP!AD45</f>
        <v/>
      </c>
      <c r="I222" s="1316" t="str">
        <f>NPENGETAHUAN!Z40</f>
        <v/>
      </c>
      <c r="J222" s="1311" t="str">
        <f>NKETRAMPILAN!Y40</f>
        <v/>
      </c>
      <c r="K222" s="1306" t="str">
        <f>NSIKAP!AL45</f>
        <v/>
      </c>
      <c r="L222" s="624" t="str">
        <f>I218</f>
        <v/>
      </c>
      <c r="M222" s="624" t="str">
        <f>I219</f>
        <v/>
      </c>
      <c r="N222" s="624" t="str">
        <f>I220</f>
        <v/>
      </c>
      <c r="O222" s="624" t="str">
        <f>I221</f>
        <v/>
      </c>
      <c r="P222" s="624" t="str">
        <f>I222</f>
        <v/>
      </c>
      <c r="Q222" s="624" t="str">
        <f>I223</f>
        <v/>
      </c>
      <c r="R222" s="624">
        <f t="shared" ref="R222" si="2312">COUNTBLANK(L222:Q222)</f>
        <v>6</v>
      </c>
      <c r="S222" s="624" t="str">
        <f>IF(R218=6,"Masih harus ditingkatkan pemahaman mengenai", ", tapi masih harus ditingkatkan pemahaman mengenai ")</f>
        <v>Masih harus ditingkatkan pemahaman mengenai</v>
      </c>
      <c r="T222" s="2268" t="str">
        <f>CONCATENATE(S223,L222,L225,M222,M225,N222,N225,O222,O225,P222,P225,Q222)</f>
        <v/>
      </c>
      <c r="U222" s="624" t="str">
        <f>J218</f>
        <v/>
      </c>
      <c r="V222" s="624" t="str">
        <f>J219</f>
        <v/>
      </c>
      <c r="W222" s="624" t="str">
        <f>J220</f>
        <v/>
      </c>
      <c r="X222" s="624" t="str">
        <f>J221</f>
        <v/>
      </c>
      <c r="Y222" s="624" t="str">
        <f>J222</f>
        <v/>
      </c>
      <c r="Z222" s="624" t="str">
        <f>J223</f>
        <v/>
      </c>
      <c r="AA222" s="624">
        <f t="shared" ref="AA222" si="2313">COUNTBLANK(U222:Z222)</f>
        <v>6</v>
      </c>
      <c r="AB222" s="1300" t="str">
        <f>IF(AA218=6,"Masih harus ditingkatkan kemampuan pada ketrampilan", ", tapi masih harus ditingkatkan ketrampilannya dalam ")</f>
        <v>Masih harus ditingkatkan kemampuan pada ketrampilan</v>
      </c>
      <c r="AC222" s="2268" t="str">
        <f>CONCATENATE(AB223,U222,U225,V222,V225,W222,W225,X222,X225,Y222,Y225,Z222)</f>
        <v/>
      </c>
      <c r="AD222" s="624" t="str">
        <f t="shared" ref="AD222" si="2314">K218</f>
        <v/>
      </c>
      <c r="AE222" s="624" t="str">
        <f t="shared" ref="AE222" si="2315">K219</f>
        <v/>
      </c>
      <c r="AF222" s="624" t="str">
        <f t="shared" ref="AF222" si="2316">K220</f>
        <v/>
      </c>
      <c r="AG222" s="624" t="str">
        <f t="shared" ref="AG222" si="2317">K221</f>
        <v/>
      </c>
      <c r="AH222" s="624" t="str">
        <f t="shared" ref="AH222" si="2318">K222</f>
        <v/>
      </c>
      <c r="AI222" s="624" t="str">
        <f t="shared" ref="AI222" si="2319">K223</f>
        <v/>
      </c>
      <c r="AJ222" s="624">
        <f t="shared" ref="AJ222" si="2320">COUNTBLANK(AD222:AI222)</f>
        <v>6</v>
      </c>
      <c r="AK222" s="1300" t="str">
        <f t="shared" ref="AK222" si="2321">IF(AJ218=6,"Masih harus diperbaiki sikap dan perilakunya dalam hal ", ", tapi masih harus diperbaiki sikap dan perilakunya dalam hal ")</f>
        <v xml:space="preserve">Masih harus diperbaiki sikap dan perilakunya dalam hal </v>
      </c>
      <c r="AL222" s="2268" t="str">
        <f t="shared" ref="AL222" si="2322">CONCATENATE(AK223,AD222,AD225,AE222,AE225,AF222,AF225,AG222,AG225,AH222,AH225,AI222)</f>
        <v/>
      </c>
      <c r="AM222" s="2275"/>
      <c r="AN222" s="2275"/>
      <c r="AO222" s="2275"/>
    </row>
    <row r="223" spans="2:41" ht="15.75" customHeight="1" thickBot="1" x14ac:dyDescent="0.25">
      <c r="B223" s="2261"/>
      <c r="C223" s="2264"/>
      <c r="D223" s="2244"/>
      <c r="E223" s="2245"/>
      <c r="F223" s="591" t="str">
        <f>NPENGETAHUAN!S40</f>
        <v/>
      </c>
      <c r="G223" s="1311" t="str">
        <f>NKETRAMPILAN!R40</f>
        <v/>
      </c>
      <c r="H223" s="1307" t="str">
        <f>NSIKAP!AE45</f>
        <v/>
      </c>
      <c r="I223" s="1317" t="str">
        <f>NPENGETAHUAN!AA40</f>
        <v/>
      </c>
      <c r="J223" s="1311" t="str">
        <f>NKETRAMPILAN!Z40</f>
        <v/>
      </c>
      <c r="K223" s="1307" t="str">
        <f>NSIKAP!AM45</f>
        <v/>
      </c>
      <c r="L223" s="624">
        <f>IF(L222="",0,1)</f>
        <v>0</v>
      </c>
      <c r="M223" s="624">
        <f t="shared" ref="M223" si="2323">IF(M222="",0,1)</f>
        <v>0</v>
      </c>
      <c r="N223" s="624">
        <f t="shared" ref="N223" si="2324">IF(N222="",0,1)</f>
        <v>0</v>
      </c>
      <c r="O223" s="624">
        <f t="shared" ref="O223" si="2325">IF(O222="",0,1)</f>
        <v>0</v>
      </c>
      <c r="P223" s="624">
        <f t="shared" ref="P223" si="2326">IF(P222="",0,1)</f>
        <v>0</v>
      </c>
      <c r="Q223" s="624">
        <f t="shared" ref="Q223" si="2327">IF(Q222="",0,1)</f>
        <v>0</v>
      </c>
      <c r="R223" s="624">
        <f>SUM(L223:Q223)</f>
        <v>0</v>
      </c>
      <c r="S223" s="624" t="str">
        <f>IF(R222=6,"",S222)</f>
        <v/>
      </c>
      <c r="T223" s="2269"/>
      <c r="U223" s="624">
        <f>IF(U222="",0,1)</f>
        <v>0</v>
      </c>
      <c r="V223" s="624">
        <f t="shared" ref="V223" si="2328">IF(V222="",0,1)</f>
        <v>0</v>
      </c>
      <c r="W223" s="624">
        <f t="shared" ref="W223" si="2329">IF(W222="",0,1)</f>
        <v>0</v>
      </c>
      <c r="X223" s="624">
        <f t="shared" ref="X223" si="2330">IF(X222="",0,1)</f>
        <v>0</v>
      </c>
      <c r="Y223" s="624">
        <f t="shared" ref="Y223" si="2331">IF(Y222="",0,1)</f>
        <v>0</v>
      </c>
      <c r="Z223" s="624">
        <f t="shared" ref="Z223" si="2332">IF(Z222="",0,1)</f>
        <v>0</v>
      </c>
      <c r="AA223" s="624">
        <f>SUM(U223:Z223)</f>
        <v>0</v>
      </c>
      <c r="AB223" s="1300" t="str">
        <f>IF(AA222=6,"",AB222)</f>
        <v/>
      </c>
      <c r="AC223" s="2269"/>
      <c r="AD223" s="624">
        <f t="shared" ref="AD223" si="2333">IF(AD222="",0,1)</f>
        <v>0</v>
      </c>
      <c r="AE223" s="624">
        <f t="shared" ref="AE223" si="2334">IF(AE222="",0,1)</f>
        <v>0</v>
      </c>
      <c r="AF223" s="624">
        <f t="shared" ref="AF223" si="2335">IF(AF222="",0,1)</f>
        <v>0</v>
      </c>
      <c r="AG223" s="624">
        <f t="shared" ref="AG223" si="2336">IF(AG222="",0,1)</f>
        <v>0</v>
      </c>
      <c r="AH223" s="624">
        <f t="shared" ref="AH223" si="2337">IF(AH222="",0,1)</f>
        <v>0</v>
      </c>
      <c r="AI223" s="624">
        <f t="shared" ref="AI223" si="2338">IF(AI222="",0,1)</f>
        <v>0</v>
      </c>
      <c r="AJ223" s="624">
        <f t="shared" ref="AJ223" si="2339">SUM(AD223:AI223)</f>
        <v>0</v>
      </c>
      <c r="AK223" s="1300" t="str">
        <f t="shared" ref="AK223" si="2340">IF(AJ222=6,"",AK222)</f>
        <v/>
      </c>
      <c r="AL223" s="2269"/>
      <c r="AM223" s="2275"/>
      <c r="AN223" s="2275"/>
      <c r="AO223" s="2275"/>
    </row>
    <row r="224" spans="2:41" ht="15.75" hidden="1" customHeight="1" thickTop="1" x14ac:dyDescent="0.2">
      <c r="B224" s="1298"/>
      <c r="C224" s="1299"/>
      <c r="D224" s="1296"/>
      <c r="E224" s="1297"/>
      <c r="F224" s="600"/>
      <c r="G224" s="1312"/>
      <c r="H224" s="1308"/>
      <c r="I224" s="1313"/>
      <c r="J224" s="1312"/>
      <c r="K224" s="1308"/>
      <c r="L224" s="624" t="str">
        <f>IF(SUM(L223:Q223)=1,"",IF(SUM(L223:Q223)=2," dan ",", "))</f>
        <v xml:space="preserve">, </v>
      </c>
      <c r="M224" s="624" t="str">
        <f>IF(SUM(M223:Q223)=1,"",IF(SUM(M223:Q223)=2," dan ",", "))</f>
        <v xml:space="preserve">, </v>
      </c>
      <c r="N224" s="624" t="str">
        <f>IF(SUM(N223:Q223)=1,"",IF(SUM(N223:Q223)=2," dan ",", "))</f>
        <v xml:space="preserve">, </v>
      </c>
      <c r="O224" s="624" t="str">
        <f>IF(SUM(O223:Q223)=1,"",IF(SUM(O223:Q223)=2," dan ",", "))</f>
        <v xml:space="preserve">, </v>
      </c>
      <c r="P224" s="624" t="str">
        <f>IF(SUM(P223:Q223)=1,"",IF(SUM(P223:Q223)=2," dan ",", "))</f>
        <v xml:space="preserve">, </v>
      </c>
      <c r="Q224" s="624"/>
      <c r="R224" s="624"/>
      <c r="S224" s="624"/>
      <c r="T224" s="2269"/>
      <c r="U224" s="624" t="str">
        <f>IF(SUM(U223:Z223)=1,"",IF(SUM(U223:Z223)=2," dan ",", "))</f>
        <v xml:space="preserve">, </v>
      </c>
      <c r="V224" s="624" t="str">
        <f>IF(SUM(V223:Z223)=1,"",IF(SUM(V223:Z223)=2," dan ",", "))</f>
        <v xml:space="preserve">, </v>
      </c>
      <c r="W224" s="624" t="str">
        <f>IF(SUM(W223:Z223)=1,"",IF(SUM(W223:Z223)=2," dan ",", "))</f>
        <v xml:space="preserve">, </v>
      </c>
      <c r="X224" s="624" t="str">
        <f>IF(SUM(X223:Z223)=1,"",IF(SUM(X223:Z223)=2," dan ",", "))</f>
        <v xml:space="preserve">, </v>
      </c>
      <c r="Y224" s="624" t="str">
        <f>IF(SUM(Y223:Z223)=1,"",IF(SUM(Y223:Z223)=2," dan ",", "))</f>
        <v xml:space="preserve">, </v>
      </c>
      <c r="Z224" s="624"/>
      <c r="AA224" s="624"/>
      <c r="AB224" s="1300"/>
      <c r="AC224" s="2269"/>
      <c r="AD224" s="624" t="str">
        <f t="shared" ref="AD224" si="2341">IF(SUM(AD223:AI223)=1,"",IF(SUM(AD223:AI223)=2," dan ",", "))</f>
        <v xml:space="preserve">, </v>
      </c>
      <c r="AE224" s="624" t="str">
        <f t="shared" ref="AE224" si="2342">IF(SUM(AE223:AI223)=1,"",IF(SUM(AE223:AI223)=2," dan ",", "))</f>
        <v xml:space="preserve">, </v>
      </c>
      <c r="AF224" s="624" t="str">
        <f t="shared" ref="AF224" si="2343">IF(SUM(AF223:AI223)=1,"",IF(SUM(AF223:AI223)=2," dan ",", "))</f>
        <v xml:space="preserve">, </v>
      </c>
      <c r="AG224" s="624" t="str">
        <f t="shared" ref="AG224" si="2344">IF(SUM(AG223:AI223)=1,"",IF(SUM(AG223:AI223)=2," dan ",", "))</f>
        <v xml:space="preserve">, </v>
      </c>
      <c r="AH224" s="624" t="str">
        <f t="shared" ref="AH224" si="2345">IF(SUM(AH223:AI223)=1,"",IF(SUM(AH223:AI223)=2," dan ",", "))</f>
        <v xml:space="preserve">, </v>
      </c>
      <c r="AI224" s="624"/>
      <c r="AJ224" s="624"/>
      <c r="AK224" s="1300"/>
      <c r="AL224" s="2269"/>
      <c r="AM224" s="2275"/>
      <c r="AN224" s="2275"/>
      <c r="AO224" s="2275"/>
    </row>
    <row r="225" spans="2:41" ht="15.75" hidden="1" customHeight="1" thickBot="1" x14ac:dyDescent="0.25">
      <c r="B225" s="616"/>
      <c r="C225" s="617"/>
      <c r="D225" s="618"/>
      <c r="E225" s="619"/>
      <c r="F225" s="600"/>
      <c r="G225" s="1312"/>
      <c r="H225" s="1308"/>
      <c r="I225" s="1313"/>
      <c r="J225" s="1312"/>
      <c r="K225" s="1308"/>
      <c r="L225" s="625" t="str">
        <f>IF(L223=0,"",L224)</f>
        <v/>
      </c>
      <c r="M225" s="625" t="str">
        <f t="shared" ref="M225" si="2346">IF(M223=0,"",M224)</f>
        <v/>
      </c>
      <c r="N225" s="625" t="str">
        <f t="shared" ref="N225" si="2347">IF(N223=0,"",N224)</f>
        <v/>
      </c>
      <c r="O225" s="625" t="str">
        <f t="shared" ref="O225" si="2348">IF(O223=0,"",O224)</f>
        <v/>
      </c>
      <c r="P225" s="625" t="str">
        <f t="shared" ref="P225" si="2349">IF(P223=0,"",P224)</f>
        <v/>
      </c>
      <c r="Q225" s="625" t="str">
        <f t="shared" ref="Q225" si="2350">IF(Q223=0,"",Q224)</f>
        <v/>
      </c>
      <c r="R225" s="625"/>
      <c r="S225" s="625"/>
      <c r="T225" s="2270"/>
      <c r="U225" s="625" t="str">
        <f>IF(U223=0,"",U224)</f>
        <v/>
      </c>
      <c r="V225" s="625" t="str">
        <f t="shared" ref="V225" si="2351">IF(V223=0,"",V224)</f>
        <v/>
      </c>
      <c r="W225" s="625" t="str">
        <f t="shared" ref="W225" si="2352">IF(W223=0,"",W224)</f>
        <v/>
      </c>
      <c r="X225" s="625" t="str">
        <f t="shared" ref="X225" si="2353">IF(X223=0,"",X224)</f>
        <v/>
      </c>
      <c r="Y225" s="625" t="str">
        <f t="shared" ref="Y225" si="2354">IF(Y223=0,"",Y224)</f>
        <v/>
      </c>
      <c r="Z225" s="625" t="str">
        <f t="shared" ref="Z225" si="2355">IF(Z223=0,"",Z224)</f>
        <v/>
      </c>
      <c r="AA225" s="625"/>
      <c r="AB225" s="1330"/>
      <c r="AC225" s="2270"/>
      <c r="AD225" s="625" t="str">
        <f t="shared" ref="AD225" si="2356">IF(AD223=0,"",AD224)</f>
        <v/>
      </c>
      <c r="AE225" s="625" t="str">
        <f t="shared" ref="AE225" si="2357">IF(AE223=0,"",AE224)</f>
        <v/>
      </c>
      <c r="AF225" s="625" t="str">
        <f t="shared" ref="AF225" si="2358">IF(AF223=0,"",AF224)</f>
        <v/>
      </c>
      <c r="AG225" s="625" t="str">
        <f t="shared" ref="AG225" si="2359">IF(AG223=0,"",AG224)</f>
        <v/>
      </c>
      <c r="AH225" s="625" t="str">
        <f t="shared" ref="AH225" si="2360">IF(AH223=0,"",AH224)</f>
        <v/>
      </c>
      <c r="AI225" s="625" t="str">
        <f t="shared" ref="AI225" si="2361">IF(AI223=0,"",AI224)</f>
        <v/>
      </c>
      <c r="AJ225" s="625"/>
      <c r="AK225" s="1330"/>
      <c r="AL225" s="2270"/>
      <c r="AM225" s="2276"/>
      <c r="AN225" s="2276"/>
      <c r="AO225" s="2276"/>
    </row>
    <row r="226" spans="2:41" ht="15.75" customHeight="1" thickTop="1" x14ac:dyDescent="0.2">
      <c r="B226" s="2259">
        <v>27</v>
      </c>
      <c r="C226" s="2262" t="str">
        <f>ABSEN!C37</f>
        <v/>
      </c>
      <c r="D226" s="2240" t="str">
        <f>ABSEN!E37</f>
        <v/>
      </c>
      <c r="E226" s="2241"/>
      <c r="F226" s="589" t="str">
        <f>NPENGETAHUAN!N41</f>
        <v/>
      </c>
      <c r="G226" s="1310" t="str">
        <f>NKETRAMPILAN!M41</f>
        <v/>
      </c>
      <c r="H226" s="1304" t="str">
        <f>NSIKAP!Z46</f>
        <v/>
      </c>
      <c r="I226" s="1314" t="str">
        <f>NPENGETAHUAN!V41</f>
        <v/>
      </c>
      <c r="J226" s="1310" t="str">
        <f>NKETRAMPILAN!U41</f>
        <v/>
      </c>
      <c r="K226" s="1304" t="str">
        <f>NSIKAP!AH46</f>
        <v/>
      </c>
      <c r="L226" s="623" t="str">
        <f>F226</f>
        <v/>
      </c>
      <c r="M226" s="623" t="str">
        <f>F227</f>
        <v/>
      </c>
      <c r="N226" s="623" t="str">
        <f>F228</f>
        <v/>
      </c>
      <c r="O226" s="623" t="str">
        <f>F229</f>
        <v/>
      </c>
      <c r="P226" s="623" t="str">
        <f>F230</f>
        <v/>
      </c>
      <c r="Q226" s="623" t="str">
        <f>F231</f>
        <v/>
      </c>
      <c r="R226" s="623">
        <f>COUNTBLANK(L226:Q226)</f>
        <v>6</v>
      </c>
      <c r="S226" s="1301" t="str">
        <f>IF(R226=6,"","Sudah memahami ")</f>
        <v/>
      </c>
      <c r="T226" s="2272" t="str">
        <f>CONCATENATE(S227,L226,L229,M226,M229,N226,N229,O226,O229,P226,P229,Q226)</f>
        <v/>
      </c>
      <c r="U226" s="1322" t="str">
        <f>G226</f>
        <v/>
      </c>
      <c r="V226" s="1322" t="str">
        <f>G227</f>
        <v/>
      </c>
      <c r="W226" s="1322" t="str">
        <f>G228</f>
        <v/>
      </c>
      <c r="X226" s="1322" t="str">
        <f>G229</f>
        <v/>
      </c>
      <c r="Y226" s="1322" t="str">
        <f>G230</f>
        <v/>
      </c>
      <c r="Z226" s="1322" t="str">
        <f>G231</f>
        <v/>
      </c>
      <c r="AA226" s="623">
        <f>COUNTBLANK(U226:Z226)</f>
        <v>6</v>
      </c>
      <c r="AB226" s="1301" t="str">
        <f>IF(AA226=6,"","Sudah memiliki ketrampilan ")</f>
        <v/>
      </c>
      <c r="AC226" s="2272" t="str">
        <f>CONCATENATE(AB227,U226,U229,V226,V229,W226,W229,X226,X229,Y226,Y229,Z226)</f>
        <v/>
      </c>
      <c r="AD226" s="1322" t="str">
        <f t="shared" ref="AD226" si="2362">H226</f>
        <v/>
      </c>
      <c r="AE226" s="1322" t="str">
        <f t="shared" ref="AE226" si="2363">H227</f>
        <v/>
      </c>
      <c r="AF226" s="1322" t="str">
        <f t="shared" ref="AF226" si="2364">H228</f>
        <v/>
      </c>
      <c r="AG226" s="1322" t="str">
        <f t="shared" ref="AG226" si="2365">H229</f>
        <v/>
      </c>
      <c r="AH226" s="1322" t="str">
        <f t="shared" ref="AH226" si="2366">H230</f>
        <v/>
      </c>
      <c r="AI226" s="1322" t="str">
        <f t="shared" ref="AI226" si="2367">H231</f>
        <v/>
      </c>
      <c r="AJ226" s="623">
        <f t="shared" ref="AJ226" si="2368">COUNTBLANK(AD226:AI226)</f>
        <v>6</v>
      </c>
      <c r="AK226" s="1301" t="str">
        <f t="shared" ref="AK226" si="2369">IF(AJ226=6,"","Sudah memperlihatkan sikap yang konsisten terhadap ")</f>
        <v/>
      </c>
      <c r="AL226" s="2272" t="str">
        <f t="shared" ref="AL226" si="2370">CONCATENATE(AK227,AD226,AD229,AE226,AE229,AF226,AF229,AG226,AG229,AH226,AH229,AI226)</f>
        <v/>
      </c>
      <c r="AM226" s="2274" t="str">
        <f t="shared" ref="AM226" si="2371">CONCATENATE(T226,T230)</f>
        <v/>
      </c>
      <c r="AN226" s="2274" t="str">
        <f t="shared" ref="AN226" si="2372">CONCATENATE(AC226,AC230)</f>
        <v/>
      </c>
      <c r="AO226" s="2274" t="str">
        <f t="shared" ref="AO226" si="2373">CONCATENATE(AL226,AL230)</f>
        <v/>
      </c>
    </row>
    <row r="227" spans="2:41" ht="15" customHeight="1" x14ac:dyDescent="0.2">
      <c r="B227" s="2260"/>
      <c r="C227" s="2263"/>
      <c r="D227" s="2242"/>
      <c r="E227" s="2243"/>
      <c r="F227" s="590" t="str">
        <f>NPENGETAHUAN!O41</f>
        <v/>
      </c>
      <c r="G227" s="1311" t="str">
        <f>NKETRAMPILAN!N41</f>
        <v/>
      </c>
      <c r="H227" s="1305" t="str">
        <f>NSIKAP!AA46</f>
        <v/>
      </c>
      <c r="I227" s="1315" t="str">
        <f>NPENGETAHUAN!W41</f>
        <v/>
      </c>
      <c r="J227" s="1311" t="str">
        <f>NKETRAMPILAN!V41</f>
        <v/>
      </c>
      <c r="K227" s="1305" t="str">
        <f>NSIKAP!AI46</f>
        <v/>
      </c>
      <c r="L227" s="624">
        <f>IF(L226="",0,1)</f>
        <v>0</v>
      </c>
      <c r="M227" s="624">
        <f>IF(M226="",0,1)</f>
        <v>0</v>
      </c>
      <c r="N227" s="624">
        <f t="shared" ref="N227" si="2374">IF(N226="",0,1)</f>
        <v>0</v>
      </c>
      <c r="O227" s="624">
        <f t="shared" ref="O227" si="2375">IF(O226="",0,1)</f>
        <v>0</v>
      </c>
      <c r="P227" s="624">
        <f t="shared" ref="P227" si="2376">IF(P226="",0,1)</f>
        <v>0</v>
      </c>
      <c r="Q227" s="624">
        <f t="shared" ref="Q227" si="2377">IF(Q226="",0,1)</f>
        <v>0</v>
      </c>
      <c r="R227" s="624">
        <f>SUM(L227:Q227)</f>
        <v>0</v>
      </c>
      <c r="S227" s="624" t="str">
        <f>IF(R227=6,"",S226)</f>
        <v/>
      </c>
      <c r="T227" s="2269"/>
      <c r="U227" s="624">
        <f>IF(U226="",0,1)</f>
        <v>0</v>
      </c>
      <c r="V227" s="624">
        <f>IF(V226="",0,1)</f>
        <v>0</v>
      </c>
      <c r="W227" s="624">
        <f t="shared" ref="W227" si="2378">IF(W226="",0,1)</f>
        <v>0</v>
      </c>
      <c r="X227" s="624">
        <f t="shared" ref="X227" si="2379">IF(X226="",0,1)</f>
        <v>0</v>
      </c>
      <c r="Y227" s="624">
        <f t="shared" ref="Y227" si="2380">IF(Y226="",0,1)</f>
        <v>0</v>
      </c>
      <c r="Z227" s="624">
        <f t="shared" ref="Z227" si="2381">IF(Z226="",0,1)</f>
        <v>0</v>
      </c>
      <c r="AA227" s="624">
        <f>SUM(U227:Z227)</f>
        <v>0</v>
      </c>
      <c r="AB227" s="1300" t="str">
        <f>IF(AA227=6,"",AB226)</f>
        <v/>
      </c>
      <c r="AC227" s="2269"/>
      <c r="AD227" s="624">
        <f t="shared" ref="AD227" si="2382">IF(AD226="",0,1)</f>
        <v>0</v>
      </c>
      <c r="AE227" s="624">
        <f t="shared" ref="AE227" si="2383">IF(AE226="",0,1)</f>
        <v>0</v>
      </c>
      <c r="AF227" s="624">
        <f t="shared" ref="AF227" si="2384">IF(AF226="",0,1)</f>
        <v>0</v>
      </c>
      <c r="AG227" s="624">
        <f t="shared" ref="AG227" si="2385">IF(AG226="",0,1)</f>
        <v>0</v>
      </c>
      <c r="AH227" s="624">
        <f t="shared" ref="AH227" si="2386">IF(AH226="",0,1)</f>
        <v>0</v>
      </c>
      <c r="AI227" s="624">
        <f t="shared" ref="AI227" si="2387">IF(AI226="",0,1)</f>
        <v>0</v>
      </c>
      <c r="AJ227" s="624">
        <f t="shared" ref="AJ227" si="2388">SUM(AD227:AI227)</f>
        <v>0</v>
      </c>
      <c r="AK227" s="1300" t="str">
        <f t="shared" ref="AK227" si="2389">IF(AJ227=6,"",AK226)</f>
        <v/>
      </c>
      <c r="AL227" s="2269"/>
      <c r="AM227" s="2275"/>
      <c r="AN227" s="2275"/>
      <c r="AO227" s="2275"/>
    </row>
    <row r="228" spans="2:41" ht="15" customHeight="1" x14ac:dyDescent="0.2">
      <c r="B228" s="2260"/>
      <c r="C228" s="2263"/>
      <c r="D228" s="2242"/>
      <c r="E228" s="2243"/>
      <c r="F228" s="601" t="str">
        <f>NPENGETAHUAN!P41</f>
        <v/>
      </c>
      <c r="G228" s="1311" t="str">
        <f>NKETRAMPILAN!O41</f>
        <v/>
      </c>
      <c r="H228" s="1306" t="str">
        <f>NSIKAP!AB46</f>
        <v/>
      </c>
      <c r="I228" s="1316" t="str">
        <f>NPENGETAHUAN!X41</f>
        <v/>
      </c>
      <c r="J228" s="1311" t="str">
        <f>NKETRAMPILAN!W41</f>
        <v/>
      </c>
      <c r="K228" s="1306" t="str">
        <f>NSIKAP!AJ46</f>
        <v/>
      </c>
      <c r="L228" s="624" t="str">
        <f>IF(SUM(L227:Q227)=1,"",IF(SUM(L227:Q227)=2," dan ",", "))</f>
        <v xml:space="preserve">, </v>
      </c>
      <c r="M228" s="624" t="str">
        <f>IF(SUM(M227:Q227)=1,"",IF(SUM(M227:Q227)=2," dan ",", "))</f>
        <v xml:space="preserve">, </v>
      </c>
      <c r="N228" s="624" t="str">
        <f>IF(SUM(N227:Q227)=1,"",IF(SUM(N227:Q227)=2," dan ",", "))</f>
        <v xml:space="preserve">, </v>
      </c>
      <c r="O228" s="624" t="str">
        <f>IF(SUM(O227:Q227)=1,"",IF(SUM(O227:Q227)=2," dan ",", "))</f>
        <v xml:space="preserve">, </v>
      </c>
      <c r="P228" s="624" t="str">
        <f>IF(SUM(P227:Q227)=1,"",IF(SUM(P227:Q227)=2," dan ",", "))</f>
        <v xml:space="preserve">, </v>
      </c>
      <c r="Q228" s="624"/>
      <c r="R228" s="624"/>
      <c r="S228" s="624"/>
      <c r="T228" s="2269"/>
      <c r="U228" s="624" t="str">
        <f>IF(SUM(U227:Z227)=1,"",IF(SUM(U227:Z227)=2," dan ",", "))</f>
        <v xml:space="preserve">, </v>
      </c>
      <c r="V228" s="624" t="str">
        <f>IF(SUM(V227:Z227)=1,"",IF(SUM(V227:Z227)=2," dan ",", "))</f>
        <v xml:space="preserve">, </v>
      </c>
      <c r="W228" s="624" t="str">
        <f>IF(SUM(W227:Z227)=1,"",IF(SUM(W227:Z227)=2," dan ",", "))</f>
        <v xml:space="preserve">, </v>
      </c>
      <c r="X228" s="624" t="str">
        <f>IF(SUM(X227:Z227)=1,"",IF(SUM(X227:Z227)=2," dan ",", "))</f>
        <v xml:space="preserve">, </v>
      </c>
      <c r="Y228" s="624" t="str">
        <f>IF(SUM(Y227:Z227)=1,"",IF(SUM(Y227:Z227)=2," dan ",", "))</f>
        <v xml:space="preserve">, </v>
      </c>
      <c r="Z228" s="624"/>
      <c r="AA228" s="624"/>
      <c r="AB228" s="1300"/>
      <c r="AC228" s="2269"/>
      <c r="AD228" s="624" t="str">
        <f t="shared" ref="AD228" si="2390">IF(SUM(AD227:AI227)=1,"",IF(SUM(AD227:AI227)=2," dan ",", "))</f>
        <v xml:space="preserve">, </v>
      </c>
      <c r="AE228" s="624" t="str">
        <f t="shared" ref="AE228" si="2391">IF(SUM(AE227:AI227)=1,"",IF(SUM(AE227:AI227)=2," dan ",", "))</f>
        <v xml:space="preserve">, </v>
      </c>
      <c r="AF228" s="624" t="str">
        <f t="shared" ref="AF228" si="2392">IF(SUM(AF227:AI227)=1,"",IF(SUM(AF227:AI227)=2," dan ",", "))</f>
        <v xml:space="preserve">, </v>
      </c>
      <c r="AG228" s="624" t="str">
        <f t="shared" ref="AG228" si="2393">IF(SUM(AG227:AI227)=1,"",IF(SUM(AG227:AI227)=2," dan ",", "))</f>
        <v xml:space="preserve">, </v>
      </c>
      <c r="AH228" s="624" t="str">
        <f t="shared" ref="AH228" si="2394">IF(SUM(AH227:AI227)=1,"",IF(SUM(AH227:AI227)=2," dan ",", "))</f>
        <v xml:space="preserve">, </v>
      </c>
      <c r="AI228" s="624"/>
      <c r="AJ228" s="624"/>
      <c r="AK228" s="1300"/>
      <c r="AL228" s="2269"/>
      <c r="AM228" s="2275"/>
      <c r="AN228" s="2275"/>
      <c r="AO228" s="2275"/>
    </row>
    <row r="229" spans="2:41" ht="15" customHeight="1" x14ac:dyDescent="0.2">
      <c r="B229" s="2260"/>
      <c r="C229" s="2263"/>
      <c r="D229" s="2242"/>
      <c r="E229" s="2243"/>
      <c r="F229" s="601" t="str">
        <f>NPENGETAHUAN!Q41</f>
        <v/>
      </c>
      <c r="G229" s="1311" t="str">
        <f>NKETRAMPILAN!P41</f>
        <v/>
      </c>
      <c r="H229" s="1306" t="str">
        <f>NSIKAP!AC46</f>
        <v/>
      </c>
      <c r="I229" s="1316" t="str">
        <f>NPENGETAHUAN!Y41</f>
        <v/>
      </c>
      <c r="J229" s="1311" t="str">
        <f>NKETRAMPILAN!X41</f>
        <v/>
      </c>
      <c r="K229" s="1306" t="str">
        <f>NSIKAP!AK46</f>
        <v/>
      </c>
      <c r="L229" s="624" t="str">
        <f>IF(L227=0,"",L228)</f>
        <v/>
      </c>
      <c r="M229" s="624" t="str">
        <f>IF(M227=0,"",M228)</f>
        <v/>
      </c>
      <c r="N229" s="624" t="str">
        <f t="shared" ref="N229" si="2395">IF(N227=0,"",N228)</f>
        <v/>
      </c>
      <c r="O229" s="624" t="str">
        <f t="shared" ref="O229" si="2396">IF(O227=0,"",O228)</f>
        <v/>
      </c>
      <c r="P229" s="624" t="str">
        <f t="shared" ref="P229" si="2397">IF(P227=0,"",P228)</f>
        <v/>
      </c>
      <c r="Q229" s="624"/>
      <c r="R229" s="624"/>
      <c r="S229" s="624"/>
      <c r="T229" s="2273"/>
      <c r="U229" s="624" t="str">
        <f>IF(U227=0,"",U228)</f>
        <v/>
      </c>
      <c r="V229" s="624" t="str">
        <f>IF(V227=0,"",V228)</f>
        <v/>
      </c>
      <c r="W229" s="624" t="str">
        <f t="shared" ref="W229" si="2398">IF(W227=0,"",W228)</f>
        <v/>
      </c>
      <c r="X229" s="624" t="str">
        <f t="shared" ref="X229" si="2399">IF(X227=0,"",X228)</f>
        <v/>
      </c>
      <c r="Y229" s="624" t="str">
        <f t="shared" ref="Y229" si="2400">IF(Y227=0,"",Y228)</f>
        <v/>
      </c>
      <c r="Z229" s="624"/>
      <c r="AA229" s="624"/>
      <c r="AB229" s="1300"/>
      <c r="AC229" s="2273"/>
      <c r="AD229" s="624" t="str">
        <f t="shared" ref="AD229:AE229" si="2401">IF(AD227=0,"",AD228)</f>
        <v/>
      </c>
      <c r="AE229" s="624" t="str">
        <f t="shared" si="2401"/>
        <v/>
      </c>
      <c r="AF229" s="624" t="str">
        <f t="shared" ref="AF229" si="2402">IF(AF227=0,"",AF228)</f>
        <v/>
      </c>
      <c r="AG229" s="624" t="str">
        <f t="shared" ref="AG229" si="2403">IF(AG227=0,"",AG228)</f>
        <v/>
      </c>
      <c r="AH229" s="624" t="str">
        <f t="shared" ref="AH229" si="2404">IF(AH227=0,"",AH228)</f>
        <v/>
      </c>
      <c r="AI229" s="624"/>
      <c r="AJ229" s="624"/>
      <c r="AK229" s="1300"/>
      <c r="AL229" s="2273"/>
      <c r="AM229" s="2275"/>
      <c r="AN229" s="2275"/>
      <c r="AO229" s="2275"/>
    </row>
    <row r="230" spans="2:41" ht="15" customHeight="1" x14ac:dyDescent="0.2">
      <c r="B230" s="2260"/>
      <c r="C230" s="2263"/>
      <c r="D230" s="2242"/>
      <c r="E230" s="2243"/>
      <c r="F230" s="601" t="str">
        <f>NPENGETAHUAN!R41</f>
        <v/>
      </c>
      <c r="G230" s="1311" t="str">
        <f>NKETRAMPILAN!Q41</f>
        <v/>
      </c>
      <c r="H230" s="1306" t="str">
        <f>NSIKAP!AD46</f>
        <v/>
      </c>
      <c r="I230" s="1316" t="str">
        <f>NPENGETAHUAN!Z41</f>
        <v/>
      </c>
      <c r="J230" s="1311" t="str">
        <f>NKETRAMPILAN!Y41</f>
        <v/>
      </c>
      <c r="K230" s="1306" t="str">
        <f>NSIKAP!AL46</f>
        <v/>
      </c>
      <c r="L230" s="624" t="str">
        <f>I226</f>
        <v/>
      </c>
      <c r="M230" s="624" t="str">
        <f>I227</f>
        <v/>
      </c>
      <c r="N230" s="624" t="str">
        <f>I228</f>
        <v/>
      </c>
      <c r="O230" s="624" t="str">
        <f>I229</f>
        <v/>
      </c>
      <c r="P230" s="624" t="str">
        <f>I230</f>
        <v/>
      </c>
      <c r="Q230" s="624" t="str">
        <f>I231</f>
        <v/>
      </c>
      <c r="R230" s="624">
        <f t="shared" ref="R230" si="2405">COUNTBLANK(L230:Q230)</f>
        <v>6</v>
      </c>
      <c r="S230" s="624" t="str">
        <f>IF(R226=6,"Masih harus ditingkatkan pemahaman mengenai", ", tapi masih harus ditingkatkan pemahaman mengenai ")</f>
        <v>Masih harus ditingkatkan pemahaman mengenai</v>
      </c>
      <c r="T230" s="2268" t="str">
        <f>CONCATENATE(S231,L230,L233,M230,M233,N230,N233,O230,O233,P230,P233,Q230)</f>
        <v/>
      </c>
      <c r="U230" s="624" t="str">
        <f>J226</f>
        <v/>
      </c>
      <c r="V230" s="624" t="str">
        <f>J227</f>
        <v/>
      </c>
      <c r="W230" s="624" t="str">
        <f>J228</f>
        <v/>
      </c>
      <c r="X230" s="624" t="str">
        <f>J229</f>
        <v/>
      </c>
      <c r="Y230" s="624" t="str">
        <f>J230</f>
        <v/>
      </c>
      <c r="Z230" s="624" t="str">
        <f>J231</f>
        <v/>
      </c>
      <c r="AA230" s="624">
        <f t="shared" ref="AA230" si="2406">COUNTBLANK(U230:Z230)</f>
        <v>6</v>
      </c>
      <c r="AB230" s="1300" t="str">
        <f>IF(AA226=6,"Masih harus ditingkatkan kemampuan pada ketrampilan", ", tapi masih harus ditingkatkan ketrampilannya dalam ")</f>
        <v>Masih harus ditingkatkan kemampuan pada ketrampilan</v>
      </c>
      <c r="AC230" s="2268" t="str">
        <f>CONCATENATE(AB231,U230,U233,V230,V233,W230,W233,X230,X233,Y230,Y233,Z230)</f>
        <v/>
      </c>
      <c r="AD230" s="624" t="str">
        <f t="shared" ref="AD230" si="2407">K226</f>
        <v/>
      </c>
      <c r="AE230" s="624" t="str">
        <f t="shared" ref="AE230" si="2408">K227</f>
        <v/>
      </c>
      <c r="AF230" s="624" t="str">
        <f t="shared" ref="AF230" si="2409">K228</f>
        <v/>
      </c>
      <c r="AG230" s="624" t="str">
        <f t="shared" ref="AG230" si="2410">K229</f>
        <v/>
      </c>
      <c r="AH230" s="624" t="str">
        <f t="shared" ref="AH230" si="2411">K230</f>
        <v/>
      </c>
      <c r="AI230" s="624" t="str">
        <f t="shared" ref="AI230" si="2412">K231</f>
        <v/>
      </c>
      <c r="AJ230" s="624">
        <f t="shared" ref="AJ230" si="2413">COUNTBLANK(AD230:AI230)</f>
        <v>6</v>
      </c>
      <c r="AK230" s="1300" t="str">
        <f t="shared" ref="AK230" si="2414">IF(AJ226=6,"Masih harus diperbaiki sikap dan perilakunya dalam hal ", ", tapi masih harus diperbaiki sikap dan perilakunya dalam hal ")</f>
        <v xml:space="preserve">Masih harus diperbaiki sikap dan perilakunya dalam hal </v>
      </c>
      <c r="AL230" s="2268" t="str">
        <f t="shared" ref="AL230" si="2415">CONCATENATE(AK231,AD230,AD233,AE230,AE233,AF230,AF233,AG230,AG233,AH230,AH233,AI230)</f>
        <v/>
      </c>
      <c r="AM230" s="2275"/>
      <c r="AN230" s="2275"/>
      <c r="AO230" s="2275"/>
    </row>
    <row r="231" spans="2:41" ht="15.75" customHeight="1" thickBot="1" x14ac:dyDescent="0.25">
      <c r="B231" s="2261"/>
      <c r="C231" s="2264"/>
      <c r="D231" s="2244"/>
      <c r="E231" s="2245"/>
      <c r="F231" s="591" t="str">
        <f>NPENGETAHUAN!S41</f>
        <v/>
      </c>
      <c r="G231" s="1311" t="str">
        <f>NKETRAMPILAN!R41</f>
        <v/>
      </c>
      <c r="H231" s="1307" t="str">
        <f>NSIKAP!AE46</f>
        <v/>
      </c>
      <c r="I231" s="1317" t="str">
        <f>NPENGETAHUAN!AA41</f>
        <v/>
      </c>
      <c r="J231" s="1311" t="str">
        <f>NKETRAMPILAN!Z41</f>
        <v/>
      </c>
      <c r="K231" s="1307" t="str">
        <f>NSIKAP!AM46</f>
        <v/>
      </c>
      <c r="L231" s="624">
        <f>IF(L230="",0,1)</f>
        <v>0</v>
      </c>
      <c r="M231" s="624">
        <f t="shared" ref="M231" si="2416">IF(M230="",0,1)</f>
        <v>0</v>
      </c>
      <c r="N231" s="624">
        <f t="shared" ref="N231" si="2417">IF(N230="",0,1)</f>
        <v>0</v>
      </c>
      <c r="O231" s="624">
        <f t="shared" ref="O231" si="2418">IF(O230="",0,1)</f>
        <v>0</v>
      </c>
      <c r="P231" s="624">
        <f t="shared" ref="P231" si="2419">IF(P230="",0,1)</f>
        <v>0</v>
      </c>
      <c r="Q231" s="624">
        <f t="shared" ref="Q231" si="2420">IF(Q230="",0,1)</f>
        <v>0</v>
      </c>
      <c r="R231" s="624">
        <f>SUM(L231:Q231)</f>
        <v>0</v>
      </c>
      <c r="S231" s="624" t="str">
        <f>IF(R230=6,"",S230)</f>
        <v/>
      </c>
      <c r="T231" s="2269"/>
      <c r="U231" s="624">
        <f>IF(U230="",0,1)</f>
        <v>0</v>
      </c>
      <c r="V231" s="624">
        <f t="shared" ref="V231" si="2421">IF(V230="",0,1)</f>
        <v>0</v>
      </c>
      <c r="W231" s="624">
        <f t="shared" ref="W231" si="2422">IF(W230="",0,1)</f>
        <v>0</v>
      </c>
      <c r="X231" s="624">
        <f t="shared" ref="X231" si="2423">IF(X230="",0,1)</f>
        <v>0</v>
      </c>
      <c r="Y231" s="624">
        <f t="shared" ref="Y231" si="2424">IF(Y230="",0,1)</f>
        <v>0</v>
      </c>
      <c r="Z231" s="624">
        <f t="shared" ref="Z231" si="2425">IF(Z230="",0,1)</f>
        <v>0</v>
      </c>
      <c r="AA231" s="624">
        <f>SUM(U231:Z231)</f>
        <v>0</v>
      </c>
      <c r="AB231" s="1300" t="str">
        <f>IF(AA230=6,"",AB230)</f>
        <v/>
      </c>
      <c r="AC231" s="2269"/>
      <c r="AD231" s="624">
        <f t="shared" ref="AD231" si="2426">IF(AD230="",0,1)</f>
        <v>0</v>
      </c>
      <c r="AE231" s="624">
        <f t="shared" ref="AE231" si="2427">IF(AE230="",0,1)</f>
        <v>0</v>
      </c>
      <c r="AF231" s="624">
        <f t="shared" ref="AF231" si="2428">IF(AF230="",0,1)</f>
        <v>0</v>
      </c>
      <c r="AG231" s="624">
        <f t="shared" ref="AG231" si="2429">IF(AG230="",0,1)</f>
        <v>0</v>
      </c>
      <c r="AH231" s="624">
        <f t="shared" ref="AH231" si="2430">IF(AH230="",0,1)</f>
        <v>0</v>
      </c>
      <c r="AI231" s="624">
        <f t="shared" ref="AI231" si="2431">IF(AI230="",0,1)</f>
        <v>0</v>
      </c>
      <c r="AJ231" s="624">
        <f t="shared" ref="AJ231" si="2432">SUM(AD231:AI231)</f>
        <v>0</v>
      </c>
      <c r="AK231" s="1300" t="str">
        <f t="shared" ref="AK231" si="2433">IF(AJ230=6,"",AK230)</f>
        <v/>
      </c>
      <c r="AL231" s="2269"/>
      <c r="AM231" s="2275"/>
      <c r="AN231" s="2275"/>
      <c r="AO231" s="2275"/>
    </row>
    <row r="232" spans="2:41" ht="15.75" hidden="1" customHeight="1" thickTop="1" x14ac:dyDescent="0.2">
      <c r="B232" s="1298"/>
      <c r="C232" s="1299"/>
      <c r="D232" s="1296"/>
      <c r="E232" s="1297"/>
      <c r="F232" s="600"/>
      <c r="G232" s="1312"/>
      <c r="H232" s="1308"/>
      <c r="I232" s="1313"/>
      <c r="J232" s="1312"/>
      <c r="K232" s="1308"/>
      <c r="L232" s="624" t="str">
        <f>IF(SUM(L231:Q231)=1,"",IF(SUM(L231:Q231)=2," dan ",", "))</f>
        <v xml:space="preserve">, </v>
      </c>
      <c r="M232" s="624" t="str">
        <f>IF(SUM(M231:Q231)=1,"",IF(SUM(M231:Q231)=2," dan ",", "))</f>
        <v xml:space="preserve">, </v>
      </c>
      <c r="N232" s="624" t="str">
        <f>IF(SUM(N231:Q231)=1,"",IF(SUM(N231:Q231)=2," dan ",", "))</f>
        <v xml:space="preserve">, </v>
      </c>
      <c r="O232" s="624" t="str">
        <f>IF(SUM(O231:Q231)=1,"",IF(SUM(O231:Q231)=2," dan ",", "))</f>
        <v xml:space="preserve">, </v>
      </c>
      <c r="P232" s="624" t="str">
        <f>IF(SUM(P231:Q231)=1,"",IF(SUM(P231:Q231)=2," dan ",", "))</f>
        <v xml:space="preserve">, </v>
      </c>
      <c r="Q232" s="624"/>
      <c r="R232" s="624"/>
      <c r="S232" s="624"/>
      <c r="T232" s="2269"/>
      <c r="U232" s="624" t="str">
        <f>IF(SUM(U231:Z231)=1,"",IF(SUM(U231:Z231)=2," dan ",", "))</f>
        <v xml:space="preserve">, </v>
      </c>
      <c r="V232" s="624" t="str">
        <f>IF(SUM(V231:Z231)=1,"",IF(SUM(V231:Z231)=2," dan ",", "))</f>
        <v xml:space="preserve">, </v>
      </c>
      <c r="W232" s="624" t="str">
        <f>IF(SUM(W231:Z231)=1,"",IF(SUM(W231:Z231)=2," dan ",", "))</f>
        <v xml:space="preserve">, </v>
      </c>
      <c r="X232" s="624" t="str">
        <f>IF(SUM(X231:Z231)=1,"",IF(SUM(X231:Z231)=2," dan ",", "))</f>
        <v xml:space="preserve">, </v>
      </c>
      <c r="Y232" s="624" t="str">
        <f>IF(SUM(Y231:Z231)=1,"",IF(SUM(Y231:Z231)=2," dan ",", "))</f>
        <v xml:space="preserve">, </v>
      </c>
      <c r="Z232" s="624"/>
      <c r="AA232" s="624"/>
      <c r="AB232" s="1300"/>
      <c r="AC232" s="2269"/>
      <c r="AD232" s="624" t="str">
        <f t="shared" ref="AD232" si="2434">IF(SUM(AD231:AI231)=1,"",IF(SUM(AD231:AI231)=2," dan ",", "))</f>
        <v xml:space="preserve">, </v>
      </c>
      <c r="AE232" s="624" t="str">
        <f t="shared" ref="AE232" si="2435">IF(SUM(AE231:AI231)=1,"",IF(SUM(AE231:AI231)=2," dan ",", "))</f>
        <v xml:space="preserve">, </v>
      </c>
      <c r="AF232" s="624" t="str">
        <f t="shared" ref="AF232" si="2436">IF(SUM(AF231:AI231)=1,"",IF(SUM(AF231:AI231)=2," dan ",", "))</f>
        <v xml:space="preserve">, </v>
      </c>
      <c r="AG232" s="624" t="str">
        <f t="shared" ref="AG232" si="2437">IF(SUM(AG231:AI231)=1,"",IF(SUM(AG231:AI231)=2," dan ",", "))</f>
        <v xml:space="preserve">, </v>
      </c>
      <c r="AH232" s="624" t="str">
        <f t="shared" ref="AH232" si="2438">IF(SUM(AH231:AI231)=1,"",IF(SUM(AH231:AI231)=2," dan ",", "))</f>
        <v xml:space="preserve">, </v>
      </c>
      <c r="AI232" s="624"/>
      <c r="AJ232" s="624"/>
      <c r="AK232" s="1300"/>
      <c r="AL232" s="2269"/>
      <c r="AM232" s="2275"/>
      <c r="AN232" s="2275"/>
      <c r="AO232" s="2275"/>
    </row>
    <row r="233" spans="2:41" ht="15.75" hidden="1" customHeight="1" thickBot="1" x14ac:dyDescent="0.25">
      <c r="B233" s="616"/>
      <c r="C233" s="617"/>
      <c r="D233" s="618"/>
      <c r="E233" s="619"/>
      <c r="F233" s="600"/>
      <c r="G233" s="1312"/>
      <c r="H233" s="1308"/>
      <c r="I233" s="1313"/>
      <c r="J233" s="1312"/>
      <c r="K233" s="1308"/>
      <c r="L233" s="625" t="str">
        <f>IF(L231=0,"",L232)</f>
        <v/>
      </c>
      <c r="M233" s="625" t="str">
        <f t="shared" ref="M233" si="2439">IF(M231=0,"",M232)</f>
        <v/>
      </c>
      <c r="N233" s="625" t="str">
        <f t="shared" ref="N233" si="2440">IF(N231=0,"",N232)</f>
        <v/>
      </c>
      <c r="O233" s="625" t="str">
        <f t="shared" ref="O233" si="2441">IF(O231=0,"",O232)</f>
        <v/>
      </c>
      <c r="P233" s="625" t="str">
        <f t="shared" ref="P233" si="2442">IF(P231=0,"",P232)</f>
        <v/>
      </c>
      <c r="Q233" s="625" t="str">
        <f t="shared" ref="Q233" si="2443">IF(Q231=0,"",Q232)</f>
        <v/>
      </c>
      <c r="R233" s="625"/>
      <c r="S233" s="625"/>
      <c r="T233" s="2270"/>
      <c r="U233" s="625" t="str">
        <f>IF(U231=0,"",U232)</f>
        <v/>
      </c>
      <c r="V233" s="625" t="str">
        <f t="shared" ref="V233" si="2444">IF(V231=0,"",V232)</f>
        <v/>
      </c>
      <c r="W233" s="625" t="str">
        <f t="shared" ref="W233" si="2445">IF(W231=0,"",W232)</f>
        <v/>
      </c>
      <c r="X233" s="625" t="str">
        <f t="shared" ref="X233" si="2446">IF(X231=0,"",X232)</f>
        <v/>
      </c>
      <c r="Y233" s="625" t="str">
        <f t="shared" ref="Y233" si="2447">IF(Y231=0,"",Y232)</f>
        <v/>
      </c>
      <c r="Z233" s="625" t="str">
        <f t="shared" ref="Z233" si="2448">IF(Z231=0,"",Z232)</f>
        <v/>
      </c>
      <c r="AA233" s="625"/>
      <c r="AB233" s="1330"/>
      <c r="AC233" s="2270"/>
      <c r="AD233" s="625" t="str">
        <f t="shared" ref="AD233" si="2449">IF(AD231=0,"",AD232)</f>
        <v/>
      </c>
      <c r="AE233" s="625" t="str">
        <f t="shared" ref="AE233" si="2450">IF(AE231=0,"",AE232)</f>
        <v/>
      </c>
      <c r="AF233" s="625" t="str">
        <f t="shared" ref="AF233" si="2451">IF(AF231=0,"",AF232)</f>
        <v/>
      </c>
      <c r="AG233" s="625" t="str">
        <f t="shared" ref="AG233" si="2452">IF(AG231=0,"",AG232)</f>
        <v/>
      </c>
      <c r="AH233" s="625" t="str">
        <f t="shared" ref="AH233" si="2453">IF(AH231=0,"",AH232)</f>
        <v/>
      </c>
      <c r="AI233" s="625" t="str">
        <f t="shared" ref="AI233" si="2454">IF(AI231=0,"",AI232)</f>
        <v/>
      </c>
      <c r="AJ233" s="625"/>
      <c r="AK233" s="1330"/>
      <c r="AL233" s="2270"/>
      <c r="AM233" s="2276"/>
      <c r="AN233" s="2276"/>
      <c r="AO233" s="2276"/>
    </row>
    <row r="234" spans="2:41" ht="15.75" customHeight="1" thickTop="1" x14ac:dyDescent="0.2">
      <c r="B234" s="2259">
        <v>28</v>
      </c>
      <c r="C234" s="2262" t="str">
        <f>ABSEN!C38</f>
        <v/>
      </c>
      <c r="D234" s="2240" t="str">
        <f>ABSEN!E38</f>
        <v/>
      </c>
      <c r="E234" s="2241"/>
      <c r="F234" s="589" t="str">
        <f>NPENGETAHUAN!N42</f>
        <v/>
      </c>
      <c r="G234" s="1310" t="str">
        <f>NKETRAMPILAN!M42</f>
        <v/>
      </c>
      <c r="H234" s="1304" t="str">
        <f>NSIKAP!Z47</f>
        <v/>
      </c>
      <c r="I234" s="1314" t="str">
        <f>NPENGETAHUAN!V42</f>
        <v/>
      </c>
      <c r="J234" s="1310" t="str">
        <f>NKETRAMPILAN!U42</f>
        <v/>
      </c>
      <c r="K234" s="1304" t="str">
        <f>NSIKAP!AH47</f>
        <v/>
      </c>
      <c r="L234" s="623" t="str">
        <f>F234</f>
        <v/>
      </c>
      <c r="M234" s="623" t="str">
        <f>F235</f>
        <v/>
      </c>
      <c r="N234" s="623" t="str">
        <f>F236</f>
        <v/>
      </c>
      <c r="O234" s="623" t="str">
        <f>F237</f>
        <v/>
      </c>
      <c r="P234" s="623" t="str">
        <f>F238</f>
        <v/>
      </c>
      <c r="Q234" s="623" t="str">
        <f>F239</f>
        <v/>
      </c>
      <c r="R234" s="623">
        <f>COUNTBLANK(L234:Q234)</f>
        <v>6</v>
      </c>
      <c r="S234" s="1301" t="str">
        <f>IF(R234=6,"","Sudah memahami ")</f>
        <v/>
      </c>
      <c r="T234" s="2272" t="str">
        <f>CONCATENATE(S235,L234,L237,M234,M237,N234,N237,O234,O237,P234,P237,Q234)</f>
        <v/>
      </c>
      <c r="U234" s="1322" t="str">
        <f>G234</f>
        <v/>
      </c>
      <c r="V234" s="1322" t="str">
        <f>G235</f>
        <v/>
      </c>
      <c r="W234" s="1322" t="str">
        <f>G236</f>
        <v/>
      </c>
      <c r="X234" s="1322" t="str">
        <f>G237</f>
        <v/>
      </c>
      <c r="Y234" s="1322" t="str">
        <f>G238</f>
        <v/>
      </c>
      <c r="Z234" s="1322" t="str">
        <f>G239</f>
        <v/>
      </c>
      <c r="AA234" s="623">
        <f>COUNTBLANK(U234:Z234)</f>
        <v>6</v>
      </c>
      <c r="AB234" s="1301" t="str">
        <f>IF(AA234=6,"","Sudah memiliki ketrampilan ")</f>
        <v/>
      </c>
      <c r="AC234" s="2272" t="str">
        <f>CONCATENATE(AB235,U234,U237,V234,V237,W234,W237,X234,X237,Y234,Y237,Z234)</f>
        <v/>
      </c>
      <c r="AD234" s="1322" t="str">
        <f t="shared" ref="AD234" si="2455">H234</f>
        <v/>
      </c>
      <c r="AE234" s="1322" t="str">
        <f t="shared" ref="AE234" si="2456">H235</f>
        <v/>
      </c>
      <c r="AF234" s="1322" t="str">
        <f t="shared" ref="AF234" si="2457">H236</f>
        <v/>
      </c>
      <c r="AG234" s="1322" t="str">
        <f t="shared" ref="AG234" si="2458">H237</f>
        <v/>
      </c>
      <c r="AH234" s="1322" t="str">
        <f t="shared" ref="AH234" si="2459">H238</f>
        <v/>
      </c>
      <c r="AI234" s="1322" t="str">
        <f t="shared" ref="AI234" si="2460">H239</f>
        <v/>
      </c>
      <c r="AJ234" s="623">
        <f t="shared" ref="AJ234" si="2461">COUNTBLANK(AD234:AI234)</f>
        <v>6</v>
      </c>
      <c r="AK234" s="1301" t="str">
        <f t="shared" ref="AK234" si="2462">IF(AJ234=6,"","Sudah memperlihatkan sikap yang konsisten terhadap ")</f>
        <v/>
      </c>
      <c r="AL234" s="2272" t="str">
        <f t="shared" ref="AL234" si="2463">CONCATENATE(AK235,AD234,AD237,AE234,AE237,AF234,AF237,AG234,AG237,AH234,AH237,AI234)</f>
        <v/>
      </c>
      <c r="AM234" s="2274" t="str">
        <f t="shared" ref="AM234" si="2464">CONCATENATE(T234,T238)</f>
        <v/>
      </c>
      <c r="AN234" s="2274" t="str">
        <f t="shared" ref="AN234" si="2465">CONCATENATE(AC234,AC238)</f>
        <v/>
      </c>
      <c r="AO234" s="2274" t="str">
        <f t="shared" ref="AO234" si="2466">CONCATENATE(AL234,AL238)</f>
        <v>Masih harus diperbaiki sikap dan perilakunya dalam hal kedisiplinan</v>
      </c>
    </row>
    <row r="235" spans="2:41" ht="15" customHeight="1" x14ac:dyDescent="0.2">
      <c r="B235" s="2260"/>
      <c r="C235" s="2263"/>
      <c r="D235" s="2242"/>
      <c r="E235" s="2243"/>
      <c r="F235" s="590" t="str">
        <f>NPENGETAHUAN!O42</f>
        <v/>
      </c>
      <c r="G235" s="1311" t="str">
        <f>NKETRAMPILAN!N42</f>
        <v/>
      </c>
      <c r="H235" s="1305" t="str">
        <f>NSIKAP!AA47</f>
        <v/>
      </c>
      <c r="I235" s="1315" t="str">
        <f>NPENGETAHUAN!W42</f>
        <v/>
      </c>
      <c r="J235" s="1311" t="str">
        <f>NKETRAMPILAN!V42</f>
        <v/>
      </c>
      <c r="K235" s="1305" t="str">
        <f>NSIKAP!AI47</f>
        <v/>
      </c>
      <c r="L235" s="624">
        <f>IF(L234="",0,1)</f>
        <v>0</v>
      </c>
      <c r="M235" s="624">
        <f>IF(M234="",0,1)</f>
        <v>0</v>
      </c>
      <c r="N235" s="624">
        <f t="shared" ref="N235" si="2467">IF(N234="",0,1)</f>
        <v>0</v>
      </c>
      <c r="O235" s="624">
        <f t="shared" ref="O235" si="2468">IF(O234="",0,1)</f>
        <v>0</v>
      </c>
      <c r="P235" s="624">
        <f t="shared" ref="P235" si="2469">IF(P234="",0,1)</f>
        <v>0</v>
      </c>
      <c r="Q235" s="624">
        <f t="shared" ref="Q235" si="2470">IF(Q234="",0,1)</f>
        <v>0</v>
      </c>
      <c r="R235" s="624">
        <f>SUM(L235:Q235)</f>
        <v>0</v>
      </c>
      <c r="S235" s="624" t="str">
        <f>IF(R235=6,"",S234)</f>
        <v/>
      </c>
      <c r="T235" s="2269"/>
      <c r="U235" s="624">
        <f>IF(U234="",0,1)</f>
        <v>0</v>
      </c>
      <c r="V235" s="624">
        <f>IF(V234="",0,1)</f>
        <v>0</v>
      </c>
      <c r="W235" s="624">
        <f t="shared" ref="W235" si="2471">IF(W234="",0,1)</f>
        <v>0</v>
      </c>
      <c r="X235" s="624">
        <f t="shared" ref="X235" si="2472">IF(X234="",0,1)</f>
        <v>0</v>
      </c>
      <c r="Y235" s="624">
        <f t="shared" ref="Y235" si="2473">IF(Y234="",0,1)</f>
        <v>0</v>
      </c>
      <c r="Z235" s="624">
        <f t="shared" ref="Z235" si="2474">IF(Z234="",0,1)</f>
        <v>0</v>
      </c>
      <c r="AA235" s="624">
        <f>SUM(U235:Z235)</f>
        <v>0</v>
      </c>
      <c r="AB235" s="1300" t="str">
        <f>IF(AA235=6,"",AB234)</f>
        <v/>
      </c>
      <c r="AC235" s="2269"/>
      <c r="AD235" s="624">
        <f t="shared" ref="AD235" si="2475">IF(AD234="",0,1)</f>
        <v>0</v>
      </c>
      <c r="AE235" s="624">
        <f t="shared" ref="AE235" si="2476">IF(AE234="",0,1)</f>
        <v>0</v>
      </c>
      <c r="AF235" s="624">
        <f t="shared" ref="AF235" si="2477">IF(AF234="",0,1)</f>
        <v>0</v>
      </c>
      <c r="AG235" s="624">
        <f t="shared" ref="AG235" si="2478">IF(AG234="",0,1)</f>
        <v>0</v>
      </c>
      <c r="AH235" s="624">
        <f t="shared" ref="AH235" si="2479">IF(AH234="",0,1)</f>
        <v>0</v>
      </c>
      <c r="AI235" s="624">
        <f t="shared" ref="AI235" si="2480">IF(AI234="",0,1)</f>
        <v>0</v>
      </c>
      <c r="AJ235" s="624">
        <f t="shared" ref="AJ235" si="2481">SUM(AD235:AI235)</f>
        <v>0</v>
      </c>
      <c r="AK235" s="1300" t="str">
        <f t="shared" ref="AK235" si="2482">IF(AJ235=6,"",AK234)</f>
        <v/>
      </c>
      <c r="AL235" s="2269"/>
      <c r="AM235" s="2275"/>
      <c r="AN235" s="2275"/>
      <c r="AO235" s="2275"/>
    </row>
    <row r="236" spans="2:41" ht="15" customHeight="1" x14ac:dyDescent="0.2">
      <c r="B236" s="2260"/>
      <c r="C236" s="2263"/>
      <c r="D236" s="2242"/>
      <c r="E236" s="2243"/>
      <c r="F236" s="601" t="str">
        <f>NPENGETAHUAN!P42</f>
        <v/>
      </c>
      <c r="G236" s="1311" t="str">
        <f>NKETRAMPILAN!O42</f>
        <v/>
      </c>
      <c r="H236" s="1306" t="str">
        <f>NSIKAP!AB47</f>
        <v/>
      </c>
      <c r="I236" s="1316" t="str">
        <f>NPENGETAHUAN!X42</f>
        <v/>
      </c>
      <c r="J236" s="1311" t="str">
        <f>NKETRAMPILAN!W42</f>
        <v/>
      </c>
      <c r="K236" s="1306" t="str">
        <f>NSIKAP!AJ47</f>
        <v>kedisiplinan</v>
      </c>
      <c r="L236" s="624" t="str">
        <f>IF(SUM(L235:Q235)=1,"",IF(SUM(L235:Q235)=2," dan ",", "))</f>
        <v xml:space="preserve">, </v>
      </c>
      <c r="M236" s="624" t="str">
        <f>IF(SUM(M235:Q235)=1,"",IF(SUM(M235:Q235)=2," dan ",", "))</f>
        <v xml:space="preserve">, </v>
      </c>
      <c r="N236" s="624" t="str">
        <f>IF(SUM(N235:Q235)=1,"",IF(SUM(N235:Q235)=2," dan ",", "))</f>
        <v xml:space="preserve">, </v>
      </c>
      <c r="O236" s="624" t="str">
        <f>IF(SUM(O235:Q235)=1,"",IF(SUM(O235:Q235)=2," dan ",", "))</f>
        <v xml:space="preserve">, </v>
      </c>
      <c r="P236" s="624" t="str">
        <f>IF(SUM(P235:Q235)=1,"",IF(SUM(P235:Q235)=2," dan ",", "))</f>
        <v xml:space="preserve">, </v>
      </c>
      <c r="Q236" s="624"/>
      <c r="R236" s="624"/>
      <c r="S236" s="624"/>
      <c r="T236" s="2269"/>
      <c r="U236" s="624" t="str">
        <f>IF(SUM(U235:Z235)=1,"",IF(SUM(U235:Z235)=2," dan ",", "))</f>
        <v xml:space="preserve">, </v>
      </c>
      <c r="V236" s="624" t="str">
        <f>IF(SUM(V235:Z235)=1,"",IF(SUM(V235:Z235)=2," dan ",", "))</f>
        <v xml:space="preserve">, </v>
      </c>
      <c r="W236" s="624" t="str">
        <f>IF(SUM(W235:Z235)=1,"",IF(SUM(W235:Z235)=2," dan ",", "))</f>
        <v xml:space="preserve">, </v>
      </c>
      <c r="X236" s="624" t="str">
        <f>IF(SUM(X235:Z235)=1,"",IF(SUM(X235:Z235)=2," dan ",", "))</f>
        <v xml:space="preserve">, </v>
      </c>
      <c r="Y236" s="624" t="str">
        <f>IF(SUM(Y235:Z235)=1,"",IF(SUM(Y235:Z235)=2," dan ",", "))</f>
        <v xml:space="preserve">, </v>
      </c>
      <c r="Z236" s="624"/>
      <c r="AA236" s="624"/>
      <c r="AB236" s="1300"/>
      <c r="AC236" s="2269"/>
      <c r="AD236" s="624" t="str">
        <f t="shared" ref="AD236" si="2483">IF(SUM(AD235:AI235)=1,"",IF(SUM(AD235:AI235)=2," dan ",", "))</f>
        <v xml:space="preserve">, </v>
      </c>
      <c r="AE236" s="624" t="str">
        <f t="shared" ref="AE236" si="2484">IF(SUM(AE235:AI235)=1,"",IF(SUM(AE235:AI235)=2," dan ",", "))</f>
        <v xml:space="preserve">, </v>
      </c>
      <c r="AF236" s="624" t="str">
        <f t="shared" ref="AF236" si="2485">IF(SUM(AF235:AI235)=1,"",IF(SUM(AF235:AI235)=2," dan ",", "))</f>
        <v xml:space="preserve">, </v>
      </c>
      <c r="AG236" s="624" t="str">
        <f t="shared" ref="AG236" si="2486">IF(SUM(AG235:AI235)=1,"",IF(SUM(AG235:AI235)=2," dan ",", "))</f>
        <v xml:space="preserve">, </v>
      </c>
      <c r="AH236" s="624" t="str">
        <f t="shared" ref="AH236" si="2487">IF(SUM(AH235:AI235)=1,"",IF(SUM(AH235:AI235)=2," dan ",", "))</f>
        <v xml:space="preserve">, </v>
      </c>
      <c r="AI236" s="624"/>
      <c r="AJ236" s="624"/>
      <c r="AK236" s="1300"/>
      <c r="AL236" s="2269"/>
      <c r="AM236" s="2275"/>
      <c r="AN236" s="2275"/>
      <c r="AO236" s="2275"/>
    </row>
    <row r="237" spans="2:41" ht="15" customHeight="1" x14ac:dyDescent="0.2">
      <c r="B237" s="2260"/>
      <c r="C237" s="2263"/>
      <c r="D237" s="2242"/>
      <c r="E237" s="2243"/>
      <c r="F237" s="601" t="str">
        <f>NPENGETAHUAN!Q42</f>
        <v/>
      </c>
      <c r="G237" s="1311" t="str">
        <f>NKETRAMPILAN!P42</f>
        <v/>
      </c>
      <c r="H237" s="1306" t="str">
        <f>NSIKAP!AC47</f>
        <v/>
      </c>
      <c r="I237" s="1316" t="str">
        <f>NPENGETAHUAN!Y42</f>
        <v/>
      </c>
      <c r="J237" s="1311" t="str">
        <f>NKETRAMPILAN!X42</f>
        <v/>
      </c>
      <c r="K237" s="1306" t="str">
        <f>NSIKAP!AK47</f>
        <v/>
      </c>
      <c r="L237" s="624" t="str">
        <f>IF(L235=0,"",L236)</f>
        <v/>
      </c>
      <c r="M237" s="624" t="str">
        <f>IF(M235=0,"",M236)</f>
        <v/>
      </c>
      <c r="N237" s="624" t="str">
        <f t="shared" ref="N237" si="2488">IF(N235=0,"",N236)</f>
        <v/>
      </c>
      <c r="O237" s="624" t="str">
        <f t="shared" ref="O237" si="2489">IF(O235=0,"",O236)</f>
        <v/>
      </c>
      <c r="P237" s="624" t="str">
        <f t="shared" ref="P237" si="2490">IF(P235=0,"",P236)</f>
        <v/>
      </c>
      <c r="Q237" s="624"/>
      <c r="R237" s="624"/>
      <c r="S237" s="624"/>
      <c r="T237" s="2273"/>
      <c r="U237" s="624" t="str">
        <f>IF(U235=0,"",U236)</f>
        <v/>
      </c>
      <c r="V237" s="624" t="str">
        <f>IF(V235=0,"",V236)</f>
        <v/>
      </c>
      <c r="W237" s="624" t="str">
        <f t="shared" ref="W237" si="2491">IF(W235=0,"",W236)</f>
        <v/>
      </c>
      <c r="X237" s="624" t="str">
        <f t="shared" ref="X237" si="2492">IF(X235=0,"",X236)</f>
        <v/>
      </c>
      <c r="Y237" s="624" t="str">
        <f t="shared" ref="Y237" si="2493">IF(Y235=0,"",Y236)</f>
        <v/>
      </c>
      <c r="Z237" s="624"/>
      <c r="AA237" s="624"/>
      <c r="AB237" s="1300"/>
      <c r="AC237" s="2273"/>
      <c r="AD237" s="624" t="str">
        <f t="shared" ref="AD237:AE237" si="2494">IF(AD235=0,"",AD236)</f>
        <v/>
      </c>
      <c r="AE237" s="624" t="str">
        <f t="shared" si="2494"/>
        <v/>
      </c>
      <c r="AF237" s="624" t="str">
        <f t="shared" ref="AF237" si="2495">IF(AF235=0,"",AF236)</f>
        <v/>
      </c>
      <c r="AG237" s="624" t="str">
        <f t="shared" ref="AG237" si="2496">IF(AG235=0,"",AG236)</f>
        <v/>
      </c>
      <c r="AH237" s="624" t="str">
        <f t="shared" ref="AH237" si="2497">IF(AH235=0,"",AH236)</f>
        <v/>
      </c>
      <c r="AI237" s="624"/>
      <c r="AJ237" s="624"/>
      <c r="AK237" s="1300"/>
      <c r="AL237" s="2273"/>
      <c r="AM237" s="2275"/>
      <c r="AN237" s="2275"/>
      <c r="AO237" s="2275"/>
    </row>
    <row r="238" spans="2:41" ht="15" customHeight="1" x14ac:dyDescent="0.2">
      <c r="B238" s="2260"/>
      <c r="C238" s="2263"/>
      <c r="D238" s="2242"/>
      <c r="E238" s="2243"/>
      <c r="F238" s="601" t="str">
        <f>NPENGETAHUAN!R42</f>
        <v/>
      </c>
      <c r="G238" s="1311" t="str">
        <f>NKETRAMPILAN!Q42</f>
        <v/>
      </c>
      <c r="H238" s="1306" t="str">
        <f>NSIKAP!AD47</f>
        <v/>
      </c>
      <c r="I238" s="1316" t="str">
        <f>NPENGETAHUAN!Z42</f>
        <v/>
      </c>
      <c r="J238" s="1311" t="str">
        <f>NKETRAMPILAN!Y42</f>
        <v/>
      </c>
      <c r="K238" s="1306" t="str">
        <f>NSIKAP!AL47</f>
        <v/>
      </c>
      <c r="L238" s="624" t="str">
        <f>I234</f>
        <v/>
      </c>
      <c r="M238" s="624" t="str">
        <f>I235</f>
        <v/>
      </c>
      <c r="N238" s="624" t="str">
        <f>I236</f>
        <v/>
      </c>
      <c r="O238" s="624" t="str">
        <f>I237</f>
        <v/>
      </c>
      <c r="P238" s="624" t="str">
        <f>I238</f>
        <v/>
      </c>
      <c r="Q238" s="624" t="str">
        <f>I239</f>
        <v/>
      </c>
      <c r="R238" s="624">
        <f t="shared" ref="R238" si="2498">COUNTBLANK(L238:Q238)</f>
        <v>6</v>
      </c>
      <c r="S238" s="624" t="str">
        <f>IF(R234=6,"Masih harus ditingkatkan pemahaman mengenai", ", tapi masih harus ditingkatkan pemahaman mengenai ")</f>
        <v>Masih harus ditingkatkan pemahaman mengenai</v>
      </c>
      <c r="T238" s="2268" t="str">
        <f>CONCATENATE(S239,L238,L241,M238,M241,N238,N241,O238,O241,P238,P241,Q238)</f>
        <v/>
      </c>
      <c r="U238" s="624" t="str">
        <f>J234</f>
        <v/>
      </c>
      <c r="V238" s="624" t="str">
        <f>J235</f>
        <v/>
      </c>
      <c r="W238" s="624" t="str">
        <f>J236</f>
        <v/>
      </c>
      <c r="X238" s="624" t="str">
        <f>J237</f>
        <v/>
      </c>
      <c r="Y238" s="624" t="str">
        <f>J238</f>
        <v/>
      </c>
      <c r="Z238" s="624" t="str">
        <f>J239</f>
        <v/>
      </c>
      <c r="AA238" s="624">
        <f t="shared" ref="AA238" si="2499">COUNTBLANK(U238:Z238)</f>
        <v>6</v>
      </c>
      <c r="AB238" s="1300" t="str">
        <f>IF(AA234=6,"Masih harus ditingkatkan kemampuan pada ketrampilan", ", tapi masih harus ditingkatkan ketrampilannya dalam ")</f>
        <v>Masih harus ditingkatkan kemampuan pada ketrampilan</v>
      </c>
      <c r="AC238" s="2268" t="str">
        <f>CONCATENATE(AB239,U238,U241,V238,V241,W238,W241,X238,X241,Y238,Y241,Z238)</f>
        <v/>
      </c>
      <c r="AD238" s="624" t="str">
        <f t="shared" ref="AD238" si="2500">K234</f>
        <v/>
      </c>
      <c r="AE238" s="624" t="str">
        <f t="shared" ref="AE238" si="2501">K235</f>
        <v/>
      </c>
      <c r="AF238" s="624" t="str">
        <f t="shared" ref="AF238" si="2502">K236</f>
        <v>kedisiplinan</v>
      </c>
      <c r="AG238" s="624" t="str">
        <f t="shared" ref="AG238" si="2503">K237</f>
        <v/>
      </c>
      <c r="AH238" s="624" t="str">
        <f t="shared" ref="AH238" si="2504">K238</f>
        <v/>
      </c>
      <c r="AI238" s="624" t="str">
        <f t="shared" ref="AI238" si="2505">K239</f>
        <v/>
      </c>
      <c r="AJ238" s="624">
        <f t="shared" ref="AJ238" si="2506">COUNTBLANK(AD238:AI238)</f>
        <v>5</v>
      </c>
      <c r="AK238" s="1300" t="str">
        <f t="shared" ref="AK238" si="2507">IF(AJ234=6,"Masih harus diperbaiki sikap dan perilakunya dalam hal ", ", tapi masih harus diperbaiki sikap dan perilakunya dalam hal ")</f>
        <v xml:space="preserve">Masih harus diperbaiki sikap dan perilakunya dalam hal </v>
      </c>
      <c r="AL238" s="2268" t="str">
        <f t="shared" ref="AL238" si="2508">CONCATENATE(AK239,AD238,AD241,AE238,AE241,AF238,AF241,AG238,AG241,AH238,AH241,AI238)</f>
        <v>Masih harus diperbaiki sikap dan perilakunya dalam hal kedisiplinan</v>
      </c>
      <c r="AM238" s="2275"/>
      <c r="AN238" s="2275"/>
      <c r="AO238" s="2275"/>
    </row>
    <row r="239" spans="2:41" ht="15.75" customHeight="1" thickBot="1" x14ac:dyDescent="0.25">
      <c r="B239" s="2261"/>
      <c r="C239" s="2264"/>
      <c r="D239" s="2244"/>
      <c r="E239" s="2245"/>
      <c r="F239" s="591" t="str">
        <f>NPENGETAHUAN!S42</f>
        <v/>
      </c>
      <c r="G239" s="1311" t="str">
        <f>NKETRAMPILAN!R42</f>
        <v/>
      </c>
      <c r="H239" s="1307" t="str">
        <f>NSIKAP!AE47</f>
        <v/>
      </c>
      <c r="I239" s="1317" t="str">
        <f>NPENGETAHUAN!AA42</f>
        <v/>
      </c>
      <c r="J239" s="1311" t="str">
        <f>NKETRAMPILAN!Z42</f>
        <v/>
      </c>
      <c r="K239" s="1307" t="str">
        <f>NSIKAP!AM47</f>
        <v/>
      </c>
      <c r="L239" s="624">
        <f>IF(L238="",0,1)</f>
        <v>0</v>
      </c>
      <c r="M239" s="624">
        <f t="shared" ref="M239" si="2509">IF(M238="",0,1)</f>
        <v>0</v>
      </c>
      <c r="N239" s="624">
        <f t="shared" ref="N239" si="2510">IF(N238="",0,1)</f>
        <v>0</v>
      </c>
      <c r="O239" s="624">
        <f t="shared" ref="O239" si="2511">IF(O238="",0,1)</f>
        <v>0</v>
      </c>
      <c r="P239" s="624">
        <f t="shared" ref="P239" si="2512">IF(P238="",0,1)</f>
        <v>0</v>
      </c>
      <c r="Q239" s="624">
        <f t="shared" ref="Q239" si="2513">IF(Q238="",0,1)</f>
        <v>0</v>
      </c>
      <c r="R239" s="624">
        <f>SUM(L239:Q239)</f>
        <v>0</v>
      </c>
      <c r="S239" s="624" t="str">
        <f>IF(R238=6,"",S238)</f>
        <v/>
      </c>
      <c r="T239" s="2269"/>
      <c r="U239" s="624">
        <f>IF(U238="",0,1)</f>
        <v>0</v>
      </c>
      <c r="V239" s="624">
        <f t="shared" ref="V239" si="2514">IF(V238="",0,1)</f>
        <v>0</v>
      </c>
      <c r="W239" s="624">
        <f t="shared" ref="W239" si="2515">IF(W238="",0,1)</f>
        <v>0</v>
      </c>
      <c r="X239" s="624">
        <f t="shared" ref="X239" si="2516">IF(X238="",0,1)</f>
        <v>0</v>
      </c>
      <c r="Y239" s="624">
        <f t="shared" ref="Y239" si="2517">IF(Y238="",0,1)</f>
        <v>0</v>
      </c>
      <c r="Z239" s="624">
        <f t="shared" ref="Z239" si="2518">IF(Z238="",0,1)</f>
        <v>0</v>
      </c>
      <c r="AA239" s="624">
        <f>SUM(U239:Z239)</f>
        <v>0</v>
      </c>
      <c r="AB239" s="1300" t="str">
        <f>IF(AA238=6,"",AB238)</f>
        <v/>
      </c>
      <c r="AC239" s="2269"/>
      <c r="AD239" s="624">
        <f t="shared" ref="AD239" si="2519">IF(AD238="",0,1)</f>
        <v>0</v>
      </c>
      <c r="AE239" s="624">
        <f t="shared" ref="AE239" si="2520">IF(AE238="",0,1)</f>
        <v>0</v>
      </c>
      <c r="AF239" s="624">
        <f t="shared" ref="AF239" si="2521">IF(AF238="",0,1)</f>
        <v>1</v>
      </c>
      <c r="AG239" s="624">
        <f t="shared" ref="AG239" si="2522">IF(AG238="",0,1)</f>
        <v>0</v>
      </c>
      <c r="AH239" s="624">
        <f t="shared" ref="AH239" si="2523">IF(AH238="",0,1)</f>
        <v>0</v>
      </c>
      <c r="AI239" s="624">
        <f t="shared" ref="AI239" si="2524">IF(AI238="",0,1)</f>
        <v>0</v>
      </c>
      <c r="AJ239" s="624">
        <f t="shared" ref="AJ239" si="2525">SUM(AD239:AI239)</f>
        <v>1</v>
      </c>
      <c r="AK239" s="1300" t="str">
        <f t="shared" ref="AK239" si="2526">IF(AJ238=6,"",AK238)</f>
        <v xml:space="preserve">Masih harus diperbaiki sikap dan perilakunya dalam hal </v>
      </c>
      <c r="AL239" s="2269"/>
      <c r="AM239" s="2275"/>
      <c r="AN239" s="2275"/>
      <c r="AO239" s="2275"/>
    </row>
    <row r="240" spans="2:41" ht="15.75" hidden="1" customHeight="1" thickTop="1" x14ac:dyDescent="0.2">
      <c r="B240" s="1298"/>
      <c r="C240" s="1299"/>
      <c r="D240" s="1296"/>
      <c r="E240" s="1297"/>
      <c r="F240" s="600"/>
      <c r="G240" s="1312"/>
      <c r="H240" s="1308"/>
      <c r="I240" s="1313"/>
      <c r="J240" s="1312"/>
      <c r="K240" s="1308"/>
      <c r="L240" s="624" t="str">
        <f>IF(SUM(L239:Q239)=1,"",IF(SUM(L239:Q239)=2," dan ",", "))</f>
        <v xml:space="preserve">, </v>
      </c>
      <c r="M240" s="624" t="str">
        <f>IF(SUM(M239:Q239)=1,"",IF(SUM(M239:Q239)=2," dan ",", "))</f>
        <v xml:space="preserve">, </v>
      </c>
      <c r="N240" s="624" t="str">
        <f>IF(SUM(N239:Q239)=1,"",IF(SUM(N239:Q239)=2," dan ",", "))</f>
        <v xml:space="preserve">, </v>
      </c>
      <c r="O240" s="624" t="str">
        <f>IF(SUM(O239:Q239)=1,"",IF(SUM(O239:Q239)=2," dan ",", "))</f>
        <v xml:space="preserve">, </v>
      </c>
      <c r="P240" s="624" t="str">
        <f>IF(SUM(P239:Q239)=1,"",IF(SUM(P239:Q239)=2," dan ",", "))</f>
        <v xml:space="preserve">, </v>
      </c>
      <c r="Q240" s="624"/>
      <c r="R240" s="624"/>
      <c r="S240" s="624"/>
      <c r="T240" s="2269"/>
      <c r="U240" s="624" t="str">
        <f>IF(SUM(U239:Z239)=1,"",IF(SUM(U239:Z239)=2," dan ",", "))</f>
        <v xml:space="preserve">, </v>
      </c>
      <c r="V240" s="624" t="str">
        <f>IF(SUM(V239:Z239)=1,"",IF(SUM(V239:Z239)=2," dan ",", "))</f>
        <v xml:space="preserve">, </v>
      </c>
      <c r="W240" s="624" t="str">
        <f>IF(SUM(W239:Z239)=1,"",IF(SUM(W239:Z239)=2," dan ",", "))</f>
        <v xml:space="preserve">, </v>
      </c>
      <c r="X240" s="624" t="str">
        <f>IF(SUM(X239:Z239)=1,"",IF(SUM(X239:Z239)=2," dan ",", "))</f>
        <v xml:space="preserve">, </v>
      </c>
      <c r="Y240" s="624" t="str">
        <f>IF(SUM(Y239:Z239)=1,"",IF(SUM(Y239:Z239)=2," dan ",", "))</f>
        <v xml:space="preserve">, </v>
      </c>
      <c r="Z240" s="624"/>
      <c r="AA240" s="624"/>
      <c r="AB240" s="1300"/>
      <c r="AC240" s="2269"/>
      <c r="AD240" s="624" t="str">
        <f t="shared" ref="AD240" si="2527">IF(SUM(AD239:AI239)=1,"",IF(SUM(AD239:AI239)=2," dan ",", "))</f>
        <v/>
      </c>
      <c r="AE240" s="624" t="str">
        <f t="shared" ref="AE240" si="2528">IF(SUM(AE239:AI239)=1,"",IF(SUM(AE239:AI239)=2," dan ",", "))</f>
        <v/>
      </c>
      <c r="AF240" s="624" t="str">
        <f t="shared" ref="AF240" si="2529">IF(SUM(AF239:AI239)=1,"",IF(SUM(AF239:AI239)=2," dan ",", "))</f>
        <v/>
      </c>
      <c r="AG240" s="624" t="str">
        <f t="shared" ref="AG240" si="2530">IF(SUM(AG239:AI239)=1,"",IF(SUM(AG239:AI239)=2," dan ",", "))</f>
        <v xml:space="preserve">, </v>
      </c>
      <c r="AH240" s="624" t="str">
        <f t="shared" ref="AH240" si="2531">IF(SUM(AH239:AI239)=1,"",IF(SUM(AH239:AI239)=2," dan ",", "))</f>
        <v xml:space="preserve">, </v>
      </c>
      <c r="AI240" s="624"/>
      <c r="AJ240" s="624"/>
      <c r="AK240" s="1300"/>
      <c r="AL240" s="2269"/>
      <c r="AM240" s="2275"/>
      <c r="AN240" s="2275"/>
      <c r="AO240" s="2275"/>
    </row>
    <row r="241" spans="2:41" ht="15.75" hidden="1" customHeight="1" thickBot="1" x14ac:dyDescent="0.25">
      <c r="B241" s="616"/>
      <c r="C241" s="617"/>
      <c r="D241" s="618"/>
      <c r="E241" s="619"/>
      <c r="F241" s="600"/>
      <c r="G241" s="1312"/>
      <c r="H241" s="1308"/>
      <c r="I241" s="1313"/>
      <c r="J241" s="1312"/>
      <c r="K241" s="1308"/>
      <c r="L241" s="625" t="str">
        <f>IF(L239=0,"",L240)</f>
        <v/>
      </c>
      <c r="M241" s="625" t="str">
        <f t="shared" ref="M241" si="2532">IF(M239=0,"",M240)</f>
        <v/>
      </c>
      <c r="N241" s="625" t="str">
        <f t="shared" ref="N241" si="2533">IF(N239=0,"",N240)</f>
        <v/>
      </c>
      <c r="O241" s="625" t="str">
        <f t="shared" ref="O241" si="2534">IF(O239=0,"",O240)</f>
        <v/>
      </c>
      <c r="P241" s="625" t="str">
        <f t="shared" ref="P241" si="2535">IF(P239=0,"",P240)</f>
        <v/>
      </c>
      <c r="Q241" s="625" t="str">
        <f t="shared" ref="Q241" si="2536">IF(Q239=0,"",Q240)</f>
        <v/>
      </c>
      <c r="R241" s="625"/>
      <c r="S241" s="625"/>
      <c r="T241" s="2270"/>
      <c r="U241" s="625" t="str">
        <f>IF(U239=0,"",U240)</f>
        <v/>
      </c>
      <c r="V241" s="625" t="str">
        <f t="shared" ref="V241" si="2537">IF(V239=0,"",V240)</f>
        <v/>
      </c>
      <c r="W241" s="625" t="str">
        <f t="shared" ref="W241" si="2538">IF(W239=0,"",W240)</f>
        <v/>
      </c>
      <c r="X241" s="625" t="str">
        <f t="shared" ref="X241" si="2539">IF(X239=0,"",X240)</f>
        <v/>
      </c>
      <c r="Y241" s="625" t="str">
        <f t="shared" ref="Y241" si="2540">IF(Y239=0,"",Y240)</f>
        <v/>
      </c>
      <c r="Z241" s="625" t="str">
        <f t="shared" ref="Z241" si="2541">IF(Z239=0,"",Z240)</f>
        <v/>
      </c>
      <c r="AA241" s="625"/>
      <c r="AB241" s="1330"/>
      <c r="AC241" s="2270"/>
      <c r="AD241" s="625" t="str">
        <f t="shared" ref="AD241" si="2542">IF(AD239=0,"",AD240)</f>
        <v/>
      </c>
      <c r="AE241" s="625" t="str">
        <f t="shared" ref="AE241" si="2543">IF(AE239=0,"",AE240)</f>
        <v/>
      </c>
      <c r="AF241" s="625" t="str">
        <f t="shared" ref="AF241" si="2544">IF(AF239=0,"",AF240)</f>
        <v/>
      </c>
      <c r="AG241" s="625" t="str">
        <f t="shared" ref="AG241" si="2545">IF(AG239=0,"",AG240)</f>
        <v/>
      </c>
      <c r="AH241" s="625" t="str">
        <f t="shared" ref="AH241" si="2546">IF(AH239=0,"",AH240)</f>
        <v/>
      </c>
      <c r="AI241" s="625" t="str">
        <f t="shared" ref="AI241" si="2547">IF(AI239=0,"",AI240)</f>
        <v/>
      </c>
      <c r="AJ241" s="625"/>
      <c r="AK241" s="1330"/>
      <c r="AL241" s="2270"/>
      <c r="AM241" s="2276"/>
      <c r="AN241" s="2276"/>
      <c r="AO241" s="2276"/>
    </row>
    <row r="242" spans="2:41" ht="15.75" customHeight="1" thickTop="1" x14ac:dyDescent="0.2">
      <c r="B242" s="2259">
        <v>29</v>
      </c>
      <c r="C242" s="2262" t="str">
        <f>ABSEN!C39</f>
        <v/>
      </c>
      <c r="D242" s="2240" t="str">
        <f>ABSEN!E39</f>
        <v/>
      </c>
      <c r="E242" s="2241"/>
      <c r="F242" s="589" t="str">
        <f>NPENGETAHUAN!N43</f>
        <v/>
      </c>
      <c r="G242" s="1310" t="str">
        <f>NKETRAMPILAN!M43</f>
        <v/>
      </c>
      <c r="H242" s="1304" t="str">
        <f>NSIKAP!Z48</f>
        <v/>
      </c>
      <c r="I242" s="1314" t="str">
        <f>NPENGETAHUAN!V43</f>
        <v/>
      </c>
      <c r="J242" s="1310" t="str">
        <f>NKETRAMPILAN!U43</f>
        <v/>
      </c>
      <c r="K242" s="1304" t="str">
        <f>NSIKAP!AH48</f>
        <v/>
      </c>
      <c r="L242" s="623" t="str">
        <f>F242</f>
        <v/>
      </c>
      <c r="M242" s="623" t="str">
        <f>F243</f>
        <v/>
      </c>
      <c r="N242" s="623" t="str">
        <f>F244</f>
        <v/>
      </c>
      <c r="O242" s="623" t="str">
        <f>F245</f>
        <v/>
      </c>
      <c r="P242" s="623" t="str">
        <f>F246</f>
        <v/>
      </c>
      <c r="Q242" s="623" t="str">
        <f>F247</f>
        <v/>
      </c>
      <c r="R242" s="623">
        <f>COUNTBLANK(L242:Q242)</f>
        <v>6</v>
      </c>
      <c r="S242" s="1301" t="str">
        <f>IF(R242=6,"","Sudah memahami ")</f>
        <v/>
      </c>
      <c r="T242" s="2272" t="str">
        <f>CONCATENATE(S243,L242,L245,M242,M245,N242,N245,O242,O245,P242,P245,Q242)</f>
        <v/>
      </c>
      <c r="U242" s="1322" t="str">
        <f>G242</f>
        <v/>
      </c>
      <c r="V242" s="1322" t="str">
        <f>G243</f>
        <v/>
      </c>
      <c r="W242" s="1322" t="str">
        <f>G244</f>
        <v/>
      </c>
      <c r="X242" s="1322" t="str">
        <f>G245</f>
        <v/>
      </c>
      <c r="Y242" s="1322" t="str">
        <f>G246</f>
        <v/>
      </c>
      <c r="Z242" s="1322" t="str">
        <f>G247</f>
        <v/>
      </c>
      <c r="AA242" s="623">
        <f>COUNTBLANK(U242:Z242)</f>
        <v>6</v>
      </c>
      <c r="AB242" s="1301" t="str">
        <f>IF(AA242=6,"","Sudah memiliki ketrampilan ")</f>
        <v/>
      </c>
      <c r="AC242" s="2272" t="str">
        <f>CONCATENATE(AB243,U242,U245,V242,V245,W242,W245,X242,X245,Y242,Y245,Z242)</f>
        <v/>
      </c>
      <c r="AD242" s="1322" t="str">
        <f t="shared" ref="AD242" si="2548">H242</f>
        <v/>
      </c>
      <c r="AE242" s="1322" t="str">
        <f t="shared" ref="AE242" si="2549">H243</f>
        <v/>
      </c>
      <c r="AF242" s="1322" t="str">
        <f t="shared" ref="AF242" si="2550">H244</f>
        <v/>
      </c>
      <c r="AG242" s="1322" t="str">
        <f t="shared" ref="AG242" si="2551">H245</f>
        <v/>
      </c>
      <c r="AH242" s="1322" t="str">
        <f t="shared" ref="AH242" si="2552">H246</f>
        <v/>
      </c>
      <c r="AI242" s="1322" t="str">
        <f t="shared" ref="AI242" si="2553">H247</f>
        <v/>
      </c>
      <c r="AJ242" s="623">
        <f t="shared" ref="AJ242" si="2554">COUNTBLANK(AD242:AI242)</f>
        <v>6</v>
      </c>
      <c r="AK242" s="1301" t="str">
        <f t="shared" ref="AK242" si="2555">IF(AJ242=6,"","Sudah memperlihatkan sikap yang konsisten terhadap ")</f>
        <v/>
      </c>
      <c r="AL242" s="2272" t="str">
        <f t="shared" ref="AL242" si="2556">CONCATENATE(AK243,AD242,AD245,AE242,AE245,AF242,AF245,AG242,AG245,AH242,AH245,AI242)</f>
        <v/>
      </c>
      <c r="AM242" s="2274" t="str">
        <f t="shared" ref="AM242" si="2557">CONCATENATE(T242,T246)</f>
        <v/>
      </c>
      <c r="AN242" s="2274" t="str">
        <f t="shared" ref="AN242" si="2558">CONCATENATE(AC242,AC246)</f>
        <v/>
      </c>
      <c r="AO242" s="2274" t="str">
        <f t="shared" ref="AO242" si="2559">CONCATENATE(AL242,AL246)</f>
        <v/>
      </c>
    </row>
    <row r="243" spans="2:41" ht="15" customHeight="1" x14ac:dyDescent="0.2">
      <c r="B243" s="2260"/>
      <c r="C243" s="2263"/>
      <c r="D243" s="2242"/>
      <c r="E243" s="2243"/>
      <c r="F243" s="590" t="str">
        <f>NPENGETAHUAN!O43</f>
        <v/>
      </c>
      <c r="G243" s="1311" t="str">
        <f>NKETRAMPILAN!N43</f>
        <v/>
      </c>
      <c r="H243" s="1305" t="str">
        <f>NSIKAP!AA48</f>
        <v/>
      </c>
      <c r="I243" s="1315" t="str">
        <f>NPENGETAHUAN!W43</f>
        <v/>
      </c>
      <c r="J243" s="1311" t="str">
        <f>NKETRAMPILAN!V43</f>
        <v/>
      </c>
      <c r="K243" s="1305" t="str">
        <f>NSIKAP!AI48</f>
        <v/>
      </c>
      <c r="L243" s="624">
        <f>IF(L242="",0,1)</f>
        <v>0</v>
      </c>
      <c r="M243" s="624">
        <f>IF(M242="",0,1)</f>
        <v>0</v>
      </c>
      <c r="N243" s="624">
        <f t="shared" ref="N243" si="2560">IF(N242="",0,1)</f>
        <v>0</v>
      </c>
      <c r="O243" s="624">
        <f t="shared" ref="O243" si="2561">IF(O242="",0,1)</f>
        <v>0</v>
      </c>
      <c r="P243" s="624">
        <f t="shared" ref="P243" si="2562">IF(P242="",0,1)</f>
        <v>0</v>
      </c>
      <c r="Q243" s="624">
        <f t="shared" ref="Q243" si="2563">IF(Q242="",0,1)</f>
        <v>0</v>
      </c>
      <c r="R243" s="624">
        <f>SUM(L243:Q243)</f>
        <v>0</v>
      </c>
      <c r="S243" s="624" t="str">
        <f>IF(R243=6,"",S242)</f>
        <v/>
      </c>
      <c r="T243" s="2269"/>
      <c r="U243" s="624">
        <f>IF(U242="",0,1)</f>
        <v>0</v>
      </c>
      <c r="V243" s="624">
        <f>IF(V242="",0,1)</f>
        <v>0</v>
      </c>
      <c r="W243" s="624">
        <f t="shared" ref="W243" si="2564">IF(W242="",0,1)</f>
        <v>0</v>
      </c>
      <c r="X243" s="624">
        <f t="shared" ref="X243" si="2565">IF(X242="",0,1)</f>
        <v>0</v>
      </c>
      <c r="Y243" s="624">
        <f t="shared" ref="Y243" si="2566">IF(Y242="",0,1)</f>
        <v>0</v>
      </c>
      <c r="Z243" s="624">
        <f t="shared" ref="Z243" si="2567">IF(Z242="",0,1)</f>
        <v>0</v>
      </c>
      <c r="AA243" s="624">
        <f>SUM(U243:Z243)</f>
        <v>0</v>
      </c>
      <c r="AB243" s="1300" t="str">
        <f>IF(AA243=6,"",AB242)</f>
        <v/>
      </c>
      <c r="AC243" s="2269"/>
      <c r="AD243" s="624">
        <f t="shared" ref="AD243" si="2568">IF(AD242="",0,1)</f>
        <v>0</v>
      </c>
      <c r="AE243" s="624">
        <f t="shared" ref="AE243" si="2569">IF(AE242="",0,1)</f>
        <v>0</v>
      </c>
      <c r="AF243" s="624">
        <f t="shared" ref="AF243" si="2570">IF(AF242="",0,1)</f>
        <v>0</v>
      </c>
      <c r="AG243" s="624">
        <f t="shared" ref="AG243" si="2571">IF(AG242="",0,1)</f>
        <v>0</v>
      </c>
      <c r="AH243" s="624">
        <f t="shared" ref="AH243" si="2572">IF(AH242="",0,1)</f>
        <v>0</v>
      </c>
      <c r="AI243" s="624">
        <f t="shared" ref="AI243" si="2573">IF(AI242="",0,1)</f>
        <v>0</v>
      </c>
      <c r="AJ243" s="624">
        <f t="shared" ref="AJ243" si="2574">SUM(AD243:AI243)</f>
        <v>0</v>
      </c>
      <c r="AK243" s="1300" t="str">
        <f t="shared" ref="AK243" si="2575">IF(AJ243=6,"",AK242)</f>
        <v/>
      </c>
      <c r="AL243" s="2269"/>
      <c r="AM243" s="2275"/>
      <c r="AN243" s="2275"/>
      <c r="AO243" s="2275"/>
    </row>
    <row r="244" spans="2:41" ht="15" customHeight="1" x14ac:dyDescent="0.2">
      <c r="B244" s="2260"/>
      <c r="C244" s="2263"/>
      <c r="D244" s="2242"/>
      <c r="E244" s="2243"/>
      <c r="F244" s="601" t="str">
        <f>NPENGETAHUAN!P43</f>
        <v/>
      </c>
      <c r="G244" s="1311" t="str">
        <f>NKETRAMPILAN!O43</f>
        <v/>
      </c>
      <c r="H244" s="1306" t="str">
        <f>NSIKAP!AB48</f>
        <v/>
      </c>
      <c r="I244" s="1316" t="str">
        <f>NPENGETAHUAN!X43</f>
        <v/>
      </c>
      <c r="J244" s="1311" t="str">
        <f>NKETRAMPILAN!W43</f>
        <v/>
      </c>
      <c r="K244" s="1306" t="str">
        <f>NSIKAP!AJ48</f>
        <v/>
      </c>
      <c r="L244" s="624" t="str">
        <f>IF(SUM(L243:Q243)=1,"",IF(SUM(L243:Q243)=2," dan ",", "))</f>
        <v xml:space="preserve">, </v>
      </c>
      <c r="M244" s="624" t="str">
        <f>IF(SUM(M243:Q243)=1,"",IF(SUM(M243:Q243)=2," dan ",", "))</f>
        <v xml:space="preserve">, </v>
      </c>
      <c r="N244" s="624" t="str">
        <f>IF(SUM(N243:Q243)=1,"",IF(SUM(N243:Q243)=2," dan ",", "))</f>
        <v xml:space="preserve">, </v>
      </c>
      <c r="O244" s="624" t="str">
        <f>IF(SUM(O243:Q243)=1,"",IF(SUM(O243:Q243)=2," dan ",", "))</f>
        <v xml:space="preserve">, </v>
      </c>
      <c r="P244" s="624" t="str">
        <f>IF(SUM(P243:Q243)=1,"",IF(SUM(P243:Q243)=2," dan ",", "))</f>
        <v xml:space="preserve">, </v>
      </c>
      <c r="Q244" s="624"/>
      <c r="R244" s="624"/>
      <c r="S244" s="624"/>
      <c r="T244" s="2269"/>
      <c r="U244" s="624" t="str">
        <f>IF(SUM(U243:Z243)=1,"",IF(SUM(U243:Z243)=2," dan ",", "))</f>
        <v xml:space="preserve">, </v>
      </c>
      <c r="V244" s="624" t="str">
        <f>IF(SUM(V243:Z243)=1,"",IF(SUM(V243:Z243)=2," dan ",", "))</f>
        <v xml:space="preserve">, </v>
      </c>
      <c r="W244" s="624" t="str">
        <f>IF(SUM(W243:Z243)=1,"",IF(SUM(W243:Z243)=2," dan ",", "))</f>
        <v xml:space="preserve">, </v>
      </c>
      <c r="X244" s="624" t="str">
        <f>IF(SUM(X243:Z243)=1,"",IF(SUM(X243:Z243)=2," dan ",", "))</f>
        <v xml:space="preserve">, </v>
      </c>
      <c r="Y244" s="624" t="str">
        <f>IF(SUM(Y243:Z243)=1,"",IF(SUM(Y243:Z243)=2," dan ",", "))</f>
        <v xml:space="preserve">, </v>
      </c>
      <c r="Z244" s="624"/>
      <c r="AA244" s="624"/>
      <c r="AB244" s="1300"/>
      <c r="AC244" s="2269"/>
      <c r="AD244" s="624" t="str">
        <f t="shared" ref="AD244" si="2576">IF(SUM(AD243:AI243)=1,"",IF(SUM(AD243:AI243)=2," dan ",", "))</f>
        <v xml:space="preserve">, </v>
      </c>
      <c r="AE244" s="624" t="str">
        <f t="shared" ref="AE244" si="2577">IF(SUM(AE243:AI243)=1,"",IF(SUM(AE243:AI243)=2," dan ",", "))</f>
        <v xml:space="preserve">, </v>
      </c>
      <c r="AF244" s="624" t="str">
        <f t="shared" ref="AF244" si="2578">IF(SUM(AF243:AI243)=1,"",IF(SUM(AF243:AI243)=2," dan ",", "))</f>
        <v xml:space="preserve">, </v>
      </c>
      <c r="AG244" s="624" t="str">
        <f t="shared" ref="AG244" si="2579">IF(SUM(AG243:AI243)=1,"",IF(SUM(AG243:AI243)=2," dan ",", "))</f>
        <v xml:space="preserve">, </v>
      </c>
      <c r="AH244" s="624" t="str">
        <f t="shared" ref="AH244" si="2580">IF(SUM(AH243:AI243)=1,"",IF(SUM(AH243:AI243)=2," dan ",", "))</f>
        <v xml:space="preserve">, </v>
      </c>
      <c r="AI244" s="624"/>
      <c r="AJ244" s="624"/>
      <c r="AK244" s="1300"/>
      <c r="AL244" s="2269"/>
      <c r="AM244" s="2275"/>
      <c r="AN244" s="2275"/>
      <c r="AO244" s="2275"/>
    </row>
    <row r="245" spans="2:41" ht="15" customHeight="1" x14ac:dyDescent="0.2">
      <c r="B245" s="2260"/>
      <c r="C245" s="2263"/>
      <c r="D245" s="2242"/>
      <c r="E245" s="2243"/>
      <c r="F245" s="601" t="str">
        <f>NPENGETAHUAN!Q43</f>
        <v/>
      </c>
      <c r="G245" s="1311" t="str">
        <f>NKETRAMPILAN!P43</f>
        <v/>
      </c>
      <c r="H245" s="1306" t="str">
        <f>NSIKAP!AC48</f>
        <v/>
      </c>
      <c r="I245" s="1316" t="str">
        <f>NPENGETAHUAN!Y43</f>
        <v/>
      </c>
      <c r="J245" s="1311" t="str">
        <f>NKETRAMPILAN!X43</f>
        <v/>
      </c>
      <c r="K245" s="1306" t="str">
        <f>NSIKAP!AK48</f>
        <v/>
      </c>
      <c r="L245" s="624" t="str">
        <f>IF(L243=0,"",L244)</f>
        <v/>
      </c>
      <c r="M245" s="624" t="str">
        <f>IF(M243=0,"",M244)</f>
        <v/>
      </c>
      <c r="N245" s="624" t="str">
        <f t="shared" ref="N245" si="2581">IF(N243=0,"",N244)</f>
        <v/>
      </c>
      <c r="O245" s="624" t="str">
        <f t="shared" ref="O245" si="2582">IF(O243=0,"",O244)</f>
        <v/>
      </c>
      <c r="P245" s="624" t="str">
        <f t="shared" ref="P245" si="2583">IF(P243=0,"",P244)</f>
        <v/>
      </c>
      <c r="Q245" s="624"/>
      <c r="R245" s="624"/>
      <c r="S245" s="624"/>
      <c r="T245" s="2273"/>
      <c r="U245" s="624" t="str">
        <f>IF(U243=0,"",U244)</f>
        <v/>
      </c>
      <c r="V245" s="624" t="str">
        <f>IF(V243=0,"",V244)</f>
        <v/>
      </c>
      <c r="W245" s="624" t="str">
        <f t="shared" ref="W245" si="2584">IF(W243=0,"",W244)</f>
        <v/>
      </c>
      <c r="X245" s="624" t="str">
        <f t="shared" ref="X245" si="2585">IF(X243=0,"",X244)</f>
        <v/>
      </c>
      <c r="Y245" s="624" t="str">
        <f t="shared" ref="Y245" si="2586">IF(Y243=0,"",Y244)</f>
        <v/>
      </c>
      <c r="Z245" s="624"/>
      <c r="AA245" s="624"/>
      <c r="AB245" s="1300"/>
      <c r="AC245" s="2273"/>
      <c r="AD245" s="624" t="str">
        <f t="shared" ref="AD245:AE245" si="2587">IF(AD243=0,"",AD244)</f>
        <v/>
      </c>
      <c r="AE245" s="624" t="str">
        <f t="shared" si="2587"/>
        <v/>
      </c>
      <c r="AF245" s="624" t="str">
        <f t="shared" ref="AF245" si="2588">IF(AF243=0,"",AF244)</f>
        <v/>
      </c>
      <c r="AG245" s="624" t="str">
        <f t="shared" ref="AG245" si="2589">IF(AG243=0,"",AG244)</f>
        <v/>
      </c>
      <c r="AH245" s="624" t="str">
        <f t="shared" ref="AH245" si="2590">IF(AH243=0,"",AH244)</f>
        <v/>
      </c>
      <c r="AI245" s="624"/>
      <c r="AJ245" s="624"/>
      <c r="AK245" s="1300"/>
      <c r="AL245" s="2273"/>
      <c r="AM245" s="2275"/>
      <c r="AN245" s="2275"/>
      <c r="AO245" s="2275"/>
    </row>
    <row r="246" spans="2:41" ht="15" customHeight="1" x14ac:dyDescent="0.2">
      <c r="B246" s="2260"/>
      <c r="C246" s="2263"/>
      <c r="D246" s="2242"/>
      <c r="E246" s="2243"/>
      <c r="F246" s="601" t="str">
        <f>NPENGETAHUAN!R43</f>
        <v/>
      </c>
      <c r="G246" s="1311" t="str">
        <f>NKETRAMPILAN!Q43</f>
        <v/>
      </c>
      <c r="H246" s="1306" t="str">
        <f>NSIKAP!AD48</f>
        <v/>
      </c>
      <c r="I246" s="1316" t="str">
        <f>NPENGETAHUAN!Z43</f>
        <v/>
      </c>
      <c r="J246" s="1311" t="str">
        <f>NKETRAMPILAN!Y43</f>
        <v/>
      </c>
      <c r="K246" s="1306" t="str">
        <f>NSIKAP!AL48</f>
        <v/>
      </c>
      <c r="L246" s="624" t="str">
        <f>I242</f>
        <v/>
      </c>
      <c r="M246" s="624" t="str">
        <f>I243</f>
        <v/>
      </c>
      <c r="N246" s="624" t="str">
        <f>I244</f>
        <v/>
      </c>
      <c r="O246" s="624" t="str">
        <f>I245</f>
        <v/>
      </c>
      <c r="P246" s="624" t="str">
        <f>I246</f>
        <v/>
      </c>
      <c r="Q246" s="624" t="str">
        <f>I247</f>
        <v/>
      </c>
      <c r="R246" s="624">
        <f t="shared" ref="R246" si="2591">COUNTBLANK(L246:Q246)</f>
        <v>6</v>
      </c>
      <c r="S246" s="624" t="str">
        <f>IF(R242=6,"Masih harus ditingkatkan pemahaman mengenai", ", tapi masih harus ditingkatkan pemahaman mengenai ")</f>
        <v>Masih harus ditingkatkan pemahaman mengenai</v>
      </c>
      <c r="T246" s="2268" t="str">
        <f>CONCATENATE(S247,L246,L249,M246,M249,N246,N249,O246,O249,P246,P249,Q246)</f>
        <v/>
      </c>
      <c r="U246" s="624" t="str">
        <f>J242</f>
        <v/>
      </c>
      <c r="V246" s="624" t="str">
        <f>J243</f>
        <v/>
      </c>
      <c r="W246" s="624" t="str">
        <f>J244</f>
        <v/>
      </c>
      <c r="X246" s="624" t="str">
        <f>J245</f>
        <v/>
      </c>
      <c r="Y246" s="624" t="str">
        <f>J246</f>
        <v/>
      </c>
      <c r="Z246" s="624" t="str">
        <f>J247</f>
        <v/>
      </c>
      <c r="AA246" s="624">
        <f t="shared" ref="AA246" si="2592">COUNTBLANK(U246:Z246)</f>
        <v>6</v>
      </c>
      <c r="AB246" s="1300" t="str">
        <f>IF(AA242=6,"Masih harus ditingkatkan kemampuan pada ketrampilan", ", tapi masih harus ditingkatkan ketrampilannya dalam ")</f>
        <v>Masih harus ditingkatkan kemampuan pada ketrampilan</v>
      </c>
      <c r="AC246" s="2268" t="str">
        <f>CONCATENATE(AB247,U246,U249,V246,V249,W246,W249,X246,X249,Y246,Y249,Z246)</f>
        <v/>
      </c>
      <c r="AD246" s="624" t="str">
        <f t="shared" ref="AD246" si="2593">K242</f>
        <v/>
      </c>
      <c r="AE246" s="624" t="str">
        <f t="shared" ref="AE246" si="2594">K243</f>
        <v/>
      </c>
      <c r="AF246" s="624" t="str">
        <f t="shared" ref="AF246" si="2595">K244</f>
        <v/>
      </c>
      <c r="AG246" s="624" t="str">
        <f t="shared" ref="AG246" si="2596">K245</f>
        <v/>
      </c>
      <c r="AH246" s="624" t="str">
        <f t="shared" ref="AH246" si="2597">K246</f>
        <v/>
      </c>
      <c r="AI246" s="624" t="str">
        <f t="shared" ref="AI246" si="2598">K247</f>
        <v/>
      </c>
      <c r="AJ246" s="624">
        <f t="shared" ref="AJ246" si="2599">COUNTBLANK(AD246:AI246)</f>
        <v>6</v>
      </c>
      <c r="AK246" s="1300" t="str">
        <f t="shared" ref="AK246" si="2600">IF(AJ242=6,"Masih harus diperbaiki sikap dan perilakunya dalam hal ", ", tapi masih harus diperbaiki sikap dan perilakunya dalam hal ")</f>
        <v xml:space="preserve">Masih harus diperbaiki sikap dan perilakunya dalam hal </v>
      </c>
      <c r="AL246" s="2268" t="str">
        <f t="shared" ref="AL246" si="2601">CONCATENATE(AK247,AD246,AD249,AE246,AE249,AF246,AF249,AG246,AG249,AH246,AH249,AI246)</f>
        <v/>
      </c>
      <c r="AM246" s="2275"/>
      <c r="AN246" s="2275"/>
      <c r="AO246" s="2275"/>
    </row>
    <row r="247" spans="2:41" ht="15.75" customHeight="1" thickBot="1" x14ac:dyDescent="0.25">
      <c r="B247" s="2261"/>
      <c r="C247" s="2264"/>
      <c r="D247" s="2244"/>
      <c r="E247" s="2245"/>
      <c r="F247" s="591" t="str">
        <f>NPENGETAHUAN!S43</f>
        <v/>
      </c>
      <c r="G247" s="1311" t="str">
        <f>NKETRAMPILAN!R43</f>
        <v/>
      </c>
      <c r="H247" s="1307" t="str">
        <f>NSIKAP!AE48</f>
        <v/>
      </c>
      <c r="I247" s="1317" t="str">
        <f>NPENGETAHUAN!AA43</f>
        <v/>
      </c>
      <c r="J247" s="1311" t="str">
        <f>NKETRAMPILAN!Z43</f>
        <v/>
      </c>
      <c r="K247" s="1307" t="str">
        <f>NSIKAP!AM48</f>
        <v/>
      </c>
      <c r="L247" s="624">
        <f>IF(L246="",0,1)</f>
        <v>0</v>
      </c>
      <c r="M247" s="624">
        <f t="shared" ref="M247" si="2602">IF(M246="",0,1)</f>
        <v>0</v>
      </c>
      <c r="N247" s="624">
        <f t="shared" ref="N247" si="2603">IF(N246="",0,1)</f>
        <v>0</v>
      </c>
      <c r="O247" s="624">
        <f t="shared" ref="O247" si="2604">IF(O246="",0,1)</f>
        <v>0</v>
      </c>
      <c r="P247" s="624">
        <f t="shared" ref="P247" si="2605">IF(P246="",0,1)</f>
        <v>0</v>
      </c>
      <c r="Q247" s="624">
        <f t="shared" ref="Q247" si="2606">IF(Q246="",0,1)</f>
        <v>0</v>
      </c>
      <c r="R247" s="624">
        <f>SUM(L247:Q247)</f>
        <v>0</v>
      </c>
      <c r="S247" s="624" t="str">
        <f>IF(R246=6,"",S246)</f>
        <v/>
      </c>
      <c r="T247" s="2269"/>
      <c r="U247" s="624">
        <f>IF(U246="",0,1)</f>
        <v>0</v>
      </c>
      <c r="V247" s="624">
        <f t="shared" ref="V247" si="2607">IF(V246="",0,1)</f>
        <v>0</v>
      </c>
      <c r="W247" s="624">
        <f t="shared" ref="W247" si="2608">IF(W246="",0,1)</f>
        <v>0</v>
      </c>
      <c r="X247" s="624">
        <f t="shared" ref="X247" si="2609">IF(X246="",0,1)</f>
        <v>0</v>
      </c>
      <c r="Y247" s="624">
        <f t="shared" ref="Y247" si="2610">IF(Y246="",0,1)</f>
        <v>0</v>
      </c>
      <c r="Z247" s="624">
        <f t="shared" ref="Z247" si="2611">IF(Z246="",0,1)</f>
        <v>0</v>
      </c>
      <c r="AA247" s="624">
        <f>SUM(U247:Z247)</f>
        <v>0</v>
      </c>
      <c r="AB247" s="1300" t="str">
        <f>IF(AA246=6,"",AB246)</f>
        <v/>
      </c>
      <c r="AC247" s="2269"/>
      <c r="AD247" s="624">
        <f t="shared" ref="AD247" si="2612">IF(AD246="",0,1)</f>
        <v>0</v>
      </c>
      <c r="AE247" s="624">
        <f t="shared" ref="AE247" si="2613">IF(AE246="",0,1)</f>
        <v>0</v>
      </c>
      <c r="AF247" s="624">
        <f t="shared" ref="AF247" si="2614">IF(AF246="",0,1)</f>
        <v>0</v>
      </c>
      <c r="AG247" s="624">
        <f t="shared" ref="AG247" si="2615">IF(AG246="",0,1)</f>
        <v>0</v>
      </c>
      <c r="AH247" s="624">
        <f t="shared" ref="AH247" si="2616">IF(AH246="",0,1)</f>
        <v>0</v>
      </c>
      <c r="AI247" s="624">
        <f t="shared" ref="AI247" si="2617">IF(AI246="",0,1)</f>
        <v>0</v>
      </c>
      <c r="AJ247" s="624">
        <f t="shared" ref="AJ247" si="2618">SUM(AD247:AI247)</f>
        <v>0</v>
      </c>
      <c r="AK247" s="1300" t="str">
        <f t="shared" ref="AK247" si="2619">IF(AJ246=6,"",AK246)</f>
        <v/>
      </c>
      <c r="AL247" s="2269"/>
      <c r="AM247" s="2275"/>
      <c r="AN247" s="2275"/>
      <c r="AO247" s="2275"/>
    </row>
    <row r="248" spans="2:41" ht="15.75" hidden="1" customHeight="1" thickTop="1" x14ac:dyDescent="0.2">
      <c r="B248" s="1298"/>
      <c r="C248" s="1299"/>
      <c r="D248" s="1296"/>
      <c r="E248" s="1297"/>
      <c r="F248" s="600"/>
      <c r="G248" s="1312"/>
      <c r="H248" s="1308"/>
      <c r="I248" s="1313"/>
      <c r="J248" s="1312"/>
      <c r="K248" s="1308"/>
      <c r="L248" s="624" t="str">
        <f>IF(SUM(L247:Q247)=1,"",IF(SUM(L247:Q247)=2," dan ",", "))</f>
        <v xml:space="preserve">, </v>
      </c>
      <c r="M248" s="624" t="str">
        <f>IF(SUM(M247:Q247)=1,"",IF(SUM(M247:Q247)=2," dan ",", "))</f>
        <v xml:space="preserve">, </v>
      </c>
      <c r="N248" s="624" t="str">
        <f>IF(SUM(N247:Q247)=1,"",IF(SUM(N247:Q247)=2," dan ",", "))</f>
        <v xml:space="preserve">, </v>
      </c>
      <c r="O248" s="624" t="str">
        <f>IF(SUM(O247:Q247)=1,"",IF(SUM(O247:Q247)=2," dan ",", "))</f>
        <v xml:space="preserve">, </v>
      </c>
      <c r="P248" s="624" t="str">
        <f>IF(SUM(P247:Q247)=1,"",IF(SUM(P247:Q247)=2," dan ",", "))</f>
        <v xml:space="preserve">, </v>
      </c>
      <c r="Q248" s="624"/>
      <c r="R248" s="624"/>
      <c r="S248" s="624"/>
      <c r="T248" s="2269"/>
      <c r="U248" s="624" t="str">
        <f>IF(SUM(U247:Z247)=1,"",IF(SUM(U247:Z247)=2," dan ",", "))</f>
        <v xml:space="preserve">, </v>
      </c>
      <c r="V248" s="624" t="str">
        <f>IF(SUM(V247:Z247)=1,"",IF(SUM(V247:Z247)=2," dan ",", "))</f>
        <v xml:space="preserve">, </v>
      </c>
      <c r="W248" s="624" t="str">
        <f>IF(SUM(W247:Z247)=1,"",IF(SUM(W247:Z247)=2," dan ",", "))</f>
        <v xml:space="preserve">, </v>
      </c>
      <c r="X248" s="624" t="str">
        <f>IF(SUM(X247:Z247)=1,"",IF(SUM(X247:Z247)=2," dan ",", "))</f>
        <v xml:space="preserve">, </v>
      </c>
      <c r="Y248" s="624" t="str">
        <f>IF(SUM(Y247:Z247)=1,"",IF(SUM(Y247:Z247)=2," dan ",", "))</f>
        <v xml:space="preserve">, </v>
      </c>
      <c r="Z248" s="624"/>
      <c r="AA248" s="624"/>
      <c r="AB248" s="1300"/>
      <c r="AC248" s="2269"/>
      <c r="AD248" s="624" t="str">
        <f t="shared" ref="AD248" si="2620">IF(SUM(AD247:AI247)=1,"",IF(SUM(AD247:AI247)=2," dan ",", "))</f>
        <v xml:space="preserve">, </v>
      </c>
      <c r="AE248" s="624" t="str">
        <f t="shared" ref="AE248" si="2621">IF(SUM(AE247:AI247)=1,"",IF(SUM(AE247:AI247)=2," dan ",", "))</f>
        <v xml:space="preserve">, </v>
      </c>
      <c r="AF248" s="624" t="str">
        <f t="shared" ref="AF248" si="2622">IF(SUM(AF247:AI247)=1,"",IF(SUM(AF247:AI247)=2," dan ",", "))</f>
        <v xml:space="preserve">, </v>
      </c>
      <c r="AG248" s="624" t="str">
        <f t="shared" ref="AG248" si="2623">IF(SUM(AG247:AI247)=1,"",IF(SUM(AG247:AI247)=2," dan ",", "))</f>
        <v xml:space="preserve">, </v>
      </c>
      <c r="AH248" s="624" t="str">
        <f t="shared" ref="AH248" si="2624">IF(SUM(AH247:AI247)=1,"",IF(SUM(AH247:AI247)=2," dan ",", "))</f>
        <v xml:space="preserve">, </v>
      </c>
      <c r="AI248" s="624"/>
      <c r="AJ248" s="624"/>
      <c r="AK248" s="1300"/>
      <c r="AL248" s="2269"/>
      <c r="AM248" s="2275"/>
      <c r="AN248" s="2275"/>
      <c r="AO248" s="2275"/>
    </row>
    <row r="249" spans="2:41" ht="15.75" hidden="1" customHeight="1" thickBot="1" x14ac:dyDescent="0.25">
      <c r="B249" s="616"/>
      <c r="C249" s="617"/>
      <c r="D249" s="618"/>
      <c r="E249" s="619"/>
      <c r="F249" s="600"/>
      <c r="G249" s="1312"/>
      <c r="H249" s="1308"/>
      <c r="I249" s="1313"/>
      <c r="J249" s="1312"/>
      <c r="K249" s="1308"/>
      <c r="L249" s="625" t="str">
        <f>IF(L247=0,"",L248)</f>
        <v/>
      </c>
      <c r="M249" s="625" t="str">
        <f t="shared" ref="M249" si="2625">IF(M247=0,"",M248)</f>
        <v/>
      </c>
      <c r="N249" s="625" t="str">
        <f t="shared" ref="N249" si="2626">IF(N247=0,"",N248)</f>
        <v/>
      </c>
      <c r="O249" s="625" t="str">
        <f t="shared" ref="O249" si="2627">IF(O247=0,"",O248)</f>
        <v/>
      </c>
      <c r="P249" s="625" t="str">
        <f t="shared" ref="P249" si="2628">IF(P247=0,"",P248)</f>
        <v/>
      </c>
      <c r="Q249" s="625" t="str">
        <f t="shared" ref="Q249" si="2629">IF(Q247=0,"",Q248)</f>
        <v/>
      </c>
      <c r="R249" s="625"/>
      <c r="S249" s="625"/>
      <c r="T249" s="2270"/>
      <c r="U249" s="625" t="str">
        <f>IF(U247=0,"",U248)</f>
        <v/>
      </c>
      <c r="V249" s="625" t="str">
        <f t="shared" ref="V249" si="2630">IF(V247=0,"",V248)</f>
        <v/>
      </c>
      <c r="W249" s="625" t="str">
        <f t="shared" ref="W249" si="2631">IF(W247=0,"",W248)</f>
        <v/>
      </c>
      <c r="X249" s="625" t="str">
        <f t="shared" ref="X249" si="2632">IF(X247=0,"",X248)</f>
        <v/>
      </c>
      <c r="Y249" s="625" t="str">
        <f t="shared" ref="Y249" si="2633">IF(Y247=0,"",Y248)</f>
        <v/>
      </c>
      <c r="Z249" s="625" t="str">
        <f t="shared" ref="Z249" si="2634">IF(Z247=0,"",Z248)</f>
        <v/>
      </c>
      <c r="AA249" s="625"/>
      <c r="AB249" s="1330"/>
      <c r="AC249" s="2270"/>
      <c r="AD249" s="625" t="str">
        <f t="shared" ref="AD249" si="2635">IF(AD247=0,"",AD248)</f>
        <v/>
      </c>
      <c r="AE249" s="625" t="str">
        <f t="shared" ref="AE249" si="2636">IF(AE247=0,"",AE248)</f>
        <v/>
      </c>
      <c r="AF249" s="625" t="str">
        <f t="shared" ref="AF249" si="2637">IF(AF247=0,"",AF248)</f>
        <v/>
      </c>
      <c r="AG249" s="625" t="str">
        <f t="shared" ref="AG249" si="2638">IF(AG247=0,"",AG248)</f>
        <v/>
      </c>
      <c r="AH249" s="625" t="str">
        <f t="shared" ref="AH249" si="2639">IF(AH247=0,"",AH248)</f>
        <v/>
      </c>
      <c r="AI249" s="625" t="str">
        <f t="shared" ref="AI249" si="2640">IF(AI247=0,"",AI248)</f>
        <v/>
      </c>
      <c r="AJ249" s="625"/>
      <c r="AK249" s="1330"/>
      <c r="AL249" s="2270"/>
      <c r="AM249" s="2276"/>
      <c r="AN249" s="2276"/>
      <c r="AO249" s="2276"/>
    </row>
    <row r="250" spans="2:41" ht="15.75" customHeight="1" thickTop="1" x14ac:dyDescent="0.2">
      <c r="B250" s="2259">
        <v>30</v>
      </c>
      <c r="C250" s="2262" t="str">
        <f>ABSEN!C40</f>
        <v/>
      </c>
      <c r="D250" s="2240" t="str">
        <f>ABSEN!E40</f>
        <v/>
      </c>
      <c r="E250" s="2241"/>
      <c r="F250" s="589" t="str">
        <f>NPENGETAHUAN!N44</f>
        <v/>
      </c>
      <c r="G250" s="1310" t="str">
        <f>NKETRAMPILAN!M44</f>
        <v/>
      </c>
      <c r="H250" s="1304" t="str">
        <f>NSIKAP!Z49</f>
        <v/>
      </c>
      <c r="I250" s="1314" t="str">
        <f>NPENGETAHUAN!V44</f>
        <v/>
      </c>
      <c r="J250" s="1310" t="str">
        <f>NKETRAMPILAN!U44</f>
        <v/>
      </c>
      <c r="K250" s="1304" t="str">
        <f>NSIKAP!AH49</f>
        <v/>
      </c>
      <c r="L250" s="623" t="str">
        <f>F250</f>
        <v/>
      </c>
      <c r="M250" s="623" t="str">
        <f>F251</f>
        <v/>
      </c>
      <c r="N250" s="623" t="str">
        <f>F252</f>
        <v/>
      </c>
      <c r="O250" s="623" t="str">
        <f>F253</f>
        <v/>
      </c>
      <c r="P250" s="623" t="str">
        <f>F254</f>
        <v/>
      </c>
      <c r="Q250" s="623" t="str">
        <f>F255</f>
        <v/>
      </c>
      <c r="R250" s="623">
        <f>COUNTBLANK(L250:Q250)</f>
        <v>6</v>
      </c>
      <c r="S250" s="1301" t="str">
        <f>IF(R250=6,"","Sudah memahami ")</f>
        <v/>
      </c>
      <c r="T250" s="2272" t="str">
        <f>CONCATENATE(S251,L250,L253,M250,M253,N250,N253,O250,O253,P250,P253,Q250)</f>
        <v/>
      </c>
      <c r="U250" s="1322" t="str">
        <f>G250</f>
        <v/>
      </c>
      <c r="V250" s="1322" t="str">
        <f>G251</f>
        <v/>
      </c>
      <c r="W250" s="1322" t="str">
        <f>G252</f>
        <v/>
      </c>
      <c r="X250" s="1322" t="str">
        <f>G253</f>
        <v/>
      </c>
      <c r="Y250" s="1322" t="str">
        <f>G254</f>
        <v/>
      </c>
      <c r="Z250" s="1322" t="str">
        <f>G255</f>
        <v/>
      </c>
      <c r="AA250" s="623">
        <f>COUNTBLANK(U250:Z250)</f>
        <v>6</v>
      </c>
      <c r="AB250" s="1301" t="str">
        <f>IF(AA250=6,"","Sudah memiliki ketrampilan ")</f>
        <v/>
      </c>
      <c r="AC250" s="2272" t="str">
        <f>CONCATENATE(AB251,U250,U253,V250,V253,W250,W253,X250,X253,Y250,Y253,Z250)</f>
        <v/>
      </c>
      <c r="AD250" s="1322" t="str">
        <f t="shared" ref="AD250" si="2641">H250</f>
        <v/>
      </c>
      <c r="AE250" s="1322" t="str">
        <f t="shared" ref="AE250" si="2642">H251</f>
        <v/>
      </c>
      <c r="AF250" s="1322" t="str">
        <f t="shared" ref="AF250" si="2643">H252</f>
        <v/>
      </c>
      <c r="AG250" s="1322" t="str">
        <f t="shared" ref="AG250" si="2644">H253</f>
        <v/>
      </c>
      <c r="AH250" s="1322" t="str">
        <f t="shared" ref="AH250" si="2645">H254</f>
        <v/>
      </c>
      <c r="AI250" s="1322" t="str">
        <f t="shared" ref="AI250" si="2646">H255</f>
        <v/>
      </c>
      <c r="AJ250" s="623">
        <f t="shared" ref="AJ250" si="2647">COUNTBLANK(AD250:AI250)</f>
        <v>6</v>
      </c>
      <c r="AK250" s="1301" t="str">
        <f t="shared" ref="AK250" si="2648">IF(AJ250=6,"","Sudah memperlihatkan sikap yang konsisten terhadap ")</f>
        <v/>
      </c>
      <c r="AL250" s="2272" t="str">
        <f t="shared" ref="AL250" si="2649">CONCATENATE(AK251,AD250,AD253,AE250,AE253,AF250,AF253,AG250,AG253,AH250,AH253,AI250)</f>
        <v/>
      </c>
      <c r="AM250" s="2274" t="str">
        <f t="shared" ref="AM250" si="2650">CONCATENATE(T250,T254)</f>
        <v/>
      </c>
      <c r="AN250" s="2274" t="str">
        <f t="shared" ref="AN250" si="2651">CONCATENATE(AC250,AC254)</f>
        <v/>
      </c>
      <c r="AO250" s="2274" t="str">
        <f t="shared" ref="AO250" si="2652">CONCATENATE(AL250,AL254)</f>
        <v/>
      </c>
    </row>
    <row r="251" spans="2:41" ht="15" customHeight="1" x14ac:dyDescent="0.2">
      <c r="B251" s="2260"/>
      <c r="C251" s="2263"/>
      <c r="D251" s="2242"/>
      <c r="E251" s="2243"/>
      <c r="F251" s="590" t="str">
        <f>NPENGETAHUAN!O44</f>
        <v/>
      </c>
      <c r="G251" s="1311" t="str">
        <f>NKETRAMPILAN!N44</f>
        <v/>
      </c>
      <c r="H251" s="1305" t="str">
        <f>NSIKAP!AA49</f>
        <v/>
      </c>
      <c r="I251" s="1315" t="str">
        <f>NPENGETAHUAN!W44</f>
        <v/>
      </c>
      <c r="J251" s="1311" t="str">
        <f>NKETRAMPILAN!V44</f>
        <v/>
      </c>
      <c r="K251" s="1305" t="str">
        <f>NSIKAP!AI49</f>
        <v/>
      </c>
      <c r="L251" s="624">
        <f>IF(L250="",0,1)</f>
        <v>0</v>
      </c>
      <c r="M251" s="624">
        <f>IF(M250="",0,1)</f>
        <v>0</v>
      </c>
      <c r="N251" s="624">
        <f t="shared" ref="N251" si="2653">IF(N250="",0,1)</f>
        <v>0</v>
      </c>
      <c r="O251" s="624">
        <f t="shared" ref="O251" si="2654">IF(O250="",0,1)</f>
        <v>0</v>
      </c>
      <c r="P251" s="624">
        <f t="shared" ref="P251" si="2655">IF(P250="",0,1)</f>
        <v>0</v>
      </c>
      <c r="Q251" s="624">
        <f t="shared" ref="Q251" si="2656">IF(Q250="",0,1)</f>
        <v>0</v>
      </c>
      <c r="R251" s="624">
        <f>SUM(L251:Q251)</f>
        <v>0</v>
      </c>
      <c r="S251" s="624" t="str">
        <f>IF(R251=6,"",S250)</f>
        <v/>
      </c>
      <c r="T251" s="2269"/>
      <c r="U251" s="624">
        <f>IF(U250="",0,1)</f>
        <v>0</v>
      </c>
      <c r="V251" s="624">
        <f>IF(V250="",0,1)</f>
        <v>0</v>
      </c>
      <c r="W251" s="624">
        <f t="shared" ref="W251" si="2657">IF(W250="",0,1)</f>
        <v>0</v>
      </c>
      <c r="X251" s="624">
        <f t="shared" ref="X251" si="2658">IF(X250="",0,1)</f>
        <v>0</v>
      </c>
      <c r="Y251" s="624">
        <f t="shared" ref="Y251" si="2659">IF(Y250="",0,1)</f>
        <v>0</v>
      </c>
      <c r="Z251" s="624">
        <f t="shared" ref="Z251" si="2660">IF(Z250="",0,1)</f>
        <v>0</v>
      </c>
      <c r="AA251" s="624">
        <f>SUM(U251:Z251)</f>
        <v>0</v>
      </c>
      <c r="AB251" s="1300" t="str">
        <f>IF(AA251=6,"",AB250)</f>
        <v/>
      </c>
      <c r="AC251" s="2269"/>
      <c r="AD251" s="624">
        <f t="shared" ref="AD251" si="2661">IF(AD250="",0,1)</f>
        <v>0</v>
      </c>
      <c r="AE251" s="624">
        <f t="shared" ref="AE251" si="2662">IF(AE250="",0,1)</f>
        <v>0</v>
      </c>
      <c r="AF251" s="624">
        <f t="shared" ref="AF251" si="2663">IF(AF250="",0,1)</f>
        <v>0</v>
      </c>
      <c r="AG251" s="624">
        <f t="shared" ref="AG251" si="2664">IF(AG250="",0,1)</f>
        <v>0</v>
      </c>
      <c r="AH251" s="624">
        <f t="shared" ref="AH251" si="2665">IF(AH250="",0,1)</f>
        <v>0</v>
      </c>
      <c r="AI251" s="624">
        <f t="shared" ref="AI251" si="2666">IF(AI250="",0,1)</f>
        <v>0</v>
      </c>
      <c r="AJ251" s="624">
        <f t="shared" ref="AJ251" si="2667">SUM(AD251:AI251)</f>
        <v>0</v>
      </c>
      <c r="AK251" s="1300" t="str">
        <f t="shared" ref="AK251" si="2668">IF(AJ251=6,"",AK250)</f>
        <v/>
      </c>
      <c r="AL251" s="2269"/>
      <c r="AM251" s="2275"/>
      <c r="AN251" s="2275"/>
      <c r="AO251" s="2275"/>
    </row>
    <row r="252" spans="2:41" ht="15" customHeight="1" x14ac:dyDescent="0.2">
      <c r="B252" s="2260"/>
      <c r="C252" s="2263"/>
      <c r="D252" s="2242"/>
      <c r="E252" s="2243"/>
      <c r="F252" s="601" t="str">
        <f>NPENGETAHUAN!P44</f>
        <v/>
      </c>
      <c r="G252" s="1311" t="str">
        <f>NKETRAMPILAN!O44</f>
        <v/>
      </c>
      <c r="H252" s="1306" t="str">
        <f>NSIKAP!AB49</f>
        <v/>
      </c>
      <c r="I252" s="1316" t="str">
        <f>NPENGETAHUAN!X44</f>
        <v/>
      </c>
      <c r="J252" s="1311" t="str">
        <f>NKETRAMPILAN!W44</f>
        <v/>
      </c>
      <c r="K252" s="1306" t="str">
        <f>NSIKAP!AJ49</f>
        <v/>
      </c>
      <c r="L252" s="624" t="str">
        <f>IF(SUM(L251:Q251)=1,"",IF(SUM(L251:Q251)=2," dan ",", "))</f>
        <v xml:space="preserve">, </v>
      </c>
      <c r="M252" s="624" t="str">
        <f>IF(SUM(M251:Q251)=1,"",IF(SUM(M251:Q251)=2," dan ",", "))</f>
        <v xml:space="preserve">, </v>
      </c>
      <c r="N252" s="624" t="str">
        <f>IF(SUM(N251:Q251)=1,"",IF(SUM(N251:Q251)=2," dan ",", "))</f>
        <v xml:space="preserve">, </v>
      </c>
      <c r="O252" s="624" t="str">
        <f>IF(SUM(O251:Q251)=1,"",IF(SUM(O251:Q251)=2," dan ",", "))</f>
        <v xml:space="preserve">, </v>
      </c>
      <c r="P252" s="624" t="str">
        <f>IF(SUM(P251:Q251)=1,"",IF(SUM(P251:Q251)=2," dan ",", "))</f>
        <v xml:space="preserve">, </v>
      </c>
      <c r="Q252" s="624"/>
      <c r="R252" s="624"/>
      <c r="S252" s="624"/>
      <c r="T252" s="2269"/>
      <c r="U252" s="624" t="str">
        <f>IF(SUM(U251:Z251)=1,"",IF(SUM(U251:Z251)=2," dan ",", "))</f>
        <v xml:space="preserve">, </v>
      </c>
      <c r="V252" s="624" t="str">
        <f>IF(SUM(V251:Z251)=1,"",IF(SUM(V251:Z251)=2," dan ",", "))</f>
        <v xml:space="preserve">, </v>
      </c>
      <c r="W252" s="624" t="str">
        <f>IF(SUM(W251:Z251)=1,"",IF(SUM(W251:Z251)=2," dan ",", "))</f>
        <v xml:space="preserve">, </v>
      </c>
      <c r="X252" s="624" t="str">
        <f>IF(SUM(X251:Z251)=1,"",IF(SUM(X251:Z251)=2," dan ",", "))</f>
        <v xml:space="preserve">, </v>
      </c>
      <c r="Y252" s="624" t="str">
        <f>IF(SUM(Y251:Z251)=1,"",IF(SUM(Y251:Z251)=2," dan ",", "))</f>
        <v xml:space="preserve">, </v>
      </c>
      <c r="Z252" s="624"/>
      <c r="AA252" s="624"/>
      <c r="AB252" s="1300"/>
      <c r="AC252" s="2269"/>
      <c r="AD252" s="624" t="str">
        <f t="shared" ref="AD252" si="2669">IF(SUM(AD251:AI251)=1,"",IF(SUM(AD251:AI251)=2," dan ",", "))</f>
        <v xml:space="preserve">, </v>
      </c>
      <c r="AE252" s="624" t="str">
        <f t="shared" ref="AE252" si="2670">IF(SUM(AE251:AI251)=1,"",IF(SUM(AE251:AI251)=2," dan ",", "))</f>
        <v xml:space="preserve">, </v>
      </c>
      <c r="AF252" s="624" t="str">
        <f t="shared" ref="AF252" si="2671">IF(SUM(AF251:AI251)=1,"",IF(SUM(AF251:AI251)=2," dan ",", "))</f>
        <v xml:space="preserve">, </v>
      </c>
      <c r="AG252" s="624" t="str">
        <f t="shared" ref="AG252" si="2672">IF(SUM(AG251:AI251)=1,"",IF(SUM(AG251:AI251)=2," dan ",", "))</f>
        <v xml:space="preserve">, </v>
      </c>
      <c r="AH252" s="624" t="str">
        <f t="shared" ref="AH252" si="2673">IF(SUM(AH251:AI251)=1,"",IF(SUM(AH251:AI251)=2," dan ",", "))</f>
        <v xml:space="preserve">, </v>
      </c>
      <c r="AI252" s="624"/>
      <c r="AJ252" s="624"/>
      <c r="AK252" s="1300"/>
      <c r="AL252" s="2269"/>
      <c r="AM252" s="2275"/>
      <c r="AN252" s="2275"/>
      <c r="AO252" s="2275"/>
    </row>
    <row r="253" spans="2:41" ht="15" customHeight="1" x14ac:dyDescent="0.2">
      <c r="B253" s="2260"/>
      <c r="C253" s="2263"/>
      <c r="D253" s="2242"/>
      <c r="E253" s="2243"/>
      <c r="F253" s="601" t="str">
        <f>NPENGETAHUAN!Q44</f>
        <v/>
      </c>
      <c r="G253" s="1311" t="str">
        <f>NKETRAMPILAN!P44</f>
        <v/>
      </c>
      <c r="H253" s="1306" t="str">
        <f>NSIKAP!AC49</f>
        <v/>
      </c>
      <c r="I253" s="1316" t="str">
        <f>NPENGETAHUAN!Y44</f>
        <v/>
      </c>
      <c r="J253" s="1311" t="str">
        <f>NKETRAMPILAN!X44</f>
        <v/>
      </c>
      <c r="K253" s="1306" t="str">
        <f>NSIKAP!AK49</f>
        <v/>
      </c>
      <c r="L253" s="624" t="str">
        <f>IF(L251=0,"",L252)</f>
        <v/>
      </c>
      <c r="M253" s="624" t="str">
        <f>IF(M251=0,"",M252)</f>
        <v/>
      </c>
      <c r="N253" s="624" t="str">
        <f t="shared" ref="N253" si="2674">IF(N251=0,"",N252)</f>
        <v/>
      </c>
      <c r="O253" s="624" t="str">
        <f t="shared" ref="O253" si="2675">IF(O251=0,"",O252)</f>
        <v/>
      </c>
      <c r="P253" s="624" t="str">
        <f t="shared" ref="P253" si="2676">IF(P251=0,"",P252)</f>
        <v/>
      </c>
      <c r="Q253" s="624"/>
      <c r="R253" s="624"/>
      <c r="S253" s="624"/>
      <c r="T253" s="2273"/>
      <c r="U253" s="624" t="str">
        <f>IF(U251=0,"",U252)</f>
        <v/>
      </c>
      <c r="V253" s="624" t="str">
        <f>IF(V251=0,"",V252)</f>
        <v/>
      </c>
      <c r="W253" s="624" t="str">
        <f t="shared" ref="W253" si="2677">IF(W251=0,"",W252)</f>
        <v/>
      </c>
      <c r="X253" s="624" t="str">
        <f t="shared" ref="X253" si="2678">IF(X251=0,"",X252)</f>
        <v/>
      </c>
      <c r="Y253" s="624" t="str">
        <f t="shared" ref="Y253" si="2679">IF(Y251=0,"",Y252)</f>
        <v/>
      </c>
      <c r="Z253" s="624"/>
      <c r="AA253" s="624"/>
      <c r="AB253" s="1300"/>
      <c r="AC253" s="2273"/>
      <c r="AD253" s="624" t="str">
        <f t="shared" ref="AD253:AE253" si="2680">IF(AD251=0,"",AD252)</f>
        <v/>
      </c>
      <c r="AE253" s="624" t="str">
        <f t="shared" si="2680"/>
        <v/>
      </c>
      <c r="AF253" s="624" t="str">
        <f t="shared" ref="AF253" si="2681">IF(AF251=0,"",AF252)</f>
        <v/>
      </c>
      <c r="AG253" s="624" t="str">
        <f t="shared" ref="AG253" si="2682">IF(AG251=0,"",AG252)</f>
        <v/>
      </c>
      <c r="AH253" s="624" t="str">
        <f t="shared" ref="AH253" si="2683">IF(AH251=0,"",AH252)</f>
        <v/>
      </c>
      <c r="AI253" s="624"/>
      <c r="AJ253" s="624"/>
      <c r="AK253" s="1300"/>
      <c r="AL253" s="2273"/>
      <c r="AM253" s="2275"/>
      <c r="AN253" s="2275"/>
      <c r="AO253" s="2275"/>
    </row>
    <row r="254" spans="2:41" ht="15" customHeight="1" x14ac:dyDescent="0.2">
      <c r="B254" s="2260"/>
      <c r="C254" s="2263"/>
      <c r="D254" s="2242"/>
      <c r="E254" s="2243"/>
      <c r="F254" s="601" t="str">
        <f>NPENGETAHUAN!R44</f>
        <v/>
      </c>
      <c r="G254" s="1311" t="str">
        <f>NKETRAMPILAN!Q44</f>
        <v/>
      </c>
      <c r="H254" s="1306" t="str">
        <f>NSIKAP!AD49</f>
        <v/>
      </c>
      <c r="I254" s="1316" t="str">
        <f>NPENGETAHUAN!Z44</f>
        <v/>
      </c>
      <c r="J254" s="1311" t="str">
        <f>NKETRAMPILAN!Y44</f>
        <v/>
      </c>
      <c r="K254" s="1306" t="str">
        <f>NSIKAP!AL49</f>
        <v/>
      </c>
      <c r="L254" s="624" t="str">
        <f>I250</f>
        <v/>
      </c>
      <c r="M254" s="624" t="str">
        <f>I251</f>
        <v/>
      </c>
      <c r="N254" s="624" t="str">
        <f>I252</f>
        <v/>
      </c>
      <c r="O254" s="624" t="str">
        <f>I253</f>
        <v/>
      </c>
      <c r="P254" s="624" t="str">
        <f>I254</f>
        <v/>
      </c>
      <c r="Q254" s="624" t="str">
        <f>I255</f>
        <v/>
      </c>
      <c r="R254" s="624">
        <f t="shared" ref="R254" si="2684">COUNTBLANK(L254:Q254)</f>
        <v>6</v>
      </c>
      <c r="S254" s="624" t="str">
        <f>IF(R250=6,"Masih harus ditingkatkan pemahaman mengenai", ", tapi masih harus ditingkatkan pemahaman mengenai ")</f>
        <v>Masih harus ditingkatkan pemahaman mengenai</v>
      </c>
      <c r="T254" s="2268" t="str">
        <f>CONCATENATE(S255,L254,L257,M254,M257,N254,N257,O254,O257,P254,P257,Q254)</f>
        <v/>
      </c>
      <c r="U254" s="624" t="str">
        <f>J250</f>
        <v/>
      </c>
      <c r="V254" s="624" t="str">
        <f>J251</f>
        <v/>
      </c>
      <c r="W254" s="624" t="str">
        <f>J252</f>
        <v/>
      </c>
      <c r="X254" s="624" t="str">
        <f>J253</f>
        <v/>
      </c>
      <c r="Y254" s="624" t="str">
        <f>J254</f>
        <v/>
      </c>
      <c r="Z254" s="624" t="str">
        <f>J255</f>
        <v/>
      </c>
      <c r="AA254" s="624">
        <f t="shared" ref="AA254" si="2685">COUNTBLANK(U254:Z254)</f>
        <v>6</v>
      </c>
      <c r="AB254" s="1300" t="str">
        <f>IF(AA250=6,"Masih harus ditingkatkan kemampuan pada ketrampilan", ", tapi masih harus ditingkatkan ketrampilannya dalam ")</f>
        <v>Masih harus ditingkatkan kemampuan pada ketrampilan</v>
      </c>
      <c r="AC254" s="2268" t="str">
        <f>CONCATENATE(AB255,U254,U257,V254,V257,W254,W257,X254,X257,Y254,Y257,Z254)</f>
        <v/>
      </c>
      <c r="AD254" s="624" t="str">
        <f t="shared" ref="AD254" si="2686">K250</f>
        <v/>
      </c>
      <c r="AE254" s="624" t="str">
        <f t="shared" ref="AE254" si="2687">K251</f>
        <v/>
      </c>
      <c r="AF254" s="624" t="str">
        <f t="shared" ref="AF254" si="2688">K252</f>
        <v/>
      </c>
      <c r="AG254" s="624" t="str">
        <f t="shared" ref="AG254" si="2689">K253</f>
        <v/>
      </c>
      <c r="AH254" s="624" t="str">
        <f t="shared" ref="AH254" si="2690">K254</f>
        <v/>
      </c>
      <c r="AI254" s="624" t="str">
        <f t="shared" ref="AI254" si="2691">K255</f>
        <v/>
      </c>
      <c r="AJ254" s="624">
        <f t="shared" ref="AJ254" si="2692">COUNTBLANK(AD254:AI254)</f>
        <v>6</v>
      </c>
      <c r="AK254" s="1300" t="str">
        <f t="shared" ref="AK254" si="2693">IF(AJ250=6,"Masih harus diperbaiki sikap dan perilakunya dalam hal ", ", tapi masih harus diperbaiki sikap dan perilakunya dalam hal ")</f>
        <v xml:space="preserve">Masih harus diperbaiki sikap dan perilakunya dalam hal </v>
      </c>
      <c r="AL254" s="2268" t="str">
        <f t="shared" ref="AL254" si="2694">CONCATENATE(AK255,AD254,AD257,AE254,AE257,AF254,AF257,AG254,AG257,AH254,AH257,AI254)</f>
        <v/>
      </c>
      <c r="AM254" s="2275"/>
      <c r="AN254" s="2275"/>
      <c r="AO254" s="2275"/>
    </row>
    <row r="255" spans="2:41" ht="15.75" customHeight="1" thickBot="1" x14ac:dyDescent="0.25">
      <c r="B255" s="2261"/>
      <c r="C255" s="2264"/>
      <c r="D255" s="2244"/>
      <c r="E255" s="2245"/>
      <c r="F255" s="591" t="str">
        <f>NPENGETAHUAN!S44</f>
        <v/>
      </c>
      <c r="G255" s="1311" t="str">
        <f>NKETRAMPILAN!R44</f>
        <v/>
      </c>
      <c r="H255" s="1307" t="str">
        <f>NSIKAP!AE49</f>
        <v/>
      </c>
      <c r="I255" s="1317" t="str">
        <f>NPENGETAHUAN!AA44</f>
        <v/>
      </c>
      <c r="J255" s="1311" t="str">
        <f>NKETRAMPILAN!Z44</f>
        <v/>
      </c>
      <c r="K255" s="1307" t="str">
        <f>NSIKAP!AM49</f>
        <v/>
      </c>
      <c r="L255" s="624">
        <f>IF(L254="",0,1)</f>
        <v>0</v>
      </c>
      <c r="M255" s="624">
        <f t="shared" ref="M255" si="2695">IF(M254="",0,1)</f>
        <v>0</v>
      </c>
      <c r="N255" s="624">
        <f t="shared" ref="N255" si="2696">IF(N254="",0,1)</f>
        <v>0</v>
      </c>
      <c r="O255" s="624">
        <f t="shared" ref="O255" si="2697">IF(O254="",0,1)</f>
        <v>0</v>
      </c>
      <c r="P255" s="624">
        <f t="shared" ref="P255" si="2698">IF(P254="",0,1)</f>
        <v>0</v>
      </c>
      <c r="Q255" s="624">
        <f t="shared" ref="Q255" si="2699">IF(Q254="",0,1)</f>
        <v>0</v>
      </c>
      <c r="R255" s="624">
        <f>SUM(L255:Q255)</f>
        <v>0</v>
      </c>
      <c r="S255" s="624" t="str">
        <f>IF(R254=6,"",S254)</f>
        <v/>
      </c>
      <c r="T255" s="2269"/>
      <c r="U255" s="624">
        <f>IF(U254="",0,1)</f>
        <v>0</v>
      </c>
      <c r="V255" s="624">
        <f t="shared" ref="V255" si="2700">IF(V254="",0,1)</f>
        <v>0</v>
      </c>
      <c r="W255" s="624">
        <f t="shared" ref="W255" si="2701">IF(W254="",0,1)</f>
        <v>0</v>
      </c>
      <c r="X255" s="624">
        <f t="shared" ref="X255" si="2702">IF(X254="",0,1)</f>
        <v>0</v>
      </c>
      <c r="Y255" s="624">
        <f t="shared" ref="Y255" si="2703">IF(Y254="",0,1)</f>
        <v>0</v>
      </c>
      <c r="Z255" s="624">
        <f t="shared" ref="Z255" si="2704">IF(Z254="",0,1)</f>
        <v>0</v>
      </c>
      <c r="AA255" s="624">
        <f>SUM(U255:Z255)</f>
        <v>0</v>
      </c>
      <c r="AB255" s="1300" t="str">
        <f>IF(AA254=6,"",AB254)</f>
        <v/>
      </c>
      <c r="AC255" s="2269"/>
      <c r="AD255" s="624">
        <f t="shared" ref="AD255" si="2705">IF(AD254="",0,1)</f>
        <v>0</v>
      </c>
      <c r="AE255" s="624">
        <f t="shared" ref="AE255" si="2706">IF(AE254="",0,1)</f>
        <v>0</v>
      </c>
      <c r="AF255" s="624">
        <f t="shared" ref="AF255" si="2707">IF(AF254="",0,1)</f>
        <v>0</v>
      </c>
      <c r="AG255" s="624">
        <f t="shared" ref="AG255" si="2708">IF(AG254="",0,1)</f>
        <v>0</v>
      </c>
      <c r="AH255" s="624">
        <f t="shared" ref="AH255" si="2709">IF(AH254="",0,1)</f>
        <v>0</v>
      </c>
      <c r="AI255" s="624">
        <f t="shared" ref="AI255" si="2710">IF(AI254="",0,1)</f>
        <v>0</v>
      </c>
      <c r="AJ255" s="624">
        <f t="shared" ref="AJ255" si="2711">SUM(AD255:AI255)</f>
        <v>0</v>
      </c>
      <c r="AK255" s="1300" t="str">
        <f t="shared" ref="AK255" si="2712">IF(AJ254=6,"",AK254)</f>
        <v/>
      </c>
      <c r="AL255" s="2269"/>
      <c r="AM255" s="2275"/>
      <c r="AN255" s="2275"/>
      <c r="AO255" s="2275"/>
    </row>
    <row r="256" spans="2:41" ht="15.75" hidden="1" customHeight="1" thickTop="1" x14ac:dyDescent="0.2">
      <c r="B256" s="1298"/>
      <c r="C256" s="1299"/>
      <c r="D256" s="1296"/>
      <c r="E256" s="1297"/>
      <c r="F256" s="600"/>
      <c r="G256" s="1312"/>
      <c r="H256" s="1308"/>
      <c r="I256" s="1313"/>
      <c r="J256" s="1312"/>
      <c r="K256" s="1308"/>
      <c r="L256" s="624" t="str">
        <f>IF(SUM(L255:Q255)=1,"",IF(SUM(L255:Q255)=2," dan ",", "))</f>
        <v xml:space="preserve">, </v>
      </c>
      <c r="M256" s="624" t="str">
        <f>IF(SUM(M255:Q255)=1,"",IF(SUM(M255:Q255)=2," dan ",", "))</f>
        <v xml:space="preserve">, </v>
      </c>
      <c r="N256" s="624" t="str">
        <f>IF(SUM(N255:Q255)=1,"",IF(SUM(N255:Q255)=2," dan ",", "))</f>
        <v xml:space="preserve">, </v>
      </c>
      <c r="O256" s="624" t="str">
        <f>IF(SUM(O255:Q255)=1,"",IF(SUM(O255:Q255)=2," dan ",", "))</f>
        <v xml:space="preserve">, </v>
      </c>
      <c r="P256" s="624" t="str">
        <f>IF(SUM(P255:Q255)=1,"",IF(SUM(P255:Q255)=2," dan ",", "))</f>
        <v xml:space="preserve">, </v>
      </c>
      <c r="Q256" s="624"/>
      <c r="R256" s="624"/>
      <c r="S256" s="624"/>
      <c r="T256" s="2269"/>
      <c r="U256" s="624" t="str">
        <f>IF(SUM(U255:Z255)=1,"",IF(SUM(U255:Z255)=2," dan ",", "))</f>
        <v xml:space="preserve">, </v>
      </c>
      <c r="V256" s="624" t="str">
        <f>IF(SUM(V255:Z255)=1,"",IF(SUM(V255:Z255)=2," dan ",", "))</f>
        <v xml:space="preserve">, </v>
      </c>
      <c r="W256" s="624" t="str">
        <f>IF(SUM(W255:Z255)=1,"",IF(SUM(W255:Z255)=2," dan ",", "))</f>
        <v xml:space="preserve">, </v>
      </c>
      <c r="X256" s="624" t="str">
        <f>IF(SUM(X255:Z255)=1,"",IF(SUM(X255:Z255)=2," dan ",", "))</f>
        <v xml:space="preserve">, </v>
      </c>
      <c r="Y256" s="624" t="str">
        <f>IF(SUM(Y255:Z255)=1,"",IF(SUM(Y255:Z255)=2," dan ",", "))</f>
        <v xml:space="preserve">, </v>
      </c>
      <c r="Z256" s="624"/>
      <c r="AA256" s="624"/>
      <c r="AB256" s="1300"/>
      <c r="AC256" s="2269"/>
      <c r="AD256" s="624" t="str">
        <f t="shared" ref="AD256" si="2713">IF(SUM(AD255:AI255)=1,"",IF(SUM(AD255:AI255)=2," dan ",", "))</f>
        <v xml:space="preserve">, </v>
      </c>
      <c r="AE256" s="624" t="str">
        <f t="shared" ref="AE256" si="2714">IF(SUM(AE255:AI255)=1,"",IF(SUM(AE255:AI255)=2," dan ",", "))</f>
        <v xml:space="preserve">, </v>
      </c>
      <c r="AF256" s="624" t="str">
        <f t="shared" ref="AF256" si="2715">IF(SUM(AF255:AI255)=1,"",IF(SUM(AF255:AI255)=2," dan ",", "))</f>
        <v xml:space="preserve">, </v>
      </c>
      <c r="AG256" s="624" t="str">
        <f t="shared" ref="AG256" si="2716">IF(SUM(AG255:AI255)=1,"",IF(SUM(AG255:AI255)=2," dan ",", "))</f>
        <v xml:space="preserve">, </v>
      </c>
      <c r="AH256" s="624" t="str">
        <f t="shared" ref="AH256" si="2717">IF(SUM(AH255:AI255)=1,"",IF(SUM(AH255:AI255)=2," dan ",", "))</f>
        <v xml:space="preserve">, </v>
      </c>
      <c r="AI256" s="624"/>
      <c r="AJ256" s="624"/>
      <c r="AK256" s="1300"/>
      <c r="AL256" s="2269"/>
      <c r="AM256" s="2275"/>
      <c r="AN256" s="2275"/>
      <c r="AO256" s="2275"/>
    </row>
    <row r="257" spans="2:41" ht="15.75" hidden="1" customHeight="1" thickBot="1" x14ac:dyDescent="0.25">
      <c r="B257" s="616"/>
      <c r="C257" s="617"/>
      <c r="D257" s="618"/>
      <c r="E257" s="619"/>
      <c r="F257" s="600"/>
      <c r="G257" s="1312"/>
      <c r="H257" s="1308"/>
      <c r="I257" s="1313"/>
      <c r="J257" s="1312"/>
      <c r="K257" s="1308"/>
      <c r="L257" s="625" t="str">
        <f>IF(L255=0,"",L256)</f>
        <v/>
      </c>
      <c r="M257" s="625" t="str">
        <f t="shared" ref="M257" si="2718">IF(M255=0,"",M256)</f>
        <v/>
      </c>
      <c r="N257" s="625" t="str">
        <f t="shared" ref="N257" si="2719">IF(N255=0,"",N256)</f>
        <v/>
      </c>
      <c r="O257" s="625" t="str">
        <f t="shared" ref="O257" si="2720">IF(O255=0,"",O256)</f>
        <v/>
      </c>
      <c r="P257" s="625" t="str">
        <f t="shared" ref="P257" si="2721">IF(P255=0,"",P256)</f>
        <v/>
      </c>
      <c r="Q257" s="625" t="str">
        <f t="shared" ref="Q257" si="2722">IF(Q255=0,"",Q256)</f>
        <v/>
      </c>
      <c r="R257" s="625"/>
      <c r="S257" s="625"/>
      <c r="T257" s="2270"/>
      <c r="U257" s="625" t="str">
        <f>IF(U255=0,"",U256)</f>
        <v/>
      </c>
      <c r="V257" s="625" t="str">
        <f t="shared" ref="V257" si="2723">IF(V255=0,"",V256)</f>
        <v/>
      </c>
      <c r="W257" s="625" t="str">
        <f t="shared" ref="W257" si="2724">IF(W255=0,"",W256)</f>
        <v/>
      </c>
      <c r="X257" s="625" t="str">
        <f t="shared" ref="X257" si="2725">IF(X255=0,"",X256)</f>
        <v/>
      </c>
      <c r="Y257" s="625" t="str">
        <f t="shared" ref="Y257" si="2726">IF(Y255=0,"",Y256)</f>
        <v/>
      </c>
      <c r="Z257" s="625" t="str">
        <f t="shared" ref="Z257" si="2727">IF(Z255=0,"",Z256)</f>
        <v/>
      </c>
      <c r="AA257" s="625"/>
      <c r="AB257" s="1330"/>
      <c r="AC257" s="2270"/>
      <c r="AD257" s="625" t="str">
        <f t="shared" ref="AD257" si="2728">IF(AD255=0,"",AD256)</f>
        <v/>
      </c>
      <c r="AE257" s="625" t="str">
        <f t="shared" ref="AE257" si="2729">IF(AE255=0,"",AE256)</f>
        <v/>
      </c>
      <c r="AF257" s="625" t="str">
        <f t="shared" ref="AF257" si="2730">IF(AF255=0,"",AF256)</f>
        <v/>
      </c>
      <c r="AG257" s="625" t="str">
        <f t="shared" ref="AG257" si="2731">IF(AG255=0,"",AG256)</f>
        <v/>
      </c>
      <c r="AH257" s="625" t="str">
        <f t="shared" ref="AH257" si="2732">IF(AH255=0,"",AH256)</f>
        <v/>
      </c>
      <c r="AI257" s="625" t="str">
        <f t="shared" ref="AI257" si="2733">IF(AI255=0,"",AI256)</f>
        <v/>
      </c>
      <c r="AJ257" s="625"/>
      <c r="AK257" s="1330"/>
      <c r="AL257" s="2270"/>
      <c r="AM257" s="2276"/>
      <c r="AN257" s="2276"/>
      <c r="AO257" s="2276"/>
    </row>
    <row r="258" spans="2:41" ht="15.75" customHeight="1" thickTop="1" x14ac:dyDescent="0.2">
      <c r="B258" s="2259">
        <v>31</v>
      </c>
      <c r="C258" s="2262" t="str">
        <f>ABSEN!C41</f>
        <v/>
      </c>
      <c r="D258" s="2240" t="str">
        <f>ABSEN!E41</f>
        <v/>
      </c>
      <c r="E258" s="2241"/>
      <c r="F258" s="589" t="str">
        <f>NPENGETAHUAN!N45</f>
        <v/>
      </c>
      <c r="G258" s="1310" t="str">
        <f>NKETRAMPILAN!M45</f>
        <v/>
      </c>
      <c r="H258" s="1304" t="str">
        <f>NSIKAP!Z50</f>
        <v/>
      </c>
      <c r="I258" s="1314" t="str">
        <f>NPENGETAHUAN!V45</f>
        <v/>
      </c>
      <c r="J258" s="1310" t="str">
        <f>NKETRAMPILAN!U45</f>
        <v/>
      </c>
      <c r="K258" s="1304" t="str">
        <f>NSIKAP!AH50</f>
        <v/>
      </c>
      <c r="L258" s="623" t="str">
        <f>F258</f>
        <v/>
      </c>
      <c r="M258" s="623" t="str">
        <f>F259</f>
        <v/>
      </c>
      <c r="N258" s="623" t="str">
        <f>F260</f>
        <v/>
      </c>
      <c r="O258" s="623" t="str">
        <f>F261</f>
        <v/>
      </c>
      <c r="P258" s="623" t="str">
        <f>F262</f>
        <v/>
      </c>
      <c r="Q258" s="623" t="str">
        <f>F263</f>
        <v/>
      </c>
      <c r="R258" s="623">
        <f>COUNTBLANK(L258:Q258)</f>
        <v>6</v>
      </c>
      <c r="S258" s="1301" t="str">
        <f>IF(R258=6,"","Sudah memahami ")</f>
        <v/>
      </c>
      <c r="T258" s="2272" t="str">
        <f>CONCATENATE(S259,L258,L261,M258,M261,N258,N261,O258,O261,P258,P261,Q258)</f>
        <v/>
      </c>
      <c r="U258" s="1322" t="str">
        <f>G258</f>
        <v/>
      </c>
      <c r="V258" s="1322" t="str">
        <f>G259</f>
        <v/>
      </c>
      <c r="W258" s="1322" t="str">
        <f>G260</f>
        <v/>
      </c>
      <c r="X258" s="1322" t="str">
        <f>G261</f>
        <v/>
      </c>
      <c r="Y258" s="1322" t="str">
        <f>G262</f>
        <v/>
      </c>
      <c r="Z258" s="1322" t="str">
        <f>G263</f>
        <v/>
      </c>
      <c r="AA258" s="623">
        <f>COUNTBLANK(U258:Z258)</f>
        <v>6</v>
      </c>
      <c r="AB258" s="1301" t="str">
        <f>IF(AA258=6,"","Sudah memiliki ketrampilan ")</f>
        <v/>
      </c>
      <c r="AC258" s="2272" t="str">
        <f>CONCATENATE(AB259,U258,U261,V258,V261,W258,W261,X258,X261,Y258,Y261,Z258)</f>
        <v/>
      </c>
      <c r="AD258" s="1322" t="str">
        <f t="shared" ref="AD258" si="2734">H258</f>
        <v/>
      </c>
      <c r="AE258" s="1322" t="str">
        <f t="shared" ref="AE258" si="2735">H259</f>
        <v/>
      </c>
      <c r="AF258" s="1322" t="str">
        <f t="shared" ref="AF258" si="2736">H260</f>
        <v/>
      </c>
      <c r="AG258" s="1322" t="str">
        <f t="shared" ref="AG258" si="2737">H261</f>
        <v/>
      </c>
      <c r="AH258" s="1322">
        <f t="shared" ref="AH258" si="2738">H262</f>
        <v>0</v>
      </c>
      <c r="AI258" s="1322" t="str">
        <f t="shared" ref="AI258" si="2739">H263</f>
        <v/>
      </c>
      <c r="AJ258" s="623">
        <f t="shared" ref="AJ258" si="2740">COUNTBLANK(AD258:AI258)</f>
        <v>5</v>
      </c>
      <c r="AK258" s="1301" t="str">
        <f t="shared" ref="AK258" si="2741">IF(AJ258=6,"","Sudah memperlihatkan sikap yang konsisten terhadap ")</f>
        <v xml:space="preserve">Sudah memperlihatkan sikap yang konsisten terhadap </v>
      </c>
      <c r="AL258" s="2272" t="str">
        <f t="shared" ref="AL258" si="2742">CONCATENATE(AK259,AD258,AD261,AE258,AE261,AF258,AF261,AG258,AG261,AH258,AH261,AI258)</f>
        <v>Sudah memperlihatkan sikap yang konsisten terhadap 0</v>
      </c>
      <c r="AM258" s="2274" t="str">
        <f t="shared" ref="AM258" si="2743">CONCATENATE(T258,T262)</f>
        <v/>
      </c>
      <c r="AN258" s="2274" t="str">
        <f t="shared" ref="AN258" si="2744">CONCATENATE(AC258,AC262)</f>
        <v/>
      </c>
      <c r="AO258" s="2274" t="str">
        <f t="shared" ref="AO258" si="2745">CONCATENATE(AL258,AL262)</f>
        <v>Sudah memperlihatkan sikap yang konsisten terhadap 0</v>
      </c>
    </row>
    <row r="259" spans="2:41" ht="15" customHeight="1" x14ac:dyDescent="0.2">
      <c r="B259" s="2260"/>
      <c r="C259" s="2263"/>
      <c r="D259" s="2242"/>
      <c r="E259" s="2243"/>
      <c r="F259" s="590" t="str">
        <f>NPENGETAHUAN!O45</f>
        <v/>
      </c>
      <c r="G259" s="1311" t="str">
        <f>NKETRAMPILAN!N45</f>
        <v/>
      </c>
      <c r="H259" s="1305" t="str">
        <f>NSIKAP!AA50</f>
        <v/>
      </c>
      <c r="I259" s="1315" t="str">
        <f>NPENGETAHUAN!W45</f>
        <v/>
      </c>
      <c r="J259" s="1311" t="str">
        <f>NKETRAMPILAN!V45</f>
        <v/>
      </c>
      <c r="K259" s="1305" t="str">
        <f>NSIKAP!AI50</f>
        <v/>
      </c>
      <c r="L259" s="624">
        <f>IF(L258="",0,1)</f>
        <v>0</v>
      </c>
      <c r="M259" s="624">
        <f>IF(M258="",0,1)</f>
        <v>0</v>
      </c>
      <c r="N259" s="624">
        <f t="shared" ref="N259" si="2746">IF(N258="",0,1)</f>
        <v>0</v>
      </c>
      <c r="O259" s="624">
        <f t="shared" ref="O259" si="2747">IF(O258="",0,1)</f>
        <v>0</v>
      </c>
      <c r="P259" s="624">
        <f t="shared" ref="P259" si="2748">IF(P258="",0,1)</f>
        <v>0</v>
      </c>
      <c r="Q259" s="624">
        <f t="shared" ref="Q259" si="2749">IF(Q258="",0,1)</f>
        <v>0</v>
      </c>
      <c r="R259" s="624">
        <f>SUM(L259:Q259)</f>
        <v>0</v>
      </c>
      <c r="S259" s="624" t="str">
        <f>IF(R259=6,"",S258)</f>
        <v/>
      </c>
      <c r="T259" s="2269"/>
      <c r="U259" s="624">
        <f>IF(U258="",0,1)</f>
        <v>0</v>
      </c>
      <c r="V259" s="624">
        <f>IF(V258="",0,1)</f>
        <v>0</v>
      </c>
      <c r="W259" s="624">
        <f t="shared" ref="W259" si="2750">IF(W258="",0,1)</f>
        <v>0</v>
      </c>
      <c r="X259" s="624">
        <f t="shared" ref="X259" si="2751">IF(X258="",0,1)</f>
        <v>0</v>
      </c>
      <c r="Y259" s="624">
        <f t="shared" ref="Y259" si="2752">IF(Y258="",0,1)</f>
        <v>0</v>
      </c>
      <c r="Z259" s="624">
        <f t="shared" ref="Z259" si="2753">IF(Z258="",0,1)</f>
        <v>0</v>
      </c>
      <c r="AA259" s="624">
        <f>SUM(U259:Z259)</f>
        <v>0</v>
      </c>
      <c r="AB259" s="1300" t="str">
        <f>IF(AA259=6,"",AB258)</f>
        <v/>
      </c>
      <c r="AC259" s="2269"/>
      <c r="AD259" s="624">
        <f t="shared" ref="AD259" si="2754">IF(AD258="",0,1)</f>
        <v>0</v>
      </c>
      <c r="AE259" s="624">
        <f t="shared" ref="AE259" si="2755">IF(AE258="",0,1)</f>
        <v>0</v>
      </c>
      <c r="AF259" s="624">
        <f t="shared" ref="AF259" si="2756">IF(AF258="",0,1)</f>
        <v>0</v>
      </c>
      <c r="AG259" s="624">
        <f t="shared" ref="AG259" si="2757">IF(AG258="",0,1)</f>
        <v>0</v>
      </c>
      <c r="AH259" s="624">
        <f t="shared" ref="AH259" si="2758">IF(AH258="",0,1)</f>
        <v>1</v>
      </c>
      <c r="AI259" s="624">
        <f t="shared" ref="AI259" si="2759">IF(AI258="",0,1)</f>
        <v>0</v>
      </c>
      <c r="AJ259" s="624">
        <f t="shared" ref="AJ259" si="2760">SUM(AD259:AI259)</f>
        <v>1</v>
      </c>
      <c r="AK259" s="1300" t="str">
        <f t="shared" ref="AK259" si="2761">IF(AJ259=6,"",AK258)</f>
        <v xml:space="preserve">Sudah memperlihatkan sikap yang konsisten terhadap </v>
      </c>
      <c r="AL259" s="2269"/>
      <c r="AM259" s="2275"/>
      <c r="AN259" s="2275"/>
      <c r="AO259" s="2275"/>
    </row>
    <row r="260" spans="2:41" ht="15" customHeight="1" x14ac:dyDescent="0.2">
      <c r="B260" s="2260"/>
      <c r="C260" s="2263"/>
      <c r="D260" s="2242"/>
      <c r="E260" s="2243"/>
      <c r="F260" s="601" t="str">
        <f>NPENGETAHUAN!P45</f>
        <v/>
      </c>
      <c r="G260" s="1311" t="str">
        <f>NKETRAMPILAN!O45</f>
        <v/>
      </c>
      <c r="H260" s="1306" t="str">
        <f>NSIKAP!AB50</f>
        <v/>
      </c>
      <c r="I260" s="1316" t="str">
        <f>NPENGETAHUAN!X45</f>
        <v/>
      </c>
      <c r="J260" s="1311" t="str">
        <f>NKETRAMPILAN!W45</f>
        <v/>
      </c>
      <c r="K260" s="1306" t="str">
        <f>NSIKAP!AJ50</f>
        <v/>
      </c>
      <c r="L260" s="624" t="str">
        <f>IF(SUM(L259:Q259)=1,"",IF(SUM(L259:Q259)=2," dan ",", "))</f>
        <v xml:space="preserve">, </v>
      </c>
      <c r="M260" s="624" t="str">
        <f>IF(SUM(M259:Q259)=1,"",IF(SUM(M259:Q259)=2," dan ",", "))</f>
        <v xml:space="preserve">, </v>
      </c>
      <c r="N260" s="624" t="str">
        <f>IF(SUM(N259:Q259)=1,"",IF(SUM(N259:Q259)=2," dan ",", "))</f>
        <v xml:space="preserve">, </v>
      </c>
      <c r="O260" s="624" t="str">
        <f>IF(SUM(O259:Q259)=1,"",IF(SUM(O259:Q259)=2," dan ",", "))</f>
        <v xml:space="preserve">, </v>
      </c>
      <c r="P260" s="624" t="str">
        <f>IF(SUM(P259:Q259)=1,"",IF(SUM(P259:Q259)=2," dan ",", "))</f>
        <v xml:space="preserve">, </v>
      </c>
      <c r="Q260" s="624"/>
      <c r="R260" s="624"/>
      <c r="S260" s="624"/>
      <c r="T260" s="2269"/>
      <c r="U260" s="624" t="str">
        <f>IF(SUM(U259:Z259)=1,"",IF(SUM(U259:Z259)=2," dan ",", "))</f>
        <v xml:space="preserve">, </v>
      </c>
      <c r="V260" s="624" t="str">
        <f>IF(SUM(V259:Z259)=1,"",IF(SUM(V259:Z259)=2," dan ",", "))</f>
        <v xml:space="preserve">, </v>
      </c>
      <c r="W260" s="624" t="str">
        <f>IF(SUM(W259:Z259)=1,"",IF(SUM(W259:Z259)=2," dan ",", "))</f>
        <v xml:space="preserve">, </v>
      </c>
      <c r="X260" s="624" t="str">
        <f>IF(SUM(X259:Z259)=1,"",IF(SUM(X259:Z259)=2," dan ",", "))</f>
        <v xml:space="preserve">, </v>
      </c>
      <c r="Y260" s="624" t="str">
        <f>IF(SUM(Y259:Z259)=1,"",IF(SUM(Y259:Z259)=2," dan ",", "))</f>
        <v xml:space="preserve">, </v>
      </c>
      <c r="Z260" s="624"/>
      <c r="AA260" s="624"/>
      <c r="AB260" s="1300"/>
      <c r="AC260" s="2269"/>
      <c r="AD260" s="624" t="str">
        <f t="shared" ref="AD260" si="2762">IF(SUM(AD259:AI259)=1,"",IF(SUM(AD259:AI259)=2," dan ",", "))</f>
        <v/>
      </c>
      <c r="AE260" s="624" t="str">
        <f t="shared" ref="AE260" si="2763">IF(SUM(AE259:AI259)=1,"",IF(SUM(AE259:AI259)=2," dan ",", "))</f>
        <v/>
      </c>
      <c r="AF260" s="624" t="str">
        <f t="shared" ref="AF260" si="2764">IF(SUM(AF259:AI259)=1,"",IF(SUM(AF259:AI259)=2," dan ",", "))</f>
        <v/>
      </c>
      <c r="AG260" s="624" t="str">
        <f t="shared" ref="AG260" si="2765">IF(SUM(AG259:AI259)=1,"",IF(SUM(AG259:AI259)=2," dan ",", "))</f>
        <v/>
      </c>
      <c r="AH260" s="624" t="str">
        <f t="shared" ref="AH260" si="2766">IF(SUM(AH259:AI259)=1,"",IF(SUM(AH259:AI259)=2," dan ",", "))</f>
        <v/>
      </c>
      <c r="AI260" s="624"/>
      <c r="AJ260" s="624"/>
      <c r="AK260" s="1300"/>
      <c r="AL260" s="2269"/>
      <c r="AM260" s="2275"/>
      <c r="AN260" s="2275"/>
      <c r="AO260" s="2275"/>
    </row>
    <row r="261" spans="2:41" ht="15" customHeight="1" x14ac:dyDescent="0.2">
      <c r="B261" s="2260"/>
      <c r="C261" s="2263"/>
      <c r="D261" s="2242"/>
      <c r="E261" s="2243"/>
      <c r="F261" s="601" t="str">
        <f>NPENGETAHUAN!Q45</f>
        <v/>
      </c>
      <c r="G261" s="1311" t="str">
        <f>NKETRAMPILAN!P45</f>
        <v/>
      </c>
      <c r="H261" s="1306" t="str">
        <f>NSIKAP!AC50</f>
        <v/>
      </c>
      <c r="I261" s="1316" t="str">
        <f>NPENGETAHUAN!Y45</f>
        <v/>
      </c>
      <c r="J261" s="1311" t="str">
        <f>NKETRAMPILAN!X45</f>
        <v/>
      </c>
      <c r="K261" s="1306" t="str">
        <f>NSIKAP!AK50</f>
        <v/>
      </c>
      <c r="L261" s="624" t="str">
        <f>IF(L259=0,"",L260)</f>
        <v/>
      </c>
      <c r="M261" s="624" t="str">
        <f>IF(M259=0,"",M260)</f>
        <v/>
      </c>
      <c r="N261" s="624" t="str">
        <f t="shared" ref="N261" si="2767">IF(N259=0,"",N260)</f>
        <v/>
      </c>
      <c r="O261" s="624" t="str">
        <f t="shared" ref="O261" si="2768">IF(O259=0,"",O260)</f>
        <v/>
      </c>
      <c r="P261" s="624" t="str">
        <f t="shared" ref="P261" si="2769">IF(P259=0,"",P260)</f>
        <v/>
      </c>
      <c r="Q261" s="624"/>
      <c r="R261" s="624"/>
      <c r="S261" s="624"/>
      <c r="T261" s="2273"/>
      <c r="U261" s="624" t="str">
        <f>IF(U259=0,"",U260)</f>
        <v/>
      </c>
      <c r="V261" s="624" t="str">
        <f>IF(V259=0,"",V260)</f>
        <v/>
      </c>
      <c r="W261" s="624" t="str">
        <f t="shared" ref="W261" si="2770">IF(W259=0,"",W260)</f>
        <v/>
      </c>
      <c r="X261" s="624" t="str">
        <f t="shared" ref="X261" si="2771">IF(X259=0,"",X260)</f>
        <v/>
      </c>
      <c r="Y261" s="624" t="str">
        <f t="shared" ref="Y261" si="2772">IF(Y259=0,"",Y260)</f>
        <v/>
      </c>
      <c r="Z261" s="624"/>
      <c r="AA261" s="624"/>
      <c r="AB261" s="1300"/>
      <c r="AC261" s="2273"/>
      <c r="AD261" s="624" t="str">
        <f t="shared" ref="AD261:AE261" si="2773">IF(AD259=0,"",AD260)</f>
        <v/>
      </c>
      <c r="AE261" s="624" t="str">
        <f t="shared" si="2773"/>
        <v/>
      </c>
      <c r="AF261" s="624" t="str">
        <f t="shared" ref="AF261" si="2774">IF(AF259=0,"",AF260)</f>
        <v/>
      </c>
      <c r="AG261" s="624" t="str">
        <f t="shared" ref="AG261" si="2775">IF(AG259=0,"",AG260)</f>
        <v/>
      </c>
      <c r="AH261" s="624" t="str">
        <f t="shared" ref="AH261" si="2776">IF(AH259=0,"",AH260)</f>
        <v/>
      </c>
      <c r="AI261" s="624"/>
      <c r="AJ261" s="624"/>
      <c r="AK261" s="1300"/>
      <c r="AL261" s="2273"/>
      <c r="AM261" s="2275"/>
      <c r="AN261" s="2275"/>
      <c r="AO261" s="2275"/>
    </row>
    <row r="262" spans="2:41" ht="15" customHeight="1" x14ac:dyDescent="0.2">
      <c r="B262" s="2260"/>
      <c r="C262" s="2263"/>
      <c r="D262" s="2242"/>
      <c r="E262" s="2243"/>
      <c r="F262" s="601" t="str">
        <f>NPENGETAHUAN!R45</f>
        <v/>
      </c>
      <c r="G262" s="1311" t="str">
        <f>NKETRAMPILAN!Q45</f>
        <v/>
      </c>
      <c r="H262" s="1306">
        <f>NSIKAP!AD50</f>
        <v>0</v>
      </c>
      <c r="I262" s="1316" t="str">
        <f>NPENGETAHUAN!Z45</f>
        <v/>
      </c>
      <c r="J262" s="1311" t="str">
        <f>NKETRAMPILAN!Y45</f>
        <v/>
      </c>
      <c r="K262" s="1306" t="str">
        <f>NSIKAP!AL50</f>
        <v/>
      </c>
      <c r="L262" s="624" t="str">
        <f>I258</f>
        <v/>
      </c>
      <c r="M262" s="624" t="str">
        <f>I259</f>
        <v/>
      </c>
      <c r="N262" s="624" t="str">
        <f>I260</f>
        <v/>
      </c>
      <c r="O262" s="624" t="str">
        <f>I261</f>
        <v/>
      </c>
      <c r="P262" s="624" t="str">
        <f>I262</f>
        <v/>
      </c>
      <c r="Q262" s="624" t="str">
        <f>I263</f>
        <v/>
      </c>
      <c r="R262" s="624">
        <f t="shared" ref="R262" si="2777">COUNTBLANK(L262:Q262)</f>
        <v>6</v>
      </c>
      <c r="S262" s="624" t="str">
        <f>IF(R258=6,"Masih harus ditingkatkan pemahaman mengenai", ", tapi masih harus ditingkatkan pemahaman mengenai ")</f>
        <v>Masih harus ditingkatkan pemahaman mengenai</v>
      </c>
      <c r="T262" s="2268" t="str">
        <f>CONCATENATE(S263,L262,L265,M262,M265,N262,N265,O262,O265,P262,P265,Q262)</f>
        <v/>
      </c>
      <c r="U262" s="624" t="str">
        <f>J258</f>
        <v/>
      </c>
      <c r="V262" s="624" t="str">
        <f>J259</f>
        <v/>
      </c>
      <c r="W262" s="624" t="str">
        <f>J260</f>
        <v/>
      </c>
      <c r="X262" s="624" t="str">
        <f>J261</f>
        <v/>
      </c>
      <c r="Y262" s="624" t="str">
        <f>J262</f>
        <v/>
      </c>
      <c r="Z262" s="624" t="str">
        <f>J263</f>
        <v/>
      </c>
      <c r="AA262" s="624">
        <f t="shared" ref="AA262" si="2778">COUNTBLANK(U262:Z262)</f>
        <v>6</v>
      </c>
      <c r="AB262" s="1300" t="str">
        <f>IF(AA258=6,"Masih harus ditingkatkan kemampuan pada ketrampilan", ", tapi masih harus ditingkatkan ketrampilannya dalam ")</f>
        <v>Masih harus ditingkatkan kemampuan pada ketrampilan</v>
      </c>
      <c r="AC262" s="2268" t="str">
        <f>CONCATENATE(AB263,U262,U265,V262,V265,W262,W265,X262,X265,Y262,Y265,Z262)</f>
        <v/>
      </c>
      <c r="AD262" s="624" t="str">
        <f t="shared" ref="AD262" si="2779">K258</f>
        <v/>
      </c>
      <c r="AE262" s="624" t="str">
        <f t="shared" ref="AE262" si="2780">K259</f>
        <v/>
      </c>
      <c r="AF262" s="624" t="str">
        <f t="shared" ref="AF262" si="2781">K260</f>
        <v/>
      </c>
      <c r="AG262" s="624" t="str">
        <f t="shared" ref="AG262" si="2782">K261</f>
        <v/>
      </c>
      <c r="AH262" s="624" t="str">
        <f t="shared" ref="AH262" si="2783">K262</f>
        <v/>
      </c>
      <c r="AI262" s="624" t="str">
        <f t="shared" ref="AI262" si="2784">K263</f>
        <v/>
      </c>
      <c r="AJ262" s="624">
        <f t="shared" ref="AJ262" si="2785">COUNTBLANK(AD262:AI262)</f>
        <v>6</v>
      </c>
      <c r="AK262" s="1300" t="str">
        <f t="shared" ref="AK262" si="2786">IF(AJ258=6,"Masih harus diperbaiki sikap dan perilakunya dalam hal ", ", tapi masih harus diperbaiki sikap dan perilakunya dalam hal ")</f>
        <v xml:space="preserve">, tapi masih harus diperbaiki sikap dan perilakunya dalam hal </v>
      </c>
      <c r="AL262" s="2268" t="str">
        <f t="shared" ref="AL262" si="2787">CONCATENATE(AK263,AD262,AD265,AE262,AE265,AF262,AF265,AG262,AG265,AH262,AH265,AI262)</f>
        <v/>
      </c>
      <c r="AM262" s="2275"/>
      <c r="AN262" s="2275"/>
      <c r="AO262" s="2275"/>
    </row>
    <row r="263" spans="2:41" ht="15.75" customHeight="1" thickBot="1" x14ac:dyDescent="0.25">
      <c r="B263" s="2261"/>
      <c r="C263" s="2264"/>
      <c r="D263" s="2244"/>
      <c r="E263" s="2245"/>
      <c r="F263" s="591" t="str">
        <f>NPENGETAHUAN!S45</f>
        <v/>
      </c>
      <c r="G263" s="1311" t="str">
        <f>NKETRAMPILAN!R45</f>
        <v/>
      </c>
      <c r="H263" s="1307" t="str">
        <f>NSIKAP!AE50</f>
        <v/>
      </c>
      <c r="I263" s="1317" t="str">
        <f>NPENGETAHUAN!AA45</f>
        <v/>
      </c>
      <c r="J263" s="1311" t="str">
        <f>NKETRAMPILAN!Z45</f>
        <v/>
      </c>
      <c r="K263" s="1307" t="str">
        <f>NSIKAP!AM50</f>
        <v/>
      </c>
      <c r="L263" s="624">
        <f>IF(L262="",0,1)</f>
        <v>0</v>
      </c>
      <c r="M263" s="624">
        <f t="shared" ref="M263" si="2788">IF(M262="",0,1)</f>
        <v>0</v>
      </c>
      <c r="N263" s="624">
        <f t="shared" ref="N263" si="2789">IF(N262="",0,1)</f>
        <v>0</v>
      </c>
      <c r="O263" s="624">
        <f t="shared" ref="O263" si="2790">IF(O262="",0,1)</f>
        <v>0</v>
      </c>
      <c r="P263" s="624">
        <f t="shared" ref="P263" si="2791">IF(P262="",0,1)</f>
        <v>0</v>
      </c>
      <c r="Q263" s="624">
        <f t="shared" ref="Q263" si="2792">IF(Q262="",0,1)</f>
        <v>0</v>
      </c>
      <c r="R263" s="624">
        <f>SUM(L263:Q263)</f>
        <v>0</v>
      </c>
      <c r="S263" s="624" t="str">
        <f>IF(R262=6,"",S262)</f>
        <v/>
      </c>
      <c r="T263" s="2269"/>
      <c r="U263" s="624">
        <f>IF(U262="",0,1)</f>
        <v>0</v>
      </c>
      <c r="V263" s="624">
        <f t="shared" ref="V263" si="2793">IF(V262="",0,1)</f>
        <v>0</v>
      </c>
      <c r="W263" s="624">
        <f t="shared" ref="W263" si="2794">IF(W262="",0,1)</f>
        <v>0</v>
      </c>
      <c r="X263" s="624">
        <f t="shared" ref="X263" si="2795">IF(X262="",0,1)</f>
        <v>0</v>
      </c>
      <c r="Y263" s="624">
        <f t="shared" ref="Y263" si="2796">IF(Y262="",0,1)</f>
        <v>0</v>
      </c>
      <c r="Z263" s="624">
        <f t="shared" ref="Z263" si="2797">IF(Z262="",0,1)</f>
        <v>0</v>
      </c>
      <c r="AA263" s="624">
        <f>SUM(U263:Z263)</f>
        <v>0</v>
      </c>
      <c r="AB263" s="1300" t="str">
        <f>IF(AA262=6,"",AB262)</f>
        <v/>
      </c>
      <c r="AC263" s="2269"/>
      <c r="AD263" s="624">
        <f t="shared" ref="AD263" si="2798">IF(AD262="",0,1)</f>
        <v>0</v>
      </c>
      <c r="AE263" s="624">
        <f t="shared" ref="AE263" si="2799">IF(AE262="",0,1)</f>
        <v>0</v>
      </c>
      <c r="AF263" s="624">
        <f t="shared" ref="AF263" si="2800">IF(AF262="",0,1)</f>
        <v>0</v>
      </c>
      <c r="AG263" s="624">
        <f t="shared" ref="AG263" si="2801">IF(AG262="",0,1)</f>
        <v>0</v>
      </c>
      <c r="AH263" s="624">
        <f t="shared" ref="AH263" si="2802">IF(AH262="",0,1)</f>
        <v>0</v>
      </c>
      <c r="AI263" s="624">
        <f t="shared" ref="AI263" si="2803">IF(AI262="",0,1)</f>
        <v>0</v>
      </c>
      <c r="AJ263" s="624">
        <f t="shared" ref="AJ263" si="2804">SUM(AD263:AI263)</f>
        <v>0</v>
      </c>
      <c r="AK263" s="1300" t="str">
        <f t="shared" ref="AK263" si="2805">IF(AJ262=6,"",AK262)</f>
        <v/>
      </c>
      <c r="AL263" s="2269"/>
      <c r="AM263" s="2275"/>
      <c r="AN263" s="2275"/>
      <c r="AO263" s="2275"/>
    </row>
    <row r="264" spans="2:41" ht="15.75" hidden="1" customHeight="1" thickTop="1" x14ac:dyDescent="0.2">
      <c r="B264" s="1298"/>
      <c r="C264" s="1299"/>
      <c r="D264" s="1296"/>
      <c r="E264" s="1297"/>
      <c r="F264" s="600"/>
      <c r="G264" s="1312"/>
      <c r="H264" s="1308"/>
      <c r="I264" s="1313"/>
      <c r="J264" s="1312"/>
      <c r="K264" s="1308"/>
      <c r="L264" s="624" t="str">
        <f>IF(SUM(L263:Q263)=1,"",IF(SUM(L263:Q263)=2," dan ",", "))</f>
        <v xml:space="preserve">, </v>
      </c>
      <c r="M264" s="624" t="str">
        <f>IF(SUM(M263:Q263)=1,"",IF(SUM(M263:Q263)=2," dan ",", "))</f>
        <v xml:space="preserve">, </v>
      </c>
      <c r="N264" s="624" t="str">
        <f>IF(SUM(N263:Q263)=1,"",IF(SUM(N263:Q263)=2," dan ",", "))</f>
        <v xml:space="preserve">, </v>
      </c>
      <c r="O264" s="624" t="str">
        <f>IF(SUM(O263:Q263)=1,"",IF(SUM(O263:Q263)=2," dan ",", "))</f>
        <v xml:space="preserve">, </v>
      </c>
      <c r="P264" s="624" t="str">
        <f>IF(SUM(P263:Q263)=1,"",IF(SUM(P263:Q263)=2," dan ",", "))</f>
        <v xml:space="preserve">, </v>
      </c>
      <c r="Q264" s="624"/>
      <c r="R264" s="624"/>
      <c r="S264" s="624"/>
      <c r="T264" s="2269"/>
      <c r="U264" s="624" t="str">
        <f>IF(SUM(U263:Z263)=1,"",IF(SUM(U263:Z263)=2," dan ",", "))</f>
        <v xml:space="preserve">, </v>
      </c>
      <c r="V264" s="624" t="str">
        <f>IF(SUM(V263:Z263)=1,"",IF(SUM(V263:Z263)=2," dan ",", "))</f>
        <v xml:space="preserve">, </v>
      </c>
      <c r="W264" s="624" t="str">
        <f>IF(SUM(W263:Z263)=1,"",IF(SUM(W263:Z263)=2," dan ",", "))</f>
        <v xml:space="preserve">, </v>
      </c>
      <c r="X264" s="624" t="str">
        <f>IF(SUM(X263:Z263)=1,"",IF(SUM(X263:Z263)=2," dan ",", "))</f>
        <v xml:space="preserve">, </v>
      </c>
      <c r="Y264" s="624" t="str">
        <f>IF(SUM(Y263:Z263)=1,"",IF(SUM(Y263:Z263)=2," dan ",", "))</f>
        <v xml:space="preserve">, </v>
      </c>
      <c r="Z264" s="624"/>
      <c r="AA264" s="624"/>
      <c r="AB264" s="1300"/>
      <c r="AC264" s="2269"/>
      <c r="AD264" s="624" t="str">
        <f t="shared" ref="AD264" si="2806">IF(SUM(AD263:AI263)=1,"",IF(SUM(AD263:AI263)=2," dan ",", "))</f>
        <v xml:space="preserve">, </v>
      </c>
      <c r="AE264" s="624" t="str">
        <f t="shared" ref="AE264" si="2807">IF(SUM(AE263:AI263)=1,"",IF(SUM(AE263:AI263)=2," dan ",", "))</f>
        <v xml:space="preserve">, </v>
      </c>
      <c r="AF264" s="624" t="str">
        <f t="shared" ref="AF264" si="2808">IF(SUM(AF263:AI263)=1,"",IF(SUM(AF263:AI263)=2," dan ",", "))</f>
        <v xml:space="preserve">, </v>
      </c>
      <c r="AG264" s="624" t="str">
        <f t="shared" ref="AG264" si="2809">IF(SUM(AG263:AI263)=1,"",IF(SUM(AG263:AI263)=2," dan ",", "))</f>
        <v xml:space="preserve">, </v>
      </c>
      <c r="AH264" s="624" t="str">
        <f t="shared" ref="AH264" si="2810">IF(SUM(AH263:AI263)=1,"",IF(SUM(AH263:AI263)=2," dan ",", "))</f>
        <v xml:space="preserve">, </v>
      </c>
      <c r="AI264" s="624"/>
      <c r="AJ264" s="624"/>
      <c r="AK264" s="1300"/>
      <c r="AL264" s="2269"/>
      <c r="AM264" s="2275"/>
      <c r="AN264" s="2275"/>
      <c r="AO264" s="2275"/>
    </row>
    <row r="265" spans="2:41" ht="15.75" hidden="1" customHeight="1" thickBot="1" x14ac:dyDescent="0.25">
      <c r="B265" s="616"/>
      <c r="C265" s="617"/>
      <c r="D265" s="618"/>
      <c r="E265" s="619"/>
      <c r="F265" s="600"/>
      <c r="G265" s="1312"/>
      <c r="H265" s="1308"/>
      <c r="I265" s="1313"/>
      <c r="J265" s="1312"/>
      <c r="K265" s="1308"/>
      <c r="L265" s="625" t="str">
        <f>IF(L263=0,"",L264)</f>
        <v/>
      </c>
      <c r="M265" s="625" t="str">
        <f t="shared" ref="M265" si="2811">IF(M263=0,"",M264)</f>
        <v/>
      </c>
      <c r="N265" s="625" t="str">
        <f t="shared" ref="N265" si="2812">IF(N263=0,"",N264)</f>
        <v/>
      </c>
      <c r="O265" s="625" t="str">
        <f t="shared" ref="O265" si="2813">IF(O263=0,"",O264)</f>
        <v/>
      </c>
      <c r="P265" s="625" t="str">
        <f t="shared" ref="P265" si="2814">IF(P263=0,"",P264)</f>
        <v/>
      </c>
      <c r="Q265" s="625" t="str">
        <f t="shared" ref="Q265" si="2815">IF(Q263=0,"",Q264)</f>
        <v/>
      </c>
      <c r="R265" s="625"/>
      <c r="S265" s="625"/>
      <c r="T265" s="2270"/>
      <c r="U265" s="625" t="str">
        <f>IF(U263=0,"",U264)</f>
        <v/>
      </c>
      <c r="V265" s="625" t="str">
        <f t="shared" ref="V265" si="2816">IF(V263=0,"",V264)</f>
        <v/>
      </c>
      <c r="W265" s="625" t="str">
        <f t="shared" ref="W265" si="2817">IF(W263=0,"",W264)</f>
        <v/>
      </c>
      <c r="X265" s="625" t="str">
        <f t="shared" ref="X265" si="2818">IF(X263=0,"",X264)</f>
        <v/>
      </c>
      <c r="Y265" s="625" t="str">
        <f t="shared" ref="Y265" si="2819">IF(Y263=0,"",Y264)</f>
        <v/>
      </c>
      <c r="Z265" s="625" t="str">
        <f t="shared" ref="Z265" si="2820">IF(Z263=0,"",Z264)</f>
        <v/>
      </c>
      <c r="AA265" s="625"/>
      <c r="AB265" s="1330"/>
      <c r="AC265" s="2270"/>
      <c r="AD265" s="625" t="str">
        <f t="shared" ref="AD265" si="2821">IF(AD263=0,"",AD264)</f>
        <v/>
      </c>
      <c r="AE265" s="625" t="str">
        <f t="shared" ref="AE265" si="2822">IF(AE263=0,"",AE264)</f>
        <v/>
      </c>
      <c r="AF265" s="625" t="str">
        <f t="shared" ref="AF265" si="2823">IF(AF263=0,"",AF264)</f>
        <v/>
      </c>
      <c r="AG265" s="625" t="str">
        <f t="shared" ref="AG265" si="2824">IF(AG263=0,"",AG264)</f>
        <v/>
      </c>
      <c r="AH265" s="625" t="str">
        <f t="shared" ref="AH265" si="2825">IF(AH263=0,"",AH264)</f>
        <v/>
      </c>
      <c r="AI265" s="625" t="str">
        <f t="shared" ref="AI265" si="2826">IF(AI263=0,"",AI264)</f>
        <v/>
      </c>
      <c r="AJ265" s="625"/>
      <c r="AK265" s="1330"/>
      <c r="AL265" s="2270"/>
      <c r="AM265" s="2276"/>
      <c r="AN265" s="2276"/>
      <c r="AO265" s="2276"/>
    </row>
    <row r="266" spans="2:41" ht="15.75" customHeight="1" thickTop="1" x14ac:dyDescent="0.2">
      <c r="B266" s="2259">
        <v>32</v>
      </c>
      <c r="C266" s="2262" t="str">
        <f>ABSEN!C42</f>
        <v/>
      </c>
      <c r="D266" s="2240" t="str">
        <f>ABSEN!E42</f>
        <v/>
      </c>
      <c r="E266" s="2241"/>
      <c r="F266" s="589" t="str">
        <f>NPENGETAHUAN!N46</f>
        <v/>
      </c>
      <c r="G266" s="1310" t="str">
        <f>NKETRAMPILAN!M46</f>
        <v/>
      </c>
      <c r="H266" s="1304" t="str">
        <f>NSIKAP!Z51</f>
        <v/>
      </c>
      <c r="I266" s="1314" t="str">
        <f>NPENGETAHUAN!V46</f>
        <v/>
      </c>
      <c r="J266" s="1310" t="str">
        <f>NKETRAMPILAN!U46</f>
        <v/>
      </c>
      <c r="K266" s="1304" t="str">
        <f>NSIKAP!AH51</f>
        <v/>
      </c>
      <c r="L266" s="623" t="str">
        <f>F266</f>
        <v/>
      </c>
      <c r="M266" s="623" t="str">
        <f>F267</f>
        <v/>
      </c>
      <c r="N266" s="623" t="str">
        <f>F268</f>
        <v/>
      </c>
      <c r="O266" s="623" t="str">
        <f>F269</f>
        <v/>
      </c>
      <c r="P266" s="623" t="str">
        <f>F270</f>
        <v/>
      </c>
      <c r="Q266" s="623" t="str">
        <f>F271</f>
        <v/>
      </c>
      <c r="R266" s="623">
        <f>COUNTBLANK(L266:Q266)</f>
        <v>6</v>
      </c>
      <c r="S266" s="1301" t="str">
        <f>IF(R266=6,"","Sudah memahami ")</f>
        <v/>
      </c>
      <c r="T266" s="2272" t="str">
        <f>CONCATENATE(S267,L266,L269,M266,M269,N266,N269,O266,O269,P266,P269,Q266)</f>
        <v/>
      </c>
      <c r="U266" s="1322" t="str">
        <f>G266</f>
        <v/>
      </c>
      <c r="V266" s="1322" t="str">
        <f>G267</f>
        <v/>
      </c>
      <c r="W266" s="1322" t="str">
        <f>G268</f>
        <v/>
      </c>
      <c r="X266" s="1322" t="str">
        <f>G269</f>
        <v/>
      </c>
      <c r="Y266" s="1322" t="str">
        <f>G270</f>
        <v/>
      </c>
      <c r="Z266" s="1322" t="str">
        <f>G271</f>
        <v/>
      </c>
      <c r="AA266" s="623">
        <f>COUNTBLANK(U266:Z266)</f>
        <v>6</v>
      </c>
      <c r="AB266" s="1301" t="str">
        <f>IF(AA266=6,"","Sudah memiliki ketrampilan ")</f>
        <v/>
      </c>
      <c r="AC266" s="2272" t="str">
        <f>CONCATENATE(AB267,U266,U269,V266,V269,W266,W269,X266,X269,Y266,Y269,Z266)</f>
        <v/>
      </c>
      <c r="AD266" s="1322" t="str">
        <f t="shared" ref="AD266" si="2827">H266</f>
        <v/>
      </c>
      <c r="AE266" s="1322" t="str">
        <f t="shared" ref="AE266" si="2828">H267</f>
        <v/>
      </c>
      <c r="AF266" s="1322" t="str">
        <f t="shared" ref="AF266" si="2829">H268</f>
        <v/>
      </c>
      <c r="AG266" s="1322" t="str">
        <f t="shared" ref="AG266" si="2830">H269</f>
        <v/>
      </c>
      <c r="AH266" s="1322" t="str">
        <f t="shared" ref="AH266" si="2831">H270</f>
        <v/>
      </c>
      <c r="AI266" s="1322" t="str">
        <f t="shared" ref="AI266" si="2832">H271</f>
        <v/>
      </c>
      <c r="AJ266" s="623">
        <f t="shared" ref="AJ266" si="2833">COUNTBLANK(AD266:AI266)</f>
        <v>6</v>
      </c>
      <c r="AK266" s="1301" t="str">
        <f t="shared" ref="AK266" si="2834">IF(AJ266=6,"","Sudah memperlihatkan sikap yang konsisten terhadap ")</f>
        <v/>
      </c>
      <c r="AL266" s="2272" t="str">
        <f t="shared" ref="AL266" si="2835">CONCATENATE(AK267,AD266,AD269,AE266,AE269,AF266,AF269,AG266,AG269,AH266,AH269,AI266)</f>
        <v/>
      </c>
      <c r="AM266" s="2274" t="str">
        <f t="shared" ref="AM266" si="2836">CONCATENATE(T266,T270)</f>
        <v/>
      </c>
      <c r="AN266" s="2274" t="str">
        <f t="shared" ref="AN266" si="2837">CONCATENATE(AC266,AC270)</f>
        <v/>
      </c>
      <c r="AO266" s="2274" t="str">
        <f t="shared" ref="AO266" si="2838">CONCATENATE(AL266,AL270)</f>
        <v/>
      </c>
    </row>
    <row r="267" spans="2:41" ht="15" customHeight="1" x14ac:dyDescent="0.2">
      <c r="B267" s="2260"/>
      <c r="C267" s="2263"/>
      <c r="D267" s="2242"/>
      <c r="E267" s="2243"/>
      <c r="F267" s="590" t="str">
        <f>NPENGETAHUAN!O46</f>
        <v/>
      </c>
      <c r="G267" s="1311" t="str">
        <f>NKETRAMPILAN!N46</f>
        <v/>
      </c>
      <c r="H267" s="1305" t="str">
        <f>NSIKAP!AA51</f>
        <v/>
      </c>
      <c r="I267" s="1315" t="str">
        <f>NPENGETAHUAN!W46</f>
        <v/>
      </c>
      <c r="J267" s="1311" t="str">
        <f>NKETRAMPILAN!V46</f>
        <v/>
      </c>
      <c r="K267" s="1305" t="str">
        <f>NSIKAP!AI51</f>
        <v/>
      </c>
      <c r="L267" s="624">
        <f>IF(L266="",0,1)</f>
        <v>0</v>
      </c>
      <c r="M267" s="624">
        <f>IF(M266="",0,1)</f>
        <v>0</v>
      </c>
      <c r="N267" s="624">
        <f t="shared" ref="N267" si="2839">IF(N266="",0,1)</f>
        <v>0</v>
      </c>
      <c r="O267" s="624">
        <f t="shared" ref="O267" si="2840">IF(O266="",0,1)</f>
        <v>0</v>
      </c>
      <c r="P267" s="624">
        <f t="shared" ref="P267" si="2841">IF(P266="",0,1)</f>
        <v>0</v>
      </c>
      <c r="Q267" s="624">
        <f t="shared" ref="Q267" si="2842">IF(Q266="",0,1)</f>
        <v>0</v>
      </c>
      <c r="R267" s="624">
        <f>SUM(L267:Q267)</f>
        <v>0</v>
      </c>
      <c r="S267" s="624" t="str">
        <f>IF(R267=6,"",S266)</f>
        <v/>
      </c>
      <c r="T267" s="2269"/>
      <c r="U267" s="624">
        <f>IF(U266="",0,1)</f>
        <v>0</v>
      </c>
      <c r="V267" s="624">
        <f>IF(V266="",0,1)</f>
        <v>0</v>
      </c>
      <c r="W267" s="624">
        <f t="shared" ref="W267" si="2843">IF(W266="",0,1)</f>
        <v>0</v>
      </c>
      <c r="X267" s="624">
        <f t="shared" ref="X267" si="2844">IF(X266="",0,1)</f>
        <v>0</v>
      </c>
      <c r="Y267" s="624">
        <f t="shared" ref="Y267" si="2845">IF(Y266="",0,1)</f>
        <v>0</v>
      </c>
      <c r="Z267" s="624">
        <f t="shared" ref="Z267" si="2846">IF(Z266="",0,1)</f>
        <v>0</v>
      </c>
      <c r="AA267" s="624">
        <f>SUM(U267:Z267)</f>
        <v>0</v>
      </c>
      <c r="AB267" s="1300" t="str">
        <f>IF(AA267=6,"",AB266)</f>
        <v/>
      </c>
      <c r="AC267" s="2269"/>
      <c r="AD267" s="624">
        <f t="shared" ref="AD267" si="2847">IF(AD266="",0,1)</f>
        <v>0</v>
      </c>
      <c r="AE267" s="624">
        <f t="shared" ref="AE267" si="2848">IF(AE266="",0,1)</f>
        <v>0</v>
      </c>
      <c r="AF267" s="624">
        <f t="shared" ref="AF267" si="2849">IF(AF266="",0,1)</f>
        <v>0</v>
      </c>
      <c r="AG267" s="624">
        <f t="shared" ref="AG267" si="2850">IF(AG266="",0,1)</f>
        <v>0</v>
      </c>
      <c r="AH267" s="624">
        <f t="shared" ref="AH267" si="2851">IF(AH266="",0,1)</f>
        <v>0</v>
      </c>
      <c r="AI267" s="624">
        <f t="shared" ref="AI267" si="2852">IF(AI266="",0,1)</f>
        <v>0</v>
      </c>
      <c r="AJ267" s="624">
        <f t="shared" ref="AJ267" si="2853">SUM(AD267:AI267)</f>
        <v>0</v>
      </c>
      <c r="AK267" s="1300" t="str">
        <f t="shared" ref="AK267" si="2854">IF(AJ267=6,"",AK266)</f>
        <v/>
      </c>
      <c r="AL267" s="2269"/>
      <c r="AM267" s="2275"/>
      <c r="AN267" s="2275"/>
      <c r="AO267" s="2275"/>
    </row>
    <row r="268" spans="2:41" ht="15" customHeight="1" x14ac:dyDescent="0.2">
      <c r="B268" s="2260"/>
      <c r="C268" s="2263"/>
      <c r="D268" s="2242"/>
      <c r="E268" s="2243"/>
      <c r="F268" s="601" t="str">
        <f>NPENGETAHUAN!P46</f>
        <v/>
      </c>
      <c r="G268" s="1311" t="str">
        <f>NKETRAMPILAN!O46</f>
        <v/>
      </c>
      <c r="H268" s="1306" t="str">
        <f>NSIKAP!AB51</f>
        <v/>
      </c>
      <c r="I268" s="1316" t="str">
        <f>NPENGETAHUAN!X46</f>
        <v/>
      </c>
      <c r="J268" s="1311" t="str">
        <f>NKETRAMPILAN!W46</f>
        <v/>
      </c>
      <c r="K268" s="1306" t="str">
        <f>NSIKAP!AJ51</f>
        <v/>
      </c>
      <c r="L268" s="624" t="str">
        <f>IF(SUM(L267:Q267)=1,"",IF(SUM(L267:Q267)=2," dan ",", "))</f>
        <v xml:space="preserve">, </v>
      </c>
      <c r="M268" s="624" t="str">
        <f>IF(SUM(M267:Q267)=1,"",IF(SUM(M267:Q267)=2," dan ",", "))</f>
        <v xml:space="preserve">, </v>
      </c>
      <c r="N268" s="624" t="str">
        <f>IF(SUM(N267:Q267)=1,"",IF(SUM(N267:Q267)=2," dan ",", "))</f>
        <v xml:space="preserve">, </v>
      </c>
      <c r="O268" s="624" t="str">
        <f>IF(SUM(O267:Q267)=1,"",IF(SUM(O267:Q267)=2," dan ",", "))</f>
        <v xml:space="preserve">, </v>
      </c>
      <c r="P268" s="624" t="str">
        <f>IF(SUM(P267:Q267)=1,"",IF(SUM(P267:Q267)=2," dan ",", "))</f>
        <v xml:space="preserve">, </v>
      </c>
      <c r="Q268" s="624"/>
      <c r="R268" s="624"/>
      <c r="S268" s="624"/>
      <c r="T268" s="2269"/>
      <c r="U268" s="624" t="str">
        <f>IF(SUM(U267:Z267)=1,"",IF(SUM(U267:Z267)=2," dan ",", "))</f>
        <v xml:space="preserve">, </v>
      </c>
      <c r="V268" s="624" t="str">
        <f>IF(SUM(V267:Z267)=1,"",IF(SUM(V267:Z267)=2," dan ",", "))</f>
        <v xml:space="preserve">, </v>
      </c>
      <c r="W268" s="624" t="str">
        <f>IF(SUM(W267:Z267)=1,"",IF(SUM(W267:Z267)=2," dan ",", "))</f>
        <v xml:space="preserve">, </v>
      </c>
      <c r="X268" s="624" t="str">
        <f>IF(SUM(X267:Z267)=1,"",IF(SUM(X267:Z267)=2," dan ",", "))</f>
        <v xml:space="preserve">, </v>
      </c>
      <c r="Y268" s="624" t="str">
        <f>IF(SUM(Y267:Z267)=1,"",IF(SUM(Y267:Z267)=2," dan ",", "))</f>
        <v xml:space="preserve">, </v>
      </c>
      <c r="Z268" s="624"/>
      <c r="AA268" s="624"/>
      <c r="AB268" s="1300"/>
      <c r="AC268" s="2269"/>
      <c r="AD268" s="624" t="str">
        <f t="shared" ref="AD268" si="2855">IF(SUM(AD267:AI267)=1,"",IF(SUM(AD267:AI267)=2," dan ",", "))</f>
        <v xml:space="preserve">, </v>
      </c>
      <c r="AE268" s="624" t="str">
        <f t="shared" ref="AE268" si="2856">IF(SUM(AE267:AI267)=1,"",IF(SUM(AE267:AI267)=2," dan ",", "))</f>
        <v xml:space="preserve">, </v>
      </c>
      <c r="AF268" s="624" t="str">
        <f t="shared" ref="AF268" si="2857">IF(SUM(AF267:AI267)=1,"",IF(SUM(AF267:AI267)=2," dan ",", "))</f>
        <v xml:space="preserve">, </v>
      </c>
      <c r="AG268" s="624" t="str">
        <f t="shared" ref="AG268" si="2858">IF(SUM(AG267:AI267)=1,"",IF(SUM(AG267:AI267)=2," dan ",", "))</f>
        <v xml:space="preserve">, </v>
      </c>
      <c r="AH268" s="624" t="str">
        <f t="shared" ref="AH268" si="2859">IF(SUM(AH267:AI267)=1,"",IF(SUM(AH267:AI267)=2," dan ",", "))</f>
        <v xml:space="preserve">, </v>
      </c>
      <c r="AI268" s="624"/>
      <c r="AJ268" s="624"/>
      <c r="AK268" s="1300"/>
      <c r="AL268" s="2269"/>
      <c r="AM268" s="2275"/>
      <c r="AN268" s="2275"/>
      <c r="AO268" s="2275"/>
    </row>
    <row r="269" spans="2:41" ht="15" customHeight="1" x14ac:dyDescent="0.2">
      <c r="B269" s="2260"/>
      <c r="C269" s="2263"/>
      <c r="D269" s="2242"/>
      <c r="E269" s="2243"/>
      <c r="F269" s="601" t="str">
        <f>NPENGETAHUAN!Q46</f>
        <v/>
      </c>
      <c r="G269" s="1311" t="str">
        <f>NKETRAMPILAN!P46</f>
        <v/>
      </c>
      <c r="H269" s="1306" t="str">
        <f>NSIKAP!AC51</f>
        <v/>
      </c>
      <c r="I269" s="1316" t="str">
        <f>NPENGETAHUAN!Y46</f>
        <v/>
      </c>
      <c r="J269" s="1311" t="str">
        <f>NKETRAMPILAN!X46</f>
        <v/>
      </c>
      <c r="K269" s="1306" t="str">
        <f>NSIKAP!AK51</f>
        <v/>
      </c>
      <c r="L269" s="624" t="str">
        <f>IF(L267=0,"",L268)</f>
        <v/>
      </c>
      <c r="M269" s="624" t="str">
        <f>IF(M267=0,"",M268)</f>
        <v/>
      </c>
      <c r="N269" s="624" t="str">
        <f t="shared" ref="N269" si="2860">IF(N267=0,"",N268)</f>
        <v/>
      </c>
      <c r="O269" s="624" t="str">
        <f t="shared" ref="O269" si="2861">IF(O267=0,"",O268)</f>
        <v/>
      </c>
      <c r="P269" s="624" t="str">
        <f t="shared" ref="P269" si="2862">IF(P267=0,"",P268)</f>
        <v/>
      </c>
      <c r="Q269" s="624"/>
      <c r="R269" s="624"/>
      <c r="S269" s="624"/>
      <c r="T269" s="2273"/>
      <c r="U269" s="624" t="str">
        <f>IF(U267=0,"",U268)</f>
        <v/>
      </c>
      <c r="V269" s="624" t="str">
        <f>IF(V267=0,"",V268)</f>
        <v/>
      </c>
      <c r="W269" s="624" t="str">
        <f t="shared" ref="W269" si="2863">IF(W267=0,"",W268)</f>
        <v/>
      </c>
      <c r="X269" s="624" t="str">
        <f t="shared" ref="X269" si="2864">IF(X267=0,"",X268)</f>
        <v/>
      </c>
      <c r="Y269" s="624" t="str">
        <f t="shared" ref="Y269" si="2865">IF(Y267=0,"",Y268)</f>
        <v/>
      </c>
      <c r="Z269" s="624"/>
      <c r="AA269" s="624"/>
      <c r="AB269" s="1300"/>
      <c r="AC269" s="2273"/>
      <c r="AD269" s="624" t="str">
        <f t="shared" ref="AD269:AE269" si="2866">IF(AD267=0,"",AD268)</f>
        <v/>
      </c>
      <c r="AE269" s="624" t="str">
        <f t="shared" si="2866"/>
        <v/>
      </c>
      <c r="AF269" s="624" t="str">
        <f t="shared" ref="AF269" si="2867">IF(AF267=0,"",AF268)</f>
        <v/>
      </c>
      <c r="AG269" s="624" t="str">
        <f t="shared" ref="AG269" si="2868">IF(AG267=0,"",AG268)</f>
        <v/>
      </c>
      <c r="AH269" s="624" t="str">
        <f t="shared" ref="AH269" si="2869">IF(AH267=0,"",AH268)</f>
        <v/>
      </c>
      <c r="AI269" s="624"/>
      <c r="AJ269" s="624"/>
      <c r="AK269" s="1300"/>
      <c r="AL269" s="2273"/>
      <c r="AM269" s="2275"/>
      <c r="AN269" s="2275"/>
      <c r="AO269" s="2275"/>
    </row>
    <row r="270" spans="2:41" ht="15" customHeight="1" x14ac:dyDescent="0.2">
      <c r="B270" s="2260"/>
      <c r="C270" s="2263"/>
      <c r="D270" s="2242"/>
      <c r="E270" s="2243"/>
      <c r="F270" s="601" t="str">
        <f>NPENGETAHUAN!R46</f>
        <v/>
      </c>
      <c r="G270" s="1311" t="str">
        <f>NKETRAMPILAN!Q46</f>
        <v/>
      </c>
      <c r="H270" s="1306" t="str">
        <f>NSIKAP!AD51</f>
        <v/>
      </c>
      <c r="I270" s="1316" t="str">
        <f>NPENGETAHUAN!Z46</f>
        <v/>
      </c>
      <c r="J270" s="1311" t="str">
        <f>NKETRAMPILAN!Y46</f>
        <v/>
      </c>
      <c r="K270" s="1306" t="str">
        <f>NSIKAP!AL51</f>
        <v/>
      </c>
      <c r="L270" s="624" t="str">
        <f>I266</f>
        <v/>
      </c>
      <c r="M270" s="624" t="str">
        <f>I267</f>
        <v/>
      </c>
      <c r="N270" s="624" t="str">
        <f>I268</f>
        <v/>
      </c>
      <c r="O270" s="624" t="str">
        <f>I269</f>
        <v/>
      </c>
      <c r="P270" s="624" t="str">
        <f>I270</f>
        <v/>
      </c>
      <c r="Q270" s="624" t="str">
        <f>I271</f>
        <v/>
      </c>
      <c r="R270" s="624">
        <f t="shared" ref="R270" si="2870">COUNTBLANK(L270:Q270)</f>
        <v>6</v>
      </c>
      <c r="S270" s="624" t="str">
        <f>IF(R266=6,"Masih harus ditingkatkan pemahaman mengenai", ", tapi masih harus ditingkatkan pemahaman mengenai ")</f>
        <v>Masih harus ditingkatkan pemahaman mengenai</v>
      </c>
      <c r="T270" s="2268" t="str">
        <f>CONCATENATE(S271,L270,L273,M270,M273,N270,N273,O270,O273,P270,P273,Q270)</f>
        <v/>
      </c>
      <c r="U270" s="624" t="str">
        <f>J266</f>
        <v/>
      </c>
      <c r="V270" s="624" t="str">
        <f>J267</f>
        <v/>
      </c>
      <c r="W270" s="624" t="str">
        <f>J268</f>
        <v/>
      </c>
      <c r="X270" s="624" t="str">
        <f>J269</f>
        <v/>
      </c>
      <c r="Y270" s="624" t="str">
        <f>J270</f>
        <v/>
      </c>
      <c r="Z270" s="624" t="str">
        <f>J271</f>
        <v/>
      </c>
      <c r="AA270" s="624">
        <f t="shared" ref="AA270" si="2871">COUNTBLANK(U270:Z270)</f>
        <v>6</v>
      </c>
      <c r="AB270" s="1300" t="str">
        <f>IF(AA266=6,"Masih harus ditingkatkan kemampuan pada ketrampilan", ", tapi masih harus ditingkatkan ketrampilannya dalam ")</f>
        <v>Masih harus ditingkatkan kemampuan pada ketrampilan</v>
      </c>
      <c r="AC270" s="2268" t="str">
        <f>CONCATENATE(AB271,U270,U273,V270,V273,W270,W273,X270,X273,Y270,Y273,Z270)</f>
        <v/>
      </c>
      <c r="AD270" s="624" t="str">
        <f t="shared" ref="AD270" si="2872">K266</f>
        <v/>
      </c>
      <c r="AE270" s="624" t="str">
        <f t="shared" ref="AE270" si="2873">K267</f>
        <v/>
      </c>
      <c r="AF270" s="624" t="str">
        <f t="shared" ref="AF270" si="2874">K268</f>
        <v/>
      </c>
      <c r="AG270" s="624" t="str">
        <f t="shared" ref="AG270" si="2875">K269</f>
        <v/>
      </c>
      <c r="AH270" s="624" t="str">
        <f t="shared" ref="AH270" si="2876">K270</f>
        <v/>
      </c>
      <c r="AI270" s="624" t="str">
        <f t="shared" ref="AI270" si="2877">K271</f>
        <v/>
      </c>
      <c r="AJ270" s="624">
        <f t="shared" ref="AJ270" si="2878">COUNTBLANK(AD270:AI270)</f>
        <v>6</v>
      </c>
      <c r="AK270" s="1300" t="str">
        <f t="shared" ref="AK270" si="2879">IF(AJ266=6,"Masih harus diperbaiki sikap dan perilakunya dalam hal ", ", tapi masih harus diperbaiki sikap dan perilakunya dalam hal ")</f>
        <v xml:space="preserve">Masih harus diperbaiki sikap dan perilakunya dalam hal </v>
      </c>
      <c r="AL270" s="2268" t="str">
        <f t="shared" ref="AL270" si="2880">CONCATENATE(AK271,AD270,AD273,AE270,AE273,AF270,AF273,AG270,AG273,AH270,AH273,AI270)</f>
        <v/>
      </c>
      <c r="AM270" s="2275"/>
      <c r="AN270" s="2275"/>
      <c r="AO270" s="2275"/>
    </row>
    <row r="271" spans="2:41" ht="15.75" customHeight="1" thickBot="1" x14ac:dyDescent="0.25">
      <c r="B271" s="2261"/>
      <c r="C271" s="2264"/>
      <c r="D271" s="2244"/>
      <c r="E271" s="2245"/>
      <c r="F271" s="591" t="str">
        <f>NPENGETAHUAN!S46</f>
        <v/>
      </c>
      <c r="G271" s="1311" t="str">
        <f>NKETRAMPILAN!R46</f>
        <v/>
      </c>
      <c r="H271" s="1307" t="str">
        <f>NSIKAP!AE51</f>
        <v/>
      </c>
      <c r="I271" s="1317" t="str">
        <f>NPENGETAHUAN!AA46</f>
        <v/>
      </c>
      <c r="J271" s="1311" t="str">
        <f>NKETRAMPILAN!Z46</f>
        <v/>
      </c>
      <c r="K271" s="1307" t="str">
        <f>NSIKAP!AM51</f>
        <v/>
      </c>
      <c r="L271" s="624">
        <f>IF(L270="",0,1)</f>
        <v>0</v>
      </c>
      <c r="M271" s="624">
        <f t="shared" ref="M271" si="2881">IF(M270="",0,1)</f>
        <v>0</v>
      </c>
      <c r="N271" s="624">
        <f t="shared" ref="N271" si="2882">IF(N270="",0,1)</f>
        <v>0</v>
      </c>
      <c r="O271" s="624">
        <f t="shared" ref="O271" si="2883">IF(O270="",0,1)</f>
        <v>0</v>
      </c>
      <c r="P271" s="624">
        <f t="shared" ref="P271" si="2884">IF(P270="",0,1)</f>
        <v>0</v>
      </c>
      <c r="Q271" s="624">
        <f t="shared" ref="Q271" si="2885">IF(Q270="",0,1)</f>
        <v>0</v>
      </c>
      <c r="R271" s="624">
        <f>SUM(L271:Q271)</f>
        <v>0</v>
      </c>
      <c r="S271" s="624" t="str">
        <f>IF(R270=6,"",S270)</f>
        <v/>
      </c>
      <c r="T271" s="2269"/>
      <c r="U271" s="624">
        <f>IF(U270="",0,1)</f>
        <v>0</v>
      </c>
      <c r="V271" s="624">
        <f t="shared" ref="V271" si="2886">IF(V270="",0,1)</f>
        <v>0</v>
      </c>
      <c r="W271" s="624">
        <f t="shared" ref="W271" si="2887">IF(W270="",0,1)</f>
        <v>0</v>
      </c>
      <c r="X271" s="624">
        <f t="shared" ref="X271" si="2888">IF(X270="",0,1)</f>
        <v>0</v>
      </c>
      <c r="Y271" s="624">
        <f t="shared" ref="Y271" si="2889">IF(Y270="",0,1)</f>
        <v>0</v>
      </c>
      <c r="Z271" s="624">
        <f t="shared" ref="Z271" si="2890">IF(Z270="",0,1)</f>
        <v>0</v>
      </c>
      <c r="AA271" s="624">
        <f>SUM(U271:Z271)</f>
        <v>0</v>
      </c>
      <c r="AB271" s="1300" t="str">
        <f>IF(AA270=6,"",AB270)</f>
        <v/>
      </c>
      <c r="AC271" s="2269"/>
      <c r="AD271" s="624">
        <f t="shared" ref="AD271" si="2891">IF(AD270="",0,1)</f>
        <v>0</v>
      </c>
      <c r="AE271" s="624">
        <f t="shared" ref="AE271" si="2892">IF(AE270="",0,1)</f>
        <v>0</v>
      </c>
      <c r="AF271" s="624">
        <f t="shared" ref="AF271" si="2893">IF(AF270="",0,1)</f>
        <v>0</v>
      </c>
      <c r="AG271" s="624">
        <f t="shared" ref="AG271" si="2894">IF(AG270="",0,1)</f>
        <v>0</v>
      </c>
      <c r="AH271" s="624">
        <f t="shared" ref="AH271" si="2895">IF(AH270="",0,1)</f>
        <v>0</v>
      </c>
      <c r="AI271" s="624">
        <f t="shared" ref="AI271" si="2896">IF(AI270="",0,1)</f>
        <v>0</v>
      </c>
      <c r="AJ271" s="624">
        <f t="shared" ref="AJ271" si="2897">SUM(AD271:AI271)</f>
        <v>0</v>
      </c>
      <c r="AK271" s="1300" t="str">
        <f t="shared" ref="AK271" si="2898">IF(AJ270=6,"",AK270)</f>
        <v/>
      </c>
      <c r="AL271" s="2269"/>
      <c r="AM271" s="2275"/>
      <c r="AN271" s="2275"/>
      <c r="AO271" s="2275"/>
    </row>
    <row r="272" spans="2:41" ht="15.75" hidden="1" customHeight="1" thickTop="1" x14ac:dyDescent="0.2">
      <c r="B272" s="1298"/>
      <c r="C272" s="1299"/>
      <c r="D272" s="1296"/>
      <c r="E272" s="1297"/>
      <c r="F272" s="600"/>
      <c r="G272" s="1312"/>
      <c r="H272" s="1308"/>
      <c r="I272" s="1313"/>
      <c r="J272" s="1312"/>
      <c r="K272" s="1308"/>
      <c r="L272" s="624" t="str">
        <f>IF(SUM(L271:Q271)=1,"",IF(SUM(L271:Q271)=2," dan ",", "))</f>
        <v xml:space="preserve">, </v>
      </c>
      <c r="M272" s="624" t="str">
        <f>IF(SUM(M271:Q271)=1,"",IF(SUM(M271:Q271)=2," dan ",", "))</f>
        <v xml:space="preserve">, </v>
      </c>
      <c r="N272" s="624" t="str">
        <f>IF(SUM(N271:Q271)=1,"",IF(SUM(N271:Q271)=2," dan ",", "))</f>
        <v xml:space="preserve">, </v>
      </c>
      <c r="O272" s="624" t="str">
        <f>IF(SUM(O271:Q271)=1,"",IF(SUM(O271:Q271)=2," dan ",", "))</f>
        <v xml:space="preserve">, </v>
      </c>
      <c r="P272" s="624" t="str">
        <f>IF(SUM(P271:Q271)=1,"",IF(SUM(P271:Q271)=2," dan ",", "))</f>
        <v xml:space="preserve">, </v>
      </c>
      <c r="Q272" s="624"/>
      <c r="R272" s="624"/>
      <c r="S272" s="624"/>
      <c r="T272" s="2269"/>
      <c r="U272" s="624" t="str">
        <f>IF(SUM(U271:Z271)=1,"",IF(SUM(U271:Z271)=2," dan ",", "))</f>
        <v xml:space="preserve">, </v>
      </c>
      <c r="V272" s="624" t="str">
        <f>IF(SUM(V271:Z271)=1,"",IF(SUM(V271:Z271)=2," dan ",", "))</f>
        <v xml:space="preserve">, </v>
      </c>
      <c r="W272" s="624" t="str">
        <f>IF(SUM(W271:Z271)=1,"",IF(SUM(W271:Z271)=2," dan ",", "))</f>
        <v xml:space="preserve">, </v>
      </c>
      <c r="X272" s="624" t="str">
        <f>IF(SUM(X271:Z271)=1,"",IF(SUM(X271:Z271)=2," dan ",", "))</f>
        <v xml:space="preserve">, </v>
      </c>
      <c r="Y272" s="624" t="str">
        <f>IF(SUM(Y271:Z271)=1,"",IF(SUM(Y271:Z271)=2," dan ",", "))</f>
        <v xml:space="preserve">, </v>
      </c>
      <c r="Z272" s="624"/>
      <c r="AA272" s="624"/>
      <c r="AB272" s="1300"/>
      <c r="AC272" s="2269"/>
      <c r="AD272" s="624" t="str">
        <f t="shared" ref="AD272" si="2899">IF(SUM(AD271:AI271)=1,"",IF(SUM(AD271:AI271)=2," dan ",", "))</f>
        <v xml:space="preserve">, </v>
      </c>
      <c r="AE272" s="624" t="str">
        <f t="shared" ref="AE272" si="2900">IF(SUM(AE271:AI271)=1,"",IF(SUM(AE271:AI271)=2," dan ",", "))</f>
        <v xml:space="preserve">, </v>
      </c>
      <c r="AF272" s="624" t="str">
        <f t="shared" ref="AF272" si="2901">IF(SUM(AF271:AI271)=1,"",IF(SUM(AF271:AI271)=2," dan ",", "))</f>
        <v xml:space="preserve">, </v>
      </c>
      <c r="AG272" s="624" t="str">
        <f t="shared" ref="AG272" si="2902">IF(SUM(AG271:AI271)=1,"",IF(SUM(AG271:AI271)=2," dan ",", "))</f>
        <v xml:space="preserve">, </v>
      </c>
      <c r="AH272" s="624" t="str">
        <f t="shared" ref="AH272" si="2903">IF(SUM(AH271:AI271)=1,"",IF(SUM(AH271:AI271)=2," dan ",", "))</f>
        <v xml:space="preserve">, </v>
      </c>
      <c r="AI272" s="624"/>
      <c r="AJ272" s="624"/>
      <c r="AK272" s="1300"/>
      <c r="AL272" s="2269"/>
      <c r="AM272" s="2275"/>
      <c r="AN272" s="2275"/>
      <c r="AO272" s="2275"/>
    </row>
    <row r="273" spans="2:41" ht="15.75" hidden="1" customHeight="1" thickBot="1" x14ac:dyDescent="0.25">
      <c r="B273" s="616"/>
      <c r="C273" s="617"/>
      <c r="D273" s="618"/>
      <c r="E273" s="619"/>
      <c r="F273" s="600"/>
      <c r="G273" s="1312"/>
      <c r="H273" s="1308"/>
      <c r="I273" s="1313"/>
      <c r="J273" s="1312"/>
      <c r="K273" s="1308"/>
      <c r="L273" s="625" t="str">
        <f>IF(L271=0,"",L272)</f>
        <v/>
      </c>
      <c r="M273" s="625" t="str">
        <f t="shared" ref="M273" si="2904">IF(M271=0,"",M272)</f>
        <v/>
      </c>
      <c r="N273" s="625" t="str">
        <f t="shared" ref="N273" si="2905">IF(N271=0,"",N272)</f>
        <v/>
      </c>
      <c r="O273" s="625" t="str">
        <f t="shared" ref="O273" si="2906">IF(O271=0,"",O272)</f>
        <v/>
      </c>
      <c r="P273" s="625" t="str">
        <f t="shared" ref="P273" si="2907">IF(P271=0,"",P272)</f>
        <v/>
      </c>
      <c r="Q273" s="625" t="str">
        <f t="shared" ref="Q273" si="2908">IF(Q271=0,"",Q272)</f>
        <v/>
      </c>
      <c r="R273" s="625"/>
      <c r="S273" s="625"/>
      <c r="T273" s="2270"/>
      <c r="U273" s="625" t="str">
        <f>IF(U271=0,"",U272)</f>
        <v/>
      </c>
      <c r="V273" s="625" t="str">
        <f t="shared" ref="V273" si="2909">IF(V271=0,"",V272)</f>
        <v/>
      </c>
      <c r="W273" s="625" t="str">
        <f t="shared" ref="W273" si="2910">IF(W271=0,"",W272)</f>
        <v/>
      </c>
      <c r="X273" s="625" t="str">
        <f t="shared" ref="X273" si="2911">IF(X271=0,"",X272)</f>
        <v/>
      </c>
      <c r="Y273" s="625" t="str">
        <f t="shared" ref="Y273" si="2912">IF(Y271=0,"",Y272)</f>
        <v/>
      </c>
      <c r="Z273" s="625" t="str">
        <f t="shared" ref="Z273" si="2913">IF(Z271=0,"",Z272)</f>
        <v/>
      </c>
      <c r="AA273" s="625"/>
      <c r="AB273" s="1330"/>
      <c r="AC273" s="2270"/>
      <c r="AD273" s="625" t="str">
        <f t="shared" ref="AD273" si="2914">IF(AD271=0,"",AD272)</f>
        <v/>
      </c>
      <c r="AE273" s="625" t="str">
        <f t="shared" ref="AE273" si="2915">IF(AE271=0,"",AE272)</f>
        <v/>
      </c>
      <c r="AF273" s="625" t="str">
        <f t="shared" ref="AF273" si="2916">IF(AF271=0,"",AF272)</f>
        <v/>
      </c>
      <c r="AG273" s="625" t="str">
        <f t="shared" ref="AG273" si="2917">IF(AG271=0,"",AG272)</f>
        <v/>
      </c>
      <c r="AH273" s="625" t="str">
        <f t="shared" ref="AH273" si="2918">IF(AH271=0,"",AH272)</f>
        <v/>
      </c>
      <c r="AI273" s="625" t="str">
        <f t="shared" ref="AI273" si="2919">IF(AI271=0,"",AI272)</f>
        <v/>
      </c>
      <c r="AJ273" s="625"/>
      <c r="AK273" s="1330"/>
      <c r="AL273" s="2270"/>
      <c r="AM273" s="2276"/>
      <c r="AN273" s="2276"/>
      <c r="AO273" s="2276"/>
    </row>
    <row r="274" spans="2:41" ht="15.75" customHeight="1" thickTop="1" x14ac:dyDescent="0.2">
      <c r="B274" s="2259">
        <v>33</v>
      </c>
      <c r="C274" s="2262" t="str">
        <f>ABSEN!C43</f>
        <v/>
      </c>
      <c r="D274" s="2240" t="str">
        <f>ABSEN!E43</f>
        <v/>
      </c>
      <c r="E274" s="2241"/>
      <c r="F274" s="589" t="str">
        <f>NPENGETAHUAN!N47</f>
        <v/>
      </c>
      <c r="G274" s="1310" t="str">
        <f>NKETRAMPILAN!M47</f>
        <v/>
      </c>
      <c r="H274" s="1304" t="str">
        <f>NSIKAP!Z52</f>
        <v/>
      </c>
      <c r="I274" s="1314" t="str">
        <f>NPENGETAHUAN!V47</f>
        <v/>
      </c>
      <c r="J274" s="1310" t="str">
        <f>NKETRAMPILAN!U47</f>
        <v/>
      </c>
      <c r="K274" s="1304" t="str">
        <f>NSIKAP!AH52</f>
        <v/>
      </c>
      <c r="L274" s="623" t="str">
        <f>F274</f>
        <v/>
      </c>
      <c r="M274" s="623" t="str">
        <f>F275</f>
        <v/>
      </c>
      <c r="N274" s="623" t="str">
        <f>F276</f>
        <v/>
      </c>
      <c r="O274" s="623" t="str">
        <f>F277</f>
        <v/>
      </c>
      <c r="P274" s="623" t="str">
        <f>F278</f>
        <v/>
      </c>
      <c r="Q274" s="623" t="str">
        <f>F279</f>
        <v/>
      </c>
      <c r="R274" s="623">
        <f>COUNTBLANK(L274:Q274)</f>
        <v>6</v>
      </c>
      <c r="S274" s="1301" t="str">
        <f>IF(R274=6,"","Sudah memahami ")</f>
        <v/>
      </c>
      <c r="T274" s="2272" t="str">
        <f>CONCATENATE(S275,L274,L277,M274,M277,N274,N277,O274,O277,P274,P277,Q274)</f>
        <v/>
      </c>
      <c r="U274" s="1322" t="str">
        <f>G274</f>
        <v/>
      </c>
      <c r="V274" s="1322" t="str">
        <f>G275</f>
        <v/>
      </c>
      <c r="W274" s="1322" t="str">
        <f>G276</f>
        <v/>
      </c>
      <c r="X274" s="1322" t="str">
        <f>G277</f>
        <v/>
      </c>
      <c r="Y274" s="1322" t="str">
        <f>G278</f>
        <v/>
      </c>
      <c r="Z274" s="1322" t="str">
        <f>G279</f>
        <v/>
      </c>
      <c r="AA274" s="623">
        <f>COUNTBLANK(U274:Z274)</f>
        <v>6</v>
      </c>
      <c r="AB274" s="1301" t="str">
        <f>IF(AA274=6,"","Sudah memiliki ketrampilan ")</f>
        <v/>
      </c>
      <c r="AC274" s="2272" t="str">
        <f>CONCATENATE(AB275,U274,U277,V274,V277,W274,W277,X274,X277,Y274,Y277,Z274)</f>
        <v/>
      </c>
      <c r="AD274" s="1322" t="str">
        <f t="shared" ref="AD274" si="2920">H274</f>
        <v/>
      </c>
      <c r="AE274" s="1322" t="str">
        <f t="shared" ref="AE274" si="2921">H275</f>
        <v/>
      </c>
      <c r="AF274" s="1322" t="str">
        <f t="shared" ref="AF274" si="2922">H276</f>
        <v/>
      </c>
      <c r="AG274" s="1322" t="str">
        <f t="shared" ref="AG274" si="2923">H277</f>
        <v/>
      </c>
      <c r="AH274" s="1322" t="str">
        <f t="shared" ref="AH274" si="2924">H278</f>
        <v/>
      </c>
      <c r="AI274" s="1322" t="str">
        <f t="shared" ref="AI274" si="2925">H279</f>
        <v/>
      </c>
      <c r="AJ274" s="623">
        <f t="shared" ref="AJ274" si="2926">COUNTBLANK(AD274:AI274)</f>
        <v>6</v>
      </c>
      <c r="AK274" s="1301" t="str">
        <f t="shared" ref="AK274" si="2927">IF(AJ274=6,"","Sudah memperlihatkan sikap yang konsisten terhadap ")</f>
        <v/>
      </c>
      <c r="AL274" s="2272" t="str">
        <f t="shared" ref="AL274" si="2928">CONCATENATE(AK275,AD274,AD277,AE274,AE277,AF274,AF277,AG274,AG277,AH274,AH277,AI274)</f>
        <v/>
      </c>
      <c r="AM274" s="2274" t="str">
        <f t="shared" ref="AM274" si="2929">CONCATENATE(T274,T278)</f>
        <v/>
      </c>
      <c r="AN274" s="2274" t="str">
        <f t="shared" ref="AN274" si="2930">CONCATENATE(AC274,AC278)</f>
        <v/>
      </c>
      <c r="AO274" s="2274" t="str">
        <f>CONCATENATE(AL274,AL278)</f>
        <v/>
      </c>
    </row>
    <row r="275" spans="2:41" ht="15" customHeight="1" x14ac:dyDescent="0.2">
      <c r="B275" s="2260"/>
      <c r="C275" s="2263"/>
      <c r="D275" s="2242"/>
      <c r="E275" s="2243"/>
      <c r="F275" s="590" t="str">
        <f>NPENGETAHUAN!O47</f>
        <v/>
      </c>
      <c r="G275" s="1311" t="str">
        <f>NKETRAMPILAN!N47</f>
        <v/>
      </c>
      <c r="H275" s="1305" t="str">
        <f>NSIKAP!AA52</f>
        <v/>
      </c>
      <c r="I275" s="1315" t="str">
        <f>NPENGETAHUAN!W47</f>
        <v/>
      </c>
      <c r="J275" s="1311" t="str">
        <f>NKETRAMPILAN!V47</f>
        <v/>
      </c>
      <c r="K275" s="1305" t="str">
        <f>NSIKAP!AI52</f>
        <v/>
      </c>
      <c r="L275" s="624">
        <f>IF(L274="",0,1)</f>
        <v>0</v>
      </c>
      <c r="M275" s="624">
        <f>IF(M274="",0,1)</f>
        <v>0</v>
      </c>
      <c r="N275" s="624">
        <f t="shared" ref="N275" si="2931">IF(N274="",0,1)</f>
        <v>0</v>
      </c>
      <c r="O275" s="624">
        <f t="shared" ref="O275" si="2932">IF(O274="",0,1)</f>
        <v>0</v>
      </c>
      <c r="P275" s="624">
        <f t="shared" ref="P275" si="2933">IF(P274="",0,1)</f>
        <v>0</v>
      </c>
      <c r="Q275" s="624">
        <f t="shared" ref="Q275" si="2934">IF(Q274="",0,1)</f>
        <v>0</v>
      </c>
      <c r="R275" s="624">
        <f>SUM(L275:Q275)</f>
        <v>0</v>
      </c>
      <c r="S275" s="624" t="str">
        <f>IF(R275=6,"",S274)</f>
        <v/>
      </c>
      <c r="T275" s="2269"/>
      <c r="U275" s="624">
        <f>IF(U274="",0,1)</f>
        <v>0</v>
      </c>
      <c r="V275" s="624">
        <f>IF(V274="",0,1)</f>
        <v>0</v>
      </c>
      <c r="W275" s="624">
        <f t="shared" ref="W275" si="2935">IF(W274="",0,1)</f>
        <v>0</v>
      </c>
      <c r="X275" s="624">
        <f t="shared" ref="X275" si="2936">IF(X274="",0,1)</f>
        <v>0</v>
      </c>
      <c r="Y275" s="624">
        <f t="shared" ref="Y275" si="2937">IF(Y274="",0,1)</f>
        <v>0</v>
      </c>
      <c r="Z275" s="624">
        <f t="shared" ref="Z275" si="2938">IF(Z274="",0,1)</f>
        <v>0</v>
      </c>
      <c r="AA275" s="624">
        <f>SUM(U275:Z275)</f>
        <v>0</v>
      </c>
      <c r="AB275" s="1300" t="str">
        <f>IF(AA275=6,"",AB274)</f>
        <v/>
      </c>
      <c r="AC275" s="2269"/>
      <c r="AD275" s="624">
        <f t="shared" ref="AD275" si="2939">IF(AD274="",0,1)</f>
        <v>0</v>
      </c>
      <c r="AE275" s="624">
        <f t="shared" ref="AE275" si="2940">IF(AE274="",0,1)</f>
        <v>0</v>
      </c>
      <c r="AF275" s="624">
        <f t="shared" ref="AF275" si="2941">IF(AF274="",0,1)</f>
        <v>0</v>
      </c>
      <c r="AG275" s="624">
        <f t="shared" ref="AG275" si="2942">IF(AG274="",0,1)</f>
        <v>0</v>
      </c>
      <c r="AH275" s="624">
        <f t="shared" ref="AH275" si="2943">IF(AH274="",0,1)</f>
        <v>0</v>
      </c>
      <c r="AI275" s="624">
        <f t="shared" ref="AI275" si="2944">IF(AI274="",0,1)</f>
        <v>0</v>
      </c>
      <c r="AJ275" s="624">
        <f t="shared" ref="AJ275" si="2945">SUM(AD275:AI275)</f>
        <v>0</v>
      </c>
      <c r="AK275" s="1300" t="str">
        <f t="shared" ref="AK275" si="2946">IF(AJ275=6,"",AK274)</f>
        <v/>
      </c>
      <c r="AL275" s="2269"/>
      <c r="AM275" s="2275"/>
      <c r="AN275" s="2275"/>
      <c r="AO275" s="2275"/>
    </row>
    <row r="276" spans="2:41" ht="15" customHeight="1" x14ac:dyDescent="0.2">
      <c r="B276" s="2260"/>
      <c r="C276" s="2263"/>
      <c r="D276" s="2242"/>
      <c r="E276" s="2243"/>
      <c r="F276" s="601" t="str">
        <f>NPENGETAHUAN!P47</f>
        <v/>
      </c>
      <c r="G276" s="1311" t="str">
        <f>NKETRAMPILAN!O47</f>
        <v/>
      </c>
      <c r="H276" s="1306" t="str">
        <f>NSIKAP!AB52</f>
        <v/>
      </c>
      <c r="I276" s="1316" t="str">
        <f>NPENGETAHUAN!X47</f>
        <v/>
      </c>
      <c r="J276" s="1311" t="str">
        <f>NKETRAMPILAN!W47</f>
        <v/>
      </c>
      <c r="K276" s="1306" t="str">
        <f>NSIKAP!AJ52</f>
        <v/>
      </c>
      <c r="L276" s="624" t="str">
        <f>IF(SUM(L275:Q275)=1,"",IF(SUM(L275:Q275)=2," dan ",", "))</f>
        <v xml:space="preserve">, </v>
      </c>
      <c r="M276" s="624" t="str">
        <f>IF(SUM(M275:Q275)=1,"",IF(SUM(M275:Q275)=2," dan ",", "))</f>
        <v xml:space="preserve">, </v>
      </c>
      <c r="N276" s="624" t="str">
        <f>IF(SUM(N275:Q275)=1,"",IF(SUM(N275:Q275)=2," dan ",", "))</f>
        <v xml:space="preserve">, </v>
      </c>
      <c r="O276" s="624" t="str">
        <f>IF(SUM(O275:Q275)=1,"",IF(SUM(O275:Q275)=2," dan ",", "))</f>
        <v xml:space="preserve">, </v>
      </c>
      <c r="P276" s="624" t="str">
        <f>IF(SUM(P275:Q275)=1,"",IF(SUM(P275:Q275)=2," dan ",", "))</f>
        <v xml:space="preserve">, </v>
      </c>
      <c r="Q276" s="624"/>
      <c r="R276" s="624"/>
      <c r="S276" s="624"/>
      <c r="T276" s="2269"/>
      <c r="U276" s="624" t="str">
        <f>IF(SUM(U275:Z275)=1,"",IF(SUM(U275:Z275)=2," dan ",", "))</f>
        <v xml:space="preserve">, </v>
      </c>
      <c r="V276" s="624" t="str">
        <f>IF(SUM(V275:Z275)=1,"",IF(SUM(V275:Z275)=2," dan ",", "))</f>
        <v xml:space="preserve">, </v>
      </c>
      <c r="W276" s="624" t="str">
        <f>IF(SUM(W275:Z275)=1,"",IF(SUM(W275:Z275)=2," dan ",", "))</f>
        <v xml:space="preserve">, </v>
      </c>
      <c r="X276" s="624" t="str">
        <f>IF(SUM(X275:Z275)=1,"",IF(SUM(X275:Z275)=2," dan ",", "))</f>
        <v xml:space="preserve">, </v>
      </c>
      <c r="Y276" s="624" t="str">
        <f>IF(SUM(Y275:Z275)=1,"",IF(SUM(Y275:Z275)=2," dan ",", "))</f>
        <v xml:space="preserve">, </v>
      </c>
      <c r="Z276" s="624"/>
      <c r="AA276" s="624"/>
      <c r="AB276" s="1300"/>
      <c r="AC276" s="2269"/>
      <c r="AD276" s="624" t="str">
        <f t="shared" ref="AD276" si="2947">IF(SUM(AD275:AI275)=1,"",IF(SUM(AD275:AI275)=2," dan ",", "))</f>
        <v xml:space="preserve">, </v>
      </c>
      <c r="AE276" s="624" t="str">
        <f t="shared" ref="AE276" si="2948">IF(SUM(AE275:AI275)=1,"",IF(SUM(AE275:AI275)=2," dan ",", "))</f>
        <v xml:space="preserve">, </v>
      </c>
      <c r="AF276" s="624" t="str">
        <f t="shared" ref="AF276" si="2949">IF(SUM(AF275:AI275)=1,"",IF(SUM(AF275:AI275)=2," dan ",", "))</f>
        <v xml:space="preserve">, </v>
      </c>
      <c r="AG276" s="624" t="str">
        <f t="shared" ref="AG276" si="2950">IF(SUM(AG275:AI275)=1,"",IF(SUM(AG275:AI275)=2," dan ",", "))</f>
        <v xml:space="preserve">, </v>
      </c>
      <c r="AH276" s="624" t="str">
        <f t="shared" ref="AH276" si="2951">IF(SUM(AH275:AI275)=1,"",IF(SUM(AH275:AI275)=2," dan ",", "))</f>
        <v xml:space="preserve">, </v>
      </c>
      <c r="AI276" s="624"/>
      <c r="AJ276" s="624"/>
      <c r="AK276" s="1300"/>
      <c r="AL276" s="2269"/>
      <c r="AM276" s="2275"/>
      <c r="AN276" s="2275"/>
      <c r="AO276" s="2275"/>
    </row>
    <row r="277" spans="2:41" ht="15" customHeight="1" x14ac:dyDescent="0.2">
      <c r="B277" s="2260"/>
      <c r="C277" s="2263"/>
      <c r="D277" s="2242"/>
      <c r="E277" s="2243"/>
      <c r="F277" s="601" t="str">
        <f>NPENGETAHUAN!Q47</f>
        <v/>
      </c>
      <c r="G277" s="1311" t="str">
        <f>NKETRAMPILAN!P47</f>
        <v/>
      </c>
      <c r="H277" s="1306" t="str">
        <f>NSIKAP!AC52</f>
        <v/>
      </c>
      <c r="I277" s="1316" t="str">
        <f>NPENGETAHUAN!Y47</f>
        <v/>
      </c>
      <c r="J277" s="1311" t="str">
        <f>NKETRAMPILAN!X47</f>
        <v/>
      </c>
      <c r="K277" s="1306" t="str">
        <f>NSIKAP!AK52</f>
        <v/>
      </c>
      <c r="L277" s="624" t="str">
        <f>IF(L275=0,"",L276)</f>
        <v/>
      </c>
      <c r="M277" s="624" t="str">
        <f>IF(M275=0,"",M276)</f>
        <v/>
      </c>
      <c r="N277" s="624" t="str">
        <f t="shared" ref="N277" si="2952">IF(N275=0,"",N276)</f>
        <v/>
      </c>
      <c r="O277" s="624" t="str">
        <f t="shared" ref="O277" si="2953">IF(O275=0,"",O276)</f>
        <v/>
      </c>
      <c r="P277" s="624" t="str">
        <f t="shared" ref="P277" si="2954">IF(P275=0,"",P276)</f>
        <v/>
      </c>
      <c r="Q277" s="624"/>
      <c r="R277" s="624"/>
      <c r="S277" s="624"/>
      <c r="T277" s="2273"/>
      <c r="U277" s="624" t="str">
        <f>IF(U275=0,"",U276)</f>
        <v/>
      </c>
      <c r="V277" s="624" t="str">
        <f>IF(V275=0,"",V276)</f>
        <v/>
      </c>
      <c r="W277" s="624" t="str">
        <f t="shared" ref="W277" si="2955">IF(W275=0,"",W276)</f>
        <v/>
      </c>
      <c r="X277" s="624" t="str">
        <f t="shared" ref="X277" si="2956">IF(X275=0,"",X276)</f>
        <v/>
      </c>
      <c r="Y277" s="624" t="str">
        <f t="shared" ref="Y277" si="2957">IF(Y275=0,"",Y276)</f>
        <v/>
      </c>
      <c r="Z277" s="624"/>
      <c r="AA277" s="624"/>
      <c r="AB277" s="1300"/>
      <c r="AC277" s="2273"/>
      <c r="AD277" s="624" t="str">
        <f t="shared" ref="AD277:AE277" si="2958">IF(AD275=0,"",AD276)</f>
        <v/>
      </c>
      <c r="AE277" s="624" t="str">
        <f t="shared" si="2958"/>
        <v/>
      </c>
      <c r="AF277" s="624" t="str">
        <f t="shared" ref="AF277" si="2959">IF(AF275=0,"",AF276)</f>
        <v/>
      </c>
      <c r="AG277" s="624" t="str">
        <f t="shared" ref="AG277" si="2960">IF(AG275=0,"",AG276)</f>
        <v/>
      </c>
      <c r="AH277" s="624" t="str">
        <f t="shared" ref="AH277" si="2961">IF(AH275=0,"",AH276)</f>
        <v/>
      </c>
      <c r="AI277" s="624"/>
      <c r="AJ277" s="624"/>
      <c r="AK277" s="1300"/>
      <c r="AL277" s="2273"/>
      <c r="AM277" s="2275"/>
      <c r="AN277" s="2275"/>
      <c r="AO277" s="2275"/>
    </row>
    <row r="278" spans="2:41" ht="15" customHeight="1" x14ac:dyDescent="0.2">
      <c r="B278" s="2260"/>
      <c r="C278" s="2263"/>
      <c r="D278" s="2242"/>
      <c r="E278" s="2243"/>
      <c r="F278" s="601" t="str">
        <f>NPENGETAHUAN!R47</f>
        <v/>
      </c>
      <c r="G278" s="1311" t="str">
        <f>NKETRAMPILAN!Q47</f>
        <v/>
      </c>
      <c r="H278" s="1306" t="str">
        <f>NSIKAP!AD52</f>
        <v/>
      </c>
      <c r="I278" s="1316" t="str">
        <f>NPENGETAHUAN!Z47</f>
        <v/>
      </c>
      <c r="J278" s="1311" t="str">
        <f>NKETRAMPILAN!Y47</f>
        <v/>
      </c>
      <c r="K278" s="1306" t="str">
        <f>NSIKAP!AL52</f>
        <v/>
      </c>
      <c r="L278" s="624" t="str">
        <f>I274</f>
        <v/>
      </c>
      <c r="M278" s="624" t="str">
        <f>I275</f>
        <v/>
      </c>
      <c r="N278" s="624" t="str">
        <f>I276</f>
        <v/>
      </c>
      <c r="O278" s="624" t="str">
        <f>I277</f>
        <v/>
      </c>
      <c r="P278" s="624" t="str">
        <f>I278</f>
        <v/>
      </c>
      <c r="Q278" s="624" t="str">
        <f>I279</f>
        <v/>
      </c>
      <c r="R278" s="624">
        <f t="shared" ref="R278" si="2962">COUNTBLANK(L278:Q278)</f>
        <v>6</v>
      </c>
      <c r="S278" s="624" t="str">
        <f>IF(R274=6,"Masih harus ditingkatkan pemahaman mengenai", ", tapi masih harus ditingkatkan pemahaman mengenai ")</f>
        <v>Masih harus ditingkatkan pemahaman mengenai</v>
      </c>
      <c r="T278" s="2268" t="str">
        <f>CONCATENATE(S279,L278,L281,M278,M281,N278,N281,O278,O281,P278,P281,Q278)</f>
        <v/>
      </c>
      <c r="U278" s="624" t="str">
        <f>J274</f>
        <v/>
      </c>
      <c r="V278" s="624" t="str">
        <f>J275</f>
        <v/>
      </c>
      <c r="W278" s="624" t="str">
        <f>J276</f>
        <v/>
      </c>
      <c r="X278" s="624" t="str">
        <f>J277</f>
        <v/>
      </c>
      <c r="Y278" s="624" t="str">
        <f>J278</f>
        <v/>
      </c>
      <c r="Z278" s="624" t="str">
        <f>J279</f>
        <v/>
      </c>
      <c r="AA278" s="624">
        <f t="shared" ref="AA278" si="2963">COUNTBLANK(U278:Z278)</f>
        <v>6</v>
      </c>
      <c r="AB278" s="1300" t="str">
        <f>IF(AA274=6,"Masih harus ditingkatkan kemampuan pada ketrampilan", ", tapi masih harus ditingkatkan ketrampilannya dalam ")</f>
        <v>Masih harus ditingkatkan kemampuan pada ketrampilan</v>
      </c>
      <c r="AC278" s="2268" t="str">
        <f>CONCATENATE(AB279,U278,U281,V278,V281,W278,W281,X278,X281,Y278,Y281,Z278)</f>
        <v/>
      </c>
      <c r="AD278" s="624" t="str">
        <f t="shared" ref="AD278" si="2964">K274</f>
        <v/>
      </c>
      <c r="AE278" s="624" t="str">
        <f t="shared" ref="AE278" si="2965">K275</f>
        <v/>
      </c>
      <c r="AF278" s="624" t="str">
        <f t="shared" ref="AF278" si="2966">K276</f>
        <v/>
      </c>
      <c r="AG278" s="624" t="str">
        <f t="shared" ref="AG278" si="2967">K277</f>
        <v/>
      </c>
      <c r="AH278" s="624" t="str">
        <f t="shared" ref="AH278" si="2968">K278</f>
        <v/>
      </c>
      <c r="AI278" s="624" t="str">
        <f t="shared" ref="AI278" si="2969">K279</f>
        <v/>
      </c>
      <c r="AJ278" s="624">
        <f t="shared" ref="AJ278" si="2970">COUNTBLANK(AD278:AI278)</f>
        <v>6</v>
      </c>
      <c r="AK278" s="1300" t="str">
        <f t="shared" ref="AK278" si="2971">IF(AJ274=6,"Masih harus diperbaiki sikap dan perilakunya dalam hal ", ", tapi masih harus diperbaiki sikap dan perilakunya dalam hal ")</f>
        <v xml:space="preserve">Masih harus diperbaiki sikap dan perilakunya dalam hal </v>
      </c>
      <c r="AL278" s="2268" t="str">
        <f t="shared" ref="AL278" si="2972">CONCATENATE(AK279,AD278,AD281,AE278,AE281,AF278,AF281,AG278,AG281,AH278,AH281,AI278)</f>
        <v/>
      </c>
      <c r="AM278" s="2275"/>
      <c r="AN278" s="2275"/>
      <c r="AO278" s="2275"/>
    </row>
    <row r="279" spans="2:41" ht="15.75" customHeight="1" thickBot="1" x14ac:dyDescent="0.25">
      <c r="B279" s="2261"/>
      <c r="C279" s="2264"/>
      <c r="D279" s="2244"/>
      <c r="E279" s="2245"/>
      <c r="F279" s="591" t="str">
        <f>NPENGETAHUAN!S47</f>
        <v/>
      </c>
      <c r="G279" s="1311" t="str">
        <f>NKETRAMPILAN!R47</f>
        <v/>
      </c>
      <c r="H279" s="1307" t="str">
        <f>NSIKAP!AE52</f>
        <v/>
      </c>
      <c r="I279" s="1317" t="str">
        <f>NPENGETAHUAN!AA47</f>
        <v/>
      </c>
      <c r="J279" s="1311" t="str">
        <f>NKETRAMPILAN!Z47</f>
        <v/>
      </c>
      <c r="K279" s="1307" t="str">
        <f>NSIKAP!AM52</f>
        <v/>
      </c>
      <c r="L279" s="624">
        <f>IF(L278="",0,1)</f>
        <v>0</v>
      </c>
      <c r="M279" s="624">
        <f t="shared" ref="M279" si="2973">IF(M278="",0,1)</f>
        <v>0</v>
      </c>
      <c r="N279" s="624">
        <f t="shared" ref="N279" si="2974">IF(N278="",0,1)</f>
        <v>0</v>
      </c>
      <c r="O279" s="624">
        <f t="shared" ref="O279" si="2975">IF(O278="",0,1)</f>
        <v>0</v>
      </c>
      <c r="P279" s="624">
        <f t="shared" ref="P279" si="2976">IF(P278="",0,1)</f>
        <v>0</v>
      </c>
      <c r="Q279" s="624">
        <f t="shared" ref="Q279" si="2977">IF(Q278="",0,1)</f>
        <v>0</v>
      </c>
      <c r="R279" s="624">
        <f>SUM(L279:Q279)</f>
        <v>0</v>
      </c>
      <c r="S279" s="624" t="str">
        <f>IF(R278=6,"",S278)</f>
        <v/>
      </c>
      <c r="T279" s="2269"/>
      <c r="U279" s="624">
        <f>IF(U278="",0,1)</f>
        <v>0</v>
      </c>
      <c r="V279" s="624">
        <f t="shared" ref="V279" si="2978">IF(V278="",0,1)</f>
        <v>0</v>
      </c>
      <c r="W279" s="624">
        <f t="shared" ref="W279" si="2979">IF(W278="",0,1)</f>
        <v>0</v>
      </c>
      <c r="X279" s="624">
        <f t="shared" ref="X279" si="2980">IF(X278="",0,1)</f>
        <v>0</v>
      </c>
      <c r="Y279" s="624">
        <f t="shared" ref="Y279" si="2981">IF(Y278="",0,1)</f>
        <v>0</v>
      </c>
      <c r="Z279" s="624">
        <f t="shared" ref="Z279" si="2982">IF(Z278="",0,1)</f>
        <v>0</v>
      </c>
      <c r="AA279" s="624">
        <f>SUM(U279:Z279)</f>
        <v>0</v>
      </c>
      <c r="AB279" s="1300" t="str">
        <f>IF(AA278=6,"",AB278)</f>
        <v/>
      </c>
      <c r="AC279" s="2269"/>
      <c r="AD279" s="624">
        <f t="shared" ref="AD279" si="2983">IF(AD278="",0,1)</f>
        <v>0</v>
      </c>
      <c r="AE279" s="624">
        <f t="shared" ref="AE279" si="2984">IF(AE278="",0,1)</f>
        <v>0</v>
      </c>
      <c r="AF279" s="624">
        <f t="shared" ref="AF279" si="2985">IF(AF278="",0,1)</f>
        <v>0</v>
      </c>
      <c r="AG279" s="624">
        <f t="shared" ref="AG279" si="2986">IF(AG278="",0,1)</f>
        <v>0</v>
      </c>
      <c r="AH279" s="624">
        <f t="shared" ref="AH279" si="2987">IF(AH278="",0,1)</f>
        <v>0</v>
      </c>
      <c r="AI279" s="624">
        <f t="shared" ref="AI279" si="2988">IF(AI278="",0,1)</f>
        <v>0</v>
      </c>
      <c r="AJ279" s="624">
        <f t="shared" ref="AJ279" si="2989">SUM(AD279:AI279)</f>
        <v>0</v>
      </c>
      <c r="AK279" s="1300" t="str">
        <f t="shared" ref="AK279" si="2990">IF(AJ278=6,"",AK278)</f>
        <v/>
      </c>
      <c r="AL279" s="2269"/>
      <c r="AM279" s="2275"/>
      <c r="AN279" s="2275"/>
      <c r="AO279" s="2275"/>
    </row>
    <row r="280" spans="2:41" ht="15.75" hidden="1" customHeight="1" thickTop="1" x14ac:dyDescent="0.2">
      <c r="B280" s="1298"/>
      <c r="C280" s="1299"/>
      <c r="D280" s="1296"/>
      <c r="E280" s="1297"/>
      <c r="F280" s="600"/>
      <c r="G280" s="1312"/>
      <c r="H280" s="1308"/>
      <c r="I280" s="1313"/>
      <c r="J280" s="1312"/>
      <c r="K280" s="1308"/>
      <c r="L280" s="624" t="str">
        <f>IF(SUM(L279:Q279)=1,"",IF(SUM(L279:Q279)=2," dan ",", "))</f>
        <v xml:space="preserve">, </v>
      </c>
      <c r="M280" s="624" t="str">
        <f>IF(SUM(M279:Q279)=1,"",IF(SUM(M279:Q279)=2," dan ",", "))</f>
        <v xml:space="preserve">, </v>
      </c>
      <c r="N280" s="624" t="str">
        <f>IF(SUM(N279:Q279)=1,"",IF(SUM(N279:Q279)=2," dan ",", "))</f>
        <v xml:space="preserve">, </v>
      </c>
      <c r="O280" s="624" t="str">
        <f>IF(SUM(O279:Q279)=1,"",IF(SUM(O279:Q279)=2," dan ",", "))</f>
        <v xml:space="preserve">, </v>
      </c>
      <c r="P280" s="624" t="str">
        <f>IF(SUM(P279:Q279)=1,"",IF(SUM(P279:Q279)=2," dan ",", "))</f>
        <v xml:space="preserve">, </v>
      </c>
      <c r="Q280" s="624"/>
      <c r="R280" s="624"/>
      <c r="S280" s="624"/>
      <c r="T280" s="2269"/>
      <c r="U280" s="624" t="str">
        <f>IF(SUM(U279:Z279)=1,"",IF(SUM(U279:Z279)=2," dan ",", "))</f>
        <v xml:space="preserve">, </v>
      </c>
      <c r="V280" s="624" t="str">
        <f>IF(SUM(V279:Z279)=1,"",IF(SUM(V279:Z279)=2," dan ",", "))</f>
        <v xml:space="preserve">, </v>
      </c>
      <c r="W280" s="624" t="str">
        <f>IF(SUM(W279:Z279)=1,"",IF(SUM(W279:Z279)=2," dan ",", "))</f>
        <v xml:space="preserve">, </v>
      </c>
      <c r="X280" s="624" t="str">
        <f>IF(SUM(X279:Z279)=1,"",IF(SUM(X279:Z279)=2," dan ",", "))</f>
        <v xml:space="preserve">, </v>
      </c>
      <c r="Y280" s="624" t="str">
        <f>IF(SUM(Y279:Z279)=1,"",IF(SUM(Y279:Z279)=2," dan ",", "))</f>
        <v xml:space="preserve">, </v>
      </c>
      <c r="Z280" s="624"/>
      <c r="AA280" s="624"/>
      <c r="AB280" s="1300"/>
      <c r="AC280" s="2269"/>
      <c r="AD280" s="624" t="str">
        <f t="shared" ref="AD280" si="2991">IF(SUM(AD279:AI279)=1,"",IF(SUM(AD279:AI279)=2," dan ",", "))</f>
        <v xml:space="preserve">, </v>
      </c>
      <c r="AE280" s="624" t="str">
        <f t="shared" ref="AE280" si="2992">IF(SUM(AE279:AI279)=1,"",IF(SUM(AE279:AI279)=2," dan ",", "))</f>
        <v xml:space="preserve">, </v>
      </c>
      <c r="AF280" s="624" t="str">
        <f t="shared" ref="AF280" si="2993">IF(SUM(AF279:AI279)=1,"",IF(SUM(AF279:AI279)=2," dan ",", "))</f>
        <v xml:space="preserve">, </v>
      </c>
      <c r="AG280" s="624" t="str">
        <f t="shared" ref="AG280" si="2994">IF(SUM(AG279:AI279)=1,"",IF(SUM(AG279:AI279)=2," dan ",", "))</f>
        <v xml:space="preserve">, </v>
      </c>
      <c r="AH280" s="624" t="str">
        <f t="shared" ref="AH280" si="2995">IF(SUM(AH279:AI279)=1,"",IF(SUM(AH279:AI279)=2," dan ",", "))</f>
        <v xml:space="preserve">, </v>
      </c>
      <c r="AI280" s="624"/>
      <c r="AJ280" s="624"/>
      <c r="AK280" s="1300"/>
      <c r="AL280" s="2269"/>
      <c r="AM280" s="2275"/>
      <c r="AN280" s="2275"/>
      <c r="AO280" s="2275"/>
    </row>
    <row r="281" spans="2:41" ht="15.75" hidden="1" customHeight="1" thickBot="1" x14ac:dyDescent="0.25">
      <c r="B281" s="616"/>
      <c r="C281" s="617"/>
      <c r="D281" s="618"/>
      <c r="E281" s="619"/>
      <c r="F281" s="600"/>
      <c r="G281" s="1312"/>
      <c r="H281" s="1308"/>
      <c r="I281" s="1313"/>
      <c r="J281" s="1312"/>
      <c r="K281" s="1308"/>
      <c r="L281" s="625" t="str">
        <f>IF(L279=0,"",L280)</f>
        <v/>
      </c>
      <c r="M281" s="625" t="str">
        <f t="shared" ref="M281" si="2996">IF(M279=0,"",M280)</f>
        <v/>
      </c>
      <c r="N281" s="625" t="str">
        <f t="shared" ref="N281" si="2997">IF(N279=0,"",N280)</f>
        <v/>
      </c>
      <c r="O281" s="625" t="str">
        <f t="shared" ref="O281" si="2998">IF(O279=0,"",O280)</f>
        <v/>
      </c>
      <c r="P281" s="625" t="str">
        <f t="shared" ref="P281" si="2999">IF(P279=0,"",P280)</f>
        <v/>
      </c>
      <c r="Q281" s="625" t="str">
        <f t="shared" ref="Q281" si="3000">IF(Q279=0,"",Q280)</f>
        <v/>
      </c>
      <c r="R281" s="625"/>
      <c r="S281" s="625"/>
      <c r="T281" s="2270"/>
      <c r="U281" s="625" t="str">
        <f>IF(U279=0,"",U280)</f>
        <v/>
      </c>
      <c r="V281" s="625" t="str">
        <f t="shared" ref="V281" si="3001">IF(V279=0,"",V280)</f>
        <v/>
      </c>
      <c r="W281" s="625" t="str">
        <f t="shared" ref="W281" si="3002">IF(W279=0,"",W280)</f>
        <v/>
      </c>
      <c r="X281" s="625" t="str">
        <f t="shared" ref="X281" si="3003">IF(X279=0,"",X280)</f>
        <v/>
      </c>
      <c r="Y281" s="625" t="str">
        <f t="shared" ref="Y281" si="3004">IF(Y279=0,"",Y280)</f>
        <v/>
      </c>
      <c r="Z281" s="625" t="str">
        <f t="shared" ref="Z281" si="3005">IF(Z279=0,"",Z280)</f>
        <v/>
      </c>
      <c r="AA281" s="625"/>
      <c r="AB281" s="1330"/>
      <c r="AC281" s="2270"/>
      <c r="AD281" s="625" t="str">
        <f t="shared" ref="AD281" si="3006">IF(AD279=0,"",AD280)</f>
        <v/>
      </c>
      <c r="AE281" s="625" t="str">
        <f t="shared" ref="AE281" si="3007">IF(AE279=0,"",AE280)</f>
        <v/>
      </c>
      <c r="AF281" s="625" t="str">
        <f t="shared" ref="AF281" si="3008">IF(AF279=0,"",AF280)</f>
        <v/>
      </c>
      <c r="AG281" s="625" t="str">
        <f t="shared" ref="AG281" si="3009">IF(AG279=0,"",AG280)</f>
        <v/>
      </c>
      <c r="AH281" s="625" t="str">
        <f t="shared" ref="AH281" si="3010">IF(AH279=0,"",AH280)</f>
        <v/>
      </c>
      <c r="AI281" s="625" t="str">
        <f t="shared" ref="AI281" si="3011">IF(AI279=0,"",AI280)</f>
        <v/>
      </c>
      <c r="AJ281" s="625"/>
      <c r="AK281" s="1330"/>
      <c r="AL281" s="2270"/>
      <c r="AM281" s="2276"/>
      <c r="AN281" s="2276"/>
      <c r="AO281" s="2276"/>
    </row>
    <row r="282" spans="2:41" ht="15.75" customHeight="1" thickTop="1" x14ac:dyDescent="0.2">
      <c r="B282" s="2259">
        <v>34</v>
      </c>
      <c r="C282" s="2262" t="str">
        <f>ABSEN!C44</f>
        <v/>
      </c>
      <c r="D282" s="2240" t="str">
        <f>ABSEN!E44</f>
        <v/>
      </c>
      <c r="E282" s="2241"/>
      <c r="F282" s="589" t="str">
        <f>NPENGETAHUAN!N48</f>
        <v/>
      </c>
      <c r="G282" s="1310" t="str">
        <f>NKETRAMPILAN!M48</f>
        <v/>
      </c>
      <c r="H282" s="1304" t="str">
        <f>NSIKAP!Z53</f>
        <v/>
      </c>
      <c r="I282" s="1314" t="str">
        <f>NPENGETAHUAN!V48</f>
        <v/>
      </c>
      <c r="J282" s="1310" t="str">
        <f>NKETRAMPILAN!U48</f>
        <v/>
      </c>
      <c r="K282" s="1304" t="str">
        <f>NSIKAP!AH53</f>
        <v/>
      </c>
      <c r="L282" s="623" t="str">
        <f>F282</f>
        <v/>
      </c>
      <c r="M282" s="623" t="str">
        <f>F283</f>
        <v/>
      </c>
      <c r="N282" s="623" t="str">
        <f>F284</f>
        <v/>
      </c>
      <c r="O282" s="623" t="str">
        <f>F285</f>
        <v/>
      </c>
      <c r="P282" s="623" t="str">
        <f>F286</f>
        <v/>
      </c>
      <c r="Q282" s="623" t="str">
        <f>F287</f>
        <v/>
      </c>
      <c r="R282" s="623">
        <f>COUNTBLANK(L282:Q282)</f>
        <v>6</v>
      </c>
      <c r="S282" s="1301" t="str">
        <f>IF(R282=6,"","Sudah memahami ")</f>
        <v/>
      </c>
      <c r="T282" s="2272" t="str">
        <f>CONCATENATE(S283,L282,L285,M282,M285,N282,N285,O282,O285,P282,P285,Q282)</f>
        <v/>
      </c>
      <c r="U282" s="1322" t="str">
        <f>G282</f>
        <v/>
      </c>
      <c r="V282" s="1322" t="str">
        <f>G283</f>
        <v/>
      </c>
      <c r="W282" s="1322" t="str">
        <f>G284</f>
        <v/>
      </c>
      <c r="X282" s="1322" t="str">
        <f>G285</f>
        <v/>
      </c>
      <c r="Y282" s="1322" t="str">
        <f>G286</f>
        <v/>
      </c>
      <c r="Z282" s="1322" t="str">
        <f>G287</f>
        <v/>
      </c>
      <c r="AA282" s="623">
        <f>COUNTBLANK(U282:Z282)</f>
        <v>6</v>
      </c>
      <c r="AB282" s="1301" t="str">
        <f>IF(AA282=6,"","Sudah memiliki ketrampilan ")</f>
        <v/>
      </c>
      <c r="AC282" s="2272" t="str">
        <f>CONCATENATE(AB283,U282,U285,V282,V285,W282,W285,X282,X285,Y282,Y285,Z282)</f>
        <v/>
      </c>
      <c r="AD282" s="1322" t="str">
        <f t="shared" ref="AD282" si="3012">H282</f>
        <v/>
      </c>
      <c r="AE282" s="1322" t="str">
        <f t="shared" ref="AE282" si="3013">H283</f>
        <v/>
      </c>
      <c r="AF282" s="1322" t="str">
        <f t="shared" ref="AF282" si="3014">H284</f>
        <v/>
      </c>
      <c r="AG282" s="1322" t="str">
        <f t="shared" ref="AG282" si="3015">H285</f>
        <v/>
      </c>
      <c r="AH282" s="1322" t="str">
        <f t="shared" ref="AH282" si="3016">H286</f>
        <v/>
      </c>
      <c r="AI282" s="1322" t="str">
        <f t="shared" ref="AI282" si="3017">H287</f>
        <v/>
      </c>
      <c r="AJ282" s="623">
        <f t="shared" ref="AJ282" si="3018">COUNTBLANK(AD282:AI282)</f>
        <v>6</v>
      </c>
      <c r="AK282" s="1301" t="str">
        <f t="shared" ref="AK282" si="3019">IF(AJ282=6,"","Sudah memperlihatkan sikap yang konsisten terhadap ")</f>
        <v/>
      </c>
      <c r="AL282" s="2272" t="str">
        <f t="shared" ref="AL282" si="3020">CONCATENATE(AK283,AD282,AD285,AE282,AE285,AF282,AF285,AG282,AG285,AH282,AH285,AI282)</f>
        <v/>
      </c>
      <c r="AM282" s="2274" t="str">
        <f t="shared" ref="AM282" si="3021">CONCATENATE(T282,T286)</f>
        <v/>
      </c>
      <c r="AN282" s="2274" t="str">
        <f t="shared" ref="AN282" si="3022">CONCATENATE(AC282,AC286)</f>
        <v/>
      </c>
      <c r="AO282" s="2274" t="str">
        <f t="shared" ref="AO282" si="3023">CONCATENATE(AL282,AL286)</f>
        <v/>
      </c>
    </row>
    <row r="283" spans="2:41" ht="15" customHeight="1" x14ac:dyDescent="0.2">
      <c r="B283" s="2260"/>
      <c r="C283" s="2263"/>
      <c r="D283" s="2242"/>
      <c r="E283" s="2243"/>
      <c r="F283" s="590" t="str">
        <f>NPENGETAHUAN!O48</f>
        <v/>
      </c>
      <c r="G283" s="1311" t="str">
        <f>NKETRAMPILAN!N48</f>
        <v/>
      </c>
      <c r="H283" s="1305" t="str">
        <f>NSIKAP!AA53</f>
        <v/>
      </c>
      <c r="I283" s="1315" t="str">
        <f>NPENGETAHUAN!W48</f>
        <v/>
      </c>
      <c r="J283" s="1311" t="str">
        <f>NKETRAMPILAN!V48</f>
        <v/>
      </c>
      <c r="K283" s="1305" t="str">
        <f>NSIKAP!AI53</f>
        <v/>
      </c>
      <c r="L283" s="624">
        <f>IF(L282="",0,1)</f>
        <v>0</v>
      </c>
      <c r="M283" s="624">
        <f>IF(M282="",0,1)</f>
        <v>0</v>
      </c>
      <c r="N283" s="624">
        <f t="shared" ref="N283" si="3024">IF(N282="",0,1)</f>
        <v>0</v>
      </c>
      <c r="O283" s="624">
        <f t="shared" ref="O283" si="3025">IF(O282="",0,1)</f>
        <v>0</v>
      </c>
      <c r="P283" s="624">
        <f t="shared" ref="P283" si="3026">IF(P282="",0,1)</f>
        <v>0</v>
      </c>
      <c r="Q283" s="624">
        <f t="shared" ref="Q283" si="3027">IF(Q282="",0,1)</f>
        <v>0</v>
      </c>
      <c r="R283" s="624">
        <f>SUM(L283:Q283)</f>
        <v>0</v>
      </c>
      <c r="S283" s="624" t="str">
        <f>IF(R283=6,"",S282)</f>
        <v/>
      </c>
      <c r="T283" s="2269"/>
      <c r="U283" s="624">
        <f>IF(U282="",0,1)</f>
        <v>0</v>
      </c>
      <c r="V283" s="624">
        <f>IF(V282="",0,1)</f>
        <v>0</v>
      </c>
      <c r="W283" s="624">
        <f t="shared" ref="W283" si="3028">IF(W282="",0,1)</f>
        <v>0</v>
      </c>
      <c r="X283" s="624">
        <f t="shared" ref="X283" si="3029">IF(X282="",0,1)</f>
        <v>0</v>
      </c>
      <c r="Y283" s="624">
        <f t="shared" ref="Y283" si="3030">IF(Y282="",0,1)</f>
        <v>0</v>
      </c>
      <c r="Z283" s="624">
        <f t="shared" ref="Z283" si="3031">IF(Z282="",0,1)</f>
        <v>0</v>
      </c>
      <c r="AA283" s="624">
        <f>SUM(U283:Z283)</f>
        <v>0</v>
      </c>
      <c r="AB283" s="1300" t="str">
        <f>IF(AA283=6,"",AB282)</f>
        <v/>
      </c>
      <c r="AC283" s="2269"/>
      <c r="AD283" s="624">
        <f t="shared" ref="AD283" si="3032">IF(AD282="",0,1)</f>
        <v>0</v>
      </c>
      <c r="AE283" s="624">
        <f t="shared" ref="AE283" si="3033">IF(AE282="",0,1)</f>
        <v>0</v>
      </c>
      <c r="AF283" s="624">
        <f t="shared" ref="AF283" si="3034">IF(AF282="",0,1)</f>
        <v>0</v>
      </c>
      <c r="AG283" s="624">
        <f t="shared" ref="AG283" si="3035">IF(AG282="",0,1)</f>
        <v>0</v>
      </c>
      <c r="AH283" s="624">
        <f t="shared" ref="AH283" si="3036">IF(AH282="",0,1)</f>
        <v>0</v>
      </c>
      <c r="AI283" s="624">
        <f t="shared" ref="AI283" si="3037">IF(AI282="",0,1)</f>
        <v>0</v>
      </c>
      <c r="AJ283" s="624">
        <f t="shared" ref="AJ283" si="3038">SUM(AD283:AI283)</f>
        <v>0</v>
      </c>
      <c r="AK283" s="1300" t="str">
        <f t="shared" ref="AK283" si="3039">IF(AJ283=6,"",AK282)</f>
        <v/>
      </c>
      <c r="AL283" s="2269"/>
      <c r="AM283" s="2275"/>
      <c r="AN283" s="2275"/>
      <c r="AO283" s="2275"/>
    </row>
    <row r="284" spans="2:41" ht="15" customHeight="1" x14ac:dyDescent="0.2">
      <c r="B284" s="2260"/>
      <c r="C284" s="2263"/>
      <c r="D284" s="2242"/>
      <c r="E284" s="2243"/>
      <c r="F284" s="601" t="str">
        <f>NPENGETAHUAN!P48</f>
        <v/>
      </c>
      <c r="G284" s="1311" t="str">
        <f>NKETRAMPILAN!O48</f>
        <v/>
      </c>
      <c r="H284" s="1306" t="str">
        <f>NSIKAP!AB53</f>
        <v/>
      </c>
      <c r="I284" s="1316" t="str">
        <f>NPENGETAHUAN!X48</f>
        <v/>
      </c>
      <c r="J284" s="1311" t="str">
        <f>NKETRAMPILAN!W48</f>
        <v/>
      </c>
      <c r="K284" s="1306" t="str">
        <f>NSIKAP!AJ53</f>
        <v/>
      </c>
      <c r="L284" s="624" t="str">
        <f>IF(SUM(L283:Q283)=1,"",IF(SUM(L283:Q283)=2," dan ",", "))</f>
        <v xml:space="preserve">, </v>
      </c>
      <c r="M284" s="624" t="str">
        <f>IF(SUM(M283:Q283)=1,"",IF(SUM(M283:Q283)=2," dan ",", "))</f>
        <v xml:space="preserve">, </v>
      </c>
      <c r="N284" s="624" t="str">
        <f>IF(SUM(N283:Q283)=1,"",IF(SUM(N283:Q283)=2," dan ",", "))</f>
        <v xml:space="preserve">, </v>
      </c>
      <c r="O284" s="624" t="str">
        <f>IF(SUM(O283:Q283)=1,"",IF(SUM(O283:Q283)=2," dan ",", "))</f>
        <v xml:space="preserve">, </v>
      </c>
      <c r="P284" s="624" t="str">
        <f>IF(SUM(P283:Q283)=1,"",IF(SUM(P283:Q283)=2," dan ",", "))</f>
        <v xml:space="preserve">, </v>
      </c>
      <c r="Q284" s="624"/>
      <c r="R284" s="624"/>
      <c r="S284" s="624"/>
      <c r="T284" s="2269"/>
      <c r="U284" s="624" t="str">
        <f>IF(SUM(U283:Z283)=1,"",IF(SUM(U283:Z283)=2," dan ",", "))</f>
        <v xml:space="preserve">, </v>
      </c>
      <c r="V284" s="624" t="str">
        <f>IF(SUM(V283:Z283)=1,"",IF(SUM(V283:Z283)=2," dan ",", "))</f>
        <v xml:space="preserve">, </v>
      </c>
      <c r="W284" s="624" t="str">
        <f>IF(SUM(W283:Z283)=1,"",IF(SUM(W283:Z283)=2," dan ",", "))</f>
        <v xml:space="preserve">, </v>
      </c>
      <c r="X284" s="624" t="str">
        <f>IF(SUM(X283:Z283)=1,"",IF(SUM(X283:Z283)=2," dan ",", "))</f>
        <v xml:space="preserve">, </v>
      </c>
      <c r="Y284" s="624" t="str">
        <f>IF(SUM(Y283:Z283)=1,"",IF(SUM(Y283:Z283)=2," dan ",", "))</f>
        <v xml:space="preserve">, </v>
      </c>
      <c r="Z284" s="624"/>
      <c r="AA284" s="624"/>
      <c r="AB284" s="1300"/>
      <c r="AC284" s="2269"/>
      <c r="AD284" s="624" t="str">
        <f t="shared" ref="AD284" si="3040">IF(SUM(AD283:AI283)=1,"",IF(SUM(AD283:AI283)=2," dan ",", "))</f>
        <v xml:space="preserve">, </v>
      </c>
      <c r="AE284" s="624" t="str">
        <f t="shared" ref="AE284" si="3041">IF(SUM(AE283:AI283)=1,"",IF(SUM(AE283:AI283)=2," dan ",", "))</f>
        <v xml:space="preserve">, </v>
      </c>
      <c r="AF284" s="624" t="str">
        <f t="shared" ref="AF284" si="3042">IF(SUM(AF283:AI283)=1,"",IF(SUM(AF283:AI283)=2," dan ",", "))</f>
        <v xml:space="preserve">, </v>
      </c>
      <c r="AG284" s="624" t="str">
        <f t="shared" ref="AG284" si="3043">IF(SUM(AG283:AI283)=1,"",IF(SUM(AG283:AI283)=2," dan ",", "))</f>
        <v xml:space="preserve">, </v>
      </c>
      <c r="AH284" s="624" t="str">
        <f t="shared" ref="AH284" si="3044">IF(SUM(AH283:AI283)=1,"",IF(SUM(AH283:AI283)=2," dan ",", "))</f>
        <v xml:space="preserve">, </v>
      </c>
      <c r="AI284" s="624"/>
      <c r="AJ284" s="624"/>
      <c r="AK284" s="1300"/>
      <c r="AL284" s="2269"/>
      <c r="AM284" s="2275"/>
      <c r="AN284" s="2275"/>
      <c r="AO284" s="2275"/>
    </row>
    <row r="285" spans="2:41" ht="15" customHeight="1" x14ac:dyDescent="0.2">
      <c r="B285" s="2260"/>
      <c r="C285" s="2263"/>
      <c r="D285" s="2242"/>
      <c r="E285" s="2243"/>
      <c r="F285" s="601" t="str">
        <f>NPENGETAHUAN!Q48</f>
        <v/>
      </c>
      <c r="G285" s="1311" t="str">
        <f>NKETRAMPILAN!P48</f>
        <v/>
      </c>
      <c r="H285" s="1306" t="str">
        <f>NSIKAP!AC53</f>
        <v/>
      </c>
      <c r="I285" s="1316" t="str">
        <f>NPENGETAHUAN!Y48</f>
        <v/>
      </c>
      <c r="J285" s="1311" t="str">
        <f>NKETRAMPILAN!X48</f>
        <v/>
      </c>
      <c r="K285" s="1306" t="str">
        <f>NSIKAP!AK53</f>
        <v/>
      </c>
      <c r="L285" s="624" t="str">
        <f>IF(L283=0,"",L284)</f>
        <v/>
      </c>
      <c r="M285" s="624" t="str">
        <f>IF(M283=0,"",M284)</f>
        <v/>
      </c>
      <c r="N285" s="624" t="str">
        <f t="shared" ref="N285" si="3045">IF(N283=0,"",N284)</f>
        <v/>
      </c>
      <c r="O285" s="624" t="str">
        <f t="shared" ref="O285" si="3046">IF(O283=0,"",O284)</f>
        <v/>
      </c>
      <c r="P285" s="624" t="str">
        <f t="shared" ref="P285" si="3047">IF(P283=0,"",P284)</f>
        <v/>
      </c>
      <c r="Q285" s="624"/>
      <c r="R285" s="624"/>
      <c r="S285" s="624"/>
      <c r="T285" s="2273"/>
      <c r="U285" s="624" t="str">
        <f>IF(U283=0,"",U284)</f>
        <v/>
      </c>
      <c r="V285" s="624" t="str">
        <f>IF(V283=0,"",V284)</f>
        <v/>
      </c>
      <c r="W285" s="624" t="str">
        <f t="shared" ref="W285" si="3048">IF(W283=0,"",W284)</f>
        <v/>
      </c>
      <c r="X285" s="624" t="str">
        <f t="shared" ref="X285" si="3049">IF(X283=0,"",X284)</f>
        <v/>
      </c>
      <c r="Y285" s="624" t="str">
        <f t="shared" ref="Y285" si="3050">IF(Y283=0,"",Y284)</f>
        <v/>
      </c>
      <c r="Z285" s="624"/>
      <c r="AA285" s="624"/>
      <c r="AB285" s="1300"/>
      <c r="AC285" s="2273"/>
      <c r="AD285" s="624" t="str">
        <f t="shared" ref="AD285:AE285" si="3051">IF(AD283=0,"",AD284)</f>
        <v/>
      </c>
      <c r="AE285" s="624" t="str">
        <f t="shared" si="3051"/>
        <v/>
      </c>
      <c r="AF285" s="624" t="str">
        <f t="shared" ref="AF285" si="3052">IF(AF283=0,"",AF284)</f>
        <v/>
      </c>
      <c r="AG285" s="624" t="str">
        <f t="shared" ref="AG285" si="3053">IF(AG283=0,"",AG284)</f>
        <v/>
      </c>
      <c r="AH285" s="624" t="str">
        <f t="shared" ref="AH285" si="3054">IF(AH283=0,"",AH284)</f>
        <v/>
      </c>
      <c r="AI285" s="624"/>
      <c r="AJ285" s="624"/>
      <c r="AK285" s="1300"/>
      <c r="AL285" s="2273"/>
      <c r="AM285" s="2275"/>
      <c r="AN285" s="2275"/>
      <c r="AO285" s="2275"/>
    </row>
    <row r="286" spans="2:41" ht="15" customHeight="1" x14ac:dyDescent="0.2">
      <c r="B286" s="2260"/>
      <c r="C286" s="2263"/>
      <c r="D286" s="2242"/>
      <c r="E286" s="2243"/>
      <c r="F286" s="601" t="str">
        <f>NPENGETAHUAN!R48</f>
        <v/>
      </c>
      <c r="G286" s="1311" t="str">
        <f>NKETRAMPILAN!Q48</f>
        <v/>
      </c>
      <c r="H286" s="1306" t="str">
        <f>NSIKAP!AD53</f>
        <v/>
      </c>
      <c r="I286" s="1316" t="str">
        <f>NPENGETAHUAN!Z48</f>
        <v/>
      </c>
      <c r="J286" s="1311" t="str">
        <f>NKETRAMPILAN!Y48</f>
        <v/>
      </c>
      <c r="K286" s="1306" t="str">
        <f>NSIKAP!AL53</f>
        <v/>
      </c>
      <c r="L286" s="624" t="str">
        <f>I282</f>
        <v/>
      </c>
      <c r="M286" s="624" t="str">
        <f>I283</f>
        <v/>
      </c>
      <c r="N286" s="624" t="str">
        <f>I284</f>
        <v/>
      </c>
      <c r="O286" s="624" t="str">
        <f>I285</f>
        <v/>
      </c>
      <c r="P286" s="624" t="str">
        <f>I286</f>
        <v/>
      </c>
      <c r="Q286" s="624" t="str">
        <f>I287</f>
        <v/>
      </c>
      <c r="R286" s="624">
        <f t="shared" ref="R286" si="3055">COUNTBLANK(L286:Q286)</f>
        <v>6</v>
      </c>
      <c r="S286" s="624" t="str">
        <f>IF(R282=6,"Masih harus ditingkatkan pemahaman mengenai", ", tapi masih harus ditingkatkan pemahaman mengenai ")</f>
        <v>Masih harus ditingkatkan pemahaman mengenai</v>
      </c>
      <c r="T286" s="2268" t="str">
        <f>CONCATENATE(S287,L286,L289,M286,M289,N286,N289,O286,O289,P286,P289,Q286)</f>
        <v/>
      </c>
      <c r="U286" s="624" t="str">
        <f>J282</f>
        <v/>
      </c>
      <c r="V286" s="624" t="str">
        <f>J283</f>
        <v/>
      </c>
      <c r="W286" s="624" t="str">
        <f>J284</f>
        <v/>
      </c>
      <c r="X286" s="624" t="str">
        <f>J285</f>
        <v/>
      </c>
      <c r="Y286" s="624" t="str">
        <f>J286</f>
        <v/>
      </c>
      <c r="Z286" s="624" t="str">
        <f>J287</f>
        <v/>
      </c>
      <c r="AA286" s="624">
        <f t="shared" ref="AA286" si="3056">COUNTBLANK(U286:Z286)</f>
        <v>6</v>
      </c>
      <c r="AB286" s="1300" t="str">
        <f>IF(AA282=6,"Masih harus ditingkatkan kemampuan pada ketrampilan", ", tapi masih harus ditingkatkan ketrampilannya dalam ")</f>
        <v>Masih harus ditingkatkan kemampuan pada ketrampilan</v>
      </c>
      <c r="AC286" s="2268" t="str">
        <f>CONCATENATE(AB287,U286,U289,V286,V289,W286,W289,X286,X289,Y286,Y289,Z286)</f>
        <v/>
      </c>
      <c r="AD286" s="624" t="str">
        <f t="shared" ref="AD286" si="3057">K282</f>
        <v/>
      </c>
      <c r="AE286" s="624" t="str">
        <f t="shared" ref="AE286" si="3058">K283</f>
        <v/>
      </c>
      <c r="AF286" s="624" t="str">
        <f t="shared" ref="AF286" si="3059">K284</f>
        <v/>
      </c>
      <c r="AG286" s="624" t="str">
        <f t="shared" ref="AG286" si="3060">K285</f>
        <v/>
      </c>
      <c r="AH286" s="624" t="str">
        <f t="shared" ref="AH286" si="3061">K286</f>
        <v/>
      </c>
      <c r="AI286" s="624" t="str">
        <f t="shared" ref="AI286" si="3062">K287</f>
        <v/>
      </c>
      <c r="AJ286" s="624">
        <f t="shared" ref="AJ286" si="3063">COUNTBLANK(AD286:AI286)</f>
        <v>6</v>
      </c>
      <c r="AK286" s="1300" t="str">
        <f t="shared" ref="AK286" si="3064">IF(AJ282=6,"Masih harus diperbaiki sikap dan perilakunya dalam hal ", ", tapi masih harus diperbaiki sikap dan perilakunya dalam hal ")</f>
        <v xml:space="preserve">Masih harus diperbaiki sikap dan perilakunya dalam hal </v>
      </c>
      <c r="AL286" s="2268" t="str">
        <f t="shared" ref="AL286" si="3065">CONCATENATE(AK287,AD286,AD289,AE286,AE289,AF286,AF289,AG286,AG289,AH286,AH289,AI286)</f>
        <v/>
      </c>
      <c r="AM286" s="2275"/>
      <c r="AN286" s="2275"/>
      <c r="AO286" s="2275"/>
    </row>
    <row r="287" spans="2:41" ht="15.75" customHeight="1" thickBot="1" x14ac:dyDescent="0.25">
      <c r="B287" s="2261"/>
      <c r="C287" s="2264"/>
      <c r="D287" s="2244"/>
      <c r="E287" s="2245"/>
      <c r="F287" s="591" t="str">
        <f>NPENGETAHUAN!S48</f>
        <v/>
      </c>
      <c r="G287" s="1311" t="str">
        <f>NKETRAMPILAN!R48</f>
        <v/>
      </c>
      <c r="H287" s="1307" t="str">
        <f>NSIKAP!AE53</f>
        <v/>
      </c>
      <c r="I287" s="1317" t="str">
        <f>NPENGETAHUAN!AA48</f>
        <v/>
      </c>
      <c r="J287" s="1311" t="str">
        <f>NKETRAMPILAN!Z48</f>
        <v/>
      </c>
      <c r="K287" s="1307" t="str">
        <f>NSIKAP!AM53</f>
        <v/>
      </c>
      <c r="L287" s="624">
        <f>IF(L286="",0,1)</f>
        <v>0</v>
      </c>
      <c r="M287" s="624">
        <f t="shared" ref="M287" si="3066">IF(M286="",0,1)</f>
        <v>0</v>
      </c>
      <c r="N287" s="624">
        <f t="shared" ref="N287" si="3067">IF(N286="",0,1)</f>
        <v>0</v>
      </c>
      <c r="O287" s="624">
        <f t="shared" ref="O287" si="3068">IF(O286="",0,1)</f>
        <v>0</v>
      </c>
      <c r="P287" s="624">
        <f t="shared" ref="P287" si="3069">IF(P286="",0,1)</f>
        <v>0</v>
      </c>
      <c r="Q287" s="624">
        <f t="shared" ref="Q287" si="3070">IF(Q286="",0,1)</f>
        <v>0</v>
      </c>
      <c r="R287" s="624">
        <f>SUM(L287:Q287)</f>
        <v>0</v>
      </c>
      <c r="S287" s="624" t="str">
        <f>IF(R286=6,"",S286)</f>
        <v/>
      </c>
      <c r="T287" s="2269"/>
      <c r="U287" s="624">
        <f>IF(U286="",0,1)</f>
        <v>0</v>
      </c>
      <c r="V287" s="624">
        <f t="shared" ref="V287" si="3071">IF(V286="",0,1)</f>
        <v>0</v>
      </c>
      <c r="W287" s="624">
        <f t="shared" ref="W287" si="3072">IF(W286="",0,1)</f>
        <v>0</v>
      </c>
      <c r="X287" s="624">
        <f t="shared" ref="X287" si="3073">IF(X286="",0,1)</f>
        <v>0</v>
      </c>
      <c r="Y287" s="624">
        <f t="shared" ref="Y287" si="3074">IF(Y286="",0,1)</f>
        <v>0</v>
      </c>
      <c r="Z287" s="624">
        <f t="shared" ref="Z287" si="3075">IF(Z286="",0,1)</f>
        <v>0</v>
      </c>
      <c r="AA287" s="624">
        <f>SUM(U287:Z287)</f>
        <v>0</v>
      </c>
      <c r="AB287" s="1300" t="str">
        <f>IF(AA286=6,"",AB286)</f>
        <v/>
      </c>
      <c r="AC287" s="2269"/>
      <c r="AD287" s="624">
        <f t="shared" ref="AD287" si="3076">IF(AD286="",0,1)</f>
        <v>0</v>
      </c>
      <c r="AE287" s="624">
        <f t="shared" ref="AE287" si="3077">IF(AE286="",0,1)</f>
        <v>0</v>
      </c>
      <c r="AF287" s="624">
        <f t="shared" ref="AF287" si="3078">IF(AF286="",0,1)</f>
        <v>0</v>
      </c>
      <c r="AG287" s="624">
        <f t="shared" ref="AG287" si="3079">IF(AG286="",0,1)</f>
        <v>0</v>
      </c>
      <c r="AH287" s="624">
        <f t="shared" ref="AH287" si="3080">IF(AH286="",0,1)</f>
        <v>0</v>
      </c>
      <c r="AI287" s="624">
        <f t="shared" ref="AI287" si="3081">IF(AI286="",0,1)</f>
        <v>0</v>
      </c>
      <c r="AJ287" s="624">
        <f t="shared" ref="AJ287" si="3082">SUM(AD287:AI287)</f>
        <v>0</v>
      </c>
      <c r="AK287" s="1300" t="str">
        <f t="shared" ref="AK287" si="3083">IF(AJ286=6,"",AK286)</f>
        <v/>
      </c>
      <c r="AL287" s="2269"/>
      <c r="AM287" s="2275"/>
      <c r="AN287" s="2275"/>
      <c r="AO287" s="2275"/>
    </row>
    <row r="288" spans="2:41" ht="15.75" hidden="1" customHeight="1" thickTop="1" x14ac:dyDescent="0.2">
      <c r="B288" s="1298"/>
      <c r="C288" s="1299"/>
      <c r="D288" s="1296"/>
      <c r="E288" s="1297"/>
      <c r="F288" s="600"/>
      <c r="G288" s="1312"/>
      <c r="H288" s="1308"/>
      <c r="I288" s="1313"/>
      <c r="J288" s="1312"/>
      <c r="K288" s="1308"/>
      <c r="L288" s="624" t="str">
        <f>IF(SUM(L287:Q287)=1,"",IF(SUM(L287:Q287)=2," dan ",", "))</f>
        <v xml:space="preserve">, </v>
      </c>
      <c r="M288" s="624" t="str">
        <f>IF(SUM(M287:Q287)=1,"",IF(SUM(M287:Q287)=2," dan ",", "))</f>
        <v xml:space="preserve">, </v>
      </c>
      <c r="N288" s="624" t="str">
        <f>IF(SUM(N287:Q287)=1,"",IF(SUM(N287:Q287)=2," dan ",", "))</f>
        <v xml:space="preserve">, </v>
      </c>
      <c r="O288" s="624" t="str">
        <f>IF(SUM(O287:Q287)=1,"",IF(SUM(O287:Q287)=2," dan ",", "))</f>
        <v xml:space="preserve">, </v>
      </c>
      <c r="P288" s="624" t="str">
        <f>IF(SUM(P287:Q287)=1,"",IF(SUM(P287:Q287)=2," dan ",", "))</f>
        <v xml:space="preserve">, </v>
      </c>
      <c r="Q288" s="624"/>
      <c r="R288" s="624"/>
      <c r="S288" s="624"/>
      <c r="T288" s="2269"/>
      <c r="U288" s="624" t="str">
        <f>IF(SUM(U287:Z287)=1,"",IF(SUM(U287:Z287)=2," dan ",", "))</f>
        <v xml:space="preserve">, </v>
      </c>
      <c r="V288" s="624" t="str">
        <f>IF(SUM(V287:Z287)=1,"",IF(SUM(V287:Z287)=2," dan ",", "))</f>
        <v xml:space="preserve">, </v>
      </c>
      <c r="W288" s="624" t="str">
        <f>IF(SUM(W287:Z287)=1,"",IF(SUM(W287:Z287)=2," dan ",", "))</f>
        <v xml:space="preserve">, </v>
      </c>
      <c r="X288" s="624" t="str">
        <f>IF(SUM(X287:Z287)=1,"",IF(SUM(X287:Z287)=2," dan ",", "))</f>
        <v xml:space="preserve">, </v>
      </c>
      <c r="Y288" s="624" t="str">
        <f>IF(SUM(Y287:Z287)=1,"",IF(SUM(Y287:Z287)=2," dan ",", "))</f>
        <v xml:space="preserve">, </v>
      </c>
      <c r="Z288" s="624"/>
      <c r="AA288" s="624"/>
      <c r="AB288" s="1300"/>
      <c r="AC288" s="2269"/>
      <c r="AD288" s="624" t="str">
        <f t="shared" ref="AD288" si="3084">IF(SUM(AD287:AI287)=1,"",IF(SUM(AD287:AI287)=2," dan ",", "))</f>
        <v xml:space="preserve">, </v>
      </c>
      <c r="AE288" s="624" t="str">
        <f t="shared" ref="AE288" si="3085">IF(SUM(AE287:AI287)=1,"",IF(SUM(AE287:AI287)=2," dan ",", "))</f>
        <v xml:space="preserve">, </v>
      </c>
      <c r="AF288" s="624" t="str">
        <f t="shared" ref="AF288" si="3086">IF(SUM(AF287:AI287)=1,"",IF(SUM(AF287:AI287)=2," dan ",", "))</f>
        <v xml:space="preserve">, </v>
      </c>
      <c r="AG288" s="624" t="str">
        <f t="shared" ref="AG288" si="3087">IF(SUM(AG287:AI287)=1,"",IF(SUM(AG287:AI287)=2," dan ",", "))</f>
        <v xml:space="preserve">, </v>
      </c>
      <c r="AH288" s="624" t="str">
        <f t="shared" ref="AH288" si="3088">IF(SUM(AH287:AI287)=1,"",IF(SUM(AH287:AI287)=2," dan ",", "))</f>
        <v xml:space="preserve">, </v>
      </c>
      <c r="AI288" s="624"/>
      <c r="AJ288" s="624"/>
      <c r="AK288" s="1300"/>
      <c r="AL288" s="2269"/>
      <c r="AM288" s="2275"/>
      <c r="AN288" s="2275"/>
      <c r="AO288" s="2275"/>
    </row>
    <row r="289" spans="2:41" ht="15.75" hidden="1" customHeight="1" thickBot="1" x14ac:dyDescent="0.25">
      <c r="B289" s="616"/>
      <c r="C289" s="617"/>
      <c r="D289" s="618"/>
      <c r="E289" s="619"/>
      <c r="F289" s="600"/>
      <c r="G289" s="1312"/>
      <c r="H289" s="1308"/>
      <c r="I289" s="1313"/>
      <c r="J289" s="1312"/>
      <c r="K289" s="1308"/>
      <c r="L289" s="625" t="str">
        <f>IF(L287=0,"",L288)</f>
        <v/>
      </c>
      <c r="M289" s="625" t="str">
        <f t="shared" ref="M289" si="3089">IF(M287=0,"",M288)</f>
        <v/>
      </c>
      <c r="N289" s="625" t="str">
        <f t="shared" ref="N289" si="3090">IF(N287=0,"",N288)</f>
        <v/>
      </c>
      <c r="O289" s="625" t="str">
        <f t="shared" ref="O289" si="3091">IF(O287=0,"",O288)</f>
        <v/>
      </c>
      <c r="P289" s="625" t="str">
        <f t="shared" ref="P289" si="3092">IF(P287=0,"",P288)</f>
        <v/>
      </c>
      <c r="Q289" s="625" t="str">
        <f t="shared" ref="Q289" si="3093">IF(Q287=0,"",Q288)</f>
        <v/>
      </c>
      <c r="R289" s="625"/>
      <c r="S289" s="625"/>
      <c r="T289" s="2270"/>
      <c r="U289" s="625" t="str">
        <f>IF(U287=0,"",U288)</f>
        <v/>
      </c>
      <c r="V289" s="625" t="str">
        <f t="shared" ref="V289" si="3094">IF(V287=0,"",V288)</f>
        <v/>
      </c>
      <c r="W289" s="625" t="str">
        <f t="shared" ref="W289" si="3095">IF(W287=0,"",W288)</f>
        <v/>
      </c>
      <c r="X289" s="625" t="str">
        <f t="shared" ref="X289" si="3096">IF(X287=0,"",X288)</f>
        <v/>
      </c>
      <c r="Y289" s="625" t="str">
        <f t="shared" ref="Y289" si="3097">IF(Y287=0,"",Y288)</f>
        <v/>
      </c>
      <c r="Z289" s="625" t="str">
        <f t="shared" ref="Z289" si="3098">IF(Z287=0,"",Z288)</f>
        <v/>
      </c>
      <c r="AA289" s="625"/>
      <c r="AB289" s="1330"/>
      <c r="AC289" s="2270"/>
      <c r="AD289" s="625" t="str">
        <f t="shared" ref="AD289" si="3099">IF(AD287=0,"",AD288)</f>
        <v/>
      </c>
      <c r="AE289" s="625" t="str">
        <f t="shared" ref="AE289" si="3100">IF(AE287=0,"",AE288)</f>
        <v/>
      </c>
      <c r="AF289" s="625" t="str">
        <f t="shared" ref="AF289" si="3101">IF(AF287=0,"",AF288)</f>
        <v/>
      </c>
      <c r="AG289" s="625" t="str">
        <f t="shared" ref="AG289" si="3102">IF(AG287=0,"",AG288)</f>
        <v/>
      </c>
      <c r="AH289" s="625" t="str">
        <f t="shared" ref="AH289" si="3103">IF(AH287=0,"",AH288)</f>
        <v/>
      </c>
      <c r="AI289" s="625" t="str">
        <f t="shared" ref="AI289" si="3104">IF(AI287=0,"",AI288)</f>
        <v/>
      </c>
      <c r="AJ289" s="625"/>
      <c r="AK289" s="1330"/>
      <c r="AL289" s="2270"/>
      <c r="AM289" s="2276"/>
      <c r="AN289" s="2276"/>
      <c r="AO289" s="2276"/>
    </row>
    <row r="290" spans="2:41" ht="15.75" customHeight="1" thickTop="1" x14ac:dyDescent="0.2">
      <c r="B290" s="2259">
        <v>35</v>
      </c>
      <c r="C290" s="2262" t="str">
        <f>ABSEN!C45</f>
        <v/>
      </c>
      <c r="D290" s="2240" t="str">
        <f>ABSEN!E45</f>
        <v/>
      </c>
      <c r="E290" s="2241"/>
      <c r="F290" s="589" t="str">
        <f>NPENGETAHUAN!N49</f>
        <v/>
      </c>
      <c r="G290" s="1310" t="str">
        <f>NKETRAMPILAN!M49</f>
        <v/>
      </c>
      <c r="H290" s="1304" t="str">
        <f>NSIKAP!Z54</f>
        <v/>
      </c>
      <c r="I290" s="1314" t="str">
        <f>NPENGETAHUAN!V49</f>
        <v/>
      </c>
      <c r="J290" s="1310" t="str">
        <f>NKETRAMPILAN!U49</f>
        <v/>
      </c>
      <c r="K290" s="1304" t="str">
        <f>NSIKAP!AH54</f>
        <v/>
      </c>
      <c r="L290" s="623" t="str">
        <f>F290</f>
        <v/>
      </c>
      <c r="M290" s="623" t="str">
        <f>F291</f>
        <v/>
      </c>
      <c r="N290" s="623" t="str">
        <f>F292</f>
        <v/>
      </c>
      <c r="O290" s="623" t="str">
        <f>F293</f>
        <v/>
      </c>
      <c r="P290" s="623" t="str">
        <f>F294</f>
        <v/>
      </c>
      <c r="Q290" s="623" t="str">
        <f>F295</f>
        <v/>
      </c>
      <c r="R290" s="623">
        <f>COUNTBLANK(L290:Q290)</f>
        <v>6</v>
      </c>
      <c r="S290" s="1301" t="str">
        <f>IF(R290=6,"","Sudah memahami ")</f>
        <v/>
      </c>
      <c r="T290" s="2272" t="str">
        <f>CONCATENATE(S291,L290,L293,M290,M293,N290,N293,O290,O293,P290,P293,Q290)</f>
        <v/>
      </c>
      <c r="U290" s="1322" t="str">
        <f>G290</f>
        <v/>
      </c>
      <c r="V290" s="1322" t="str">
        <f>G291</f>
        <v/>
      </c>
      <c r="W290" s="1322" t="str">
        <f>G292</f>
        <v/>
      </c>
      <c r="X290" s="1322" t="str">
        <f>G293</f>
        <v/>
      </c>
      <c r="Y290" s="1322" t="str">
        <f>G294</f>
        <v/>
      </c>
      <c r="Z290" s="1322" t="str">
        <f>G295</f>
        <v/>
      </c>
      <c r="AA290" s="623">
        <f>COUNTBLANK(U290:Z290)</f>
        <v>6</v>
      </c>
      <c r="AB290" s="1301" t="str">
        <f>IF(AA290=6,"","Sudah memiliki ketrampilan ")</f>
        <v/>
      </c>
      <c r="AC290" s="2272" t="str">
        <f>CONCATENATE(AB291,U290,U293,V290,V293,W290,W293,X290,X293,Y290,Y293,Z290)</f>
        <v/>
      </c>
      <c r="AD290" s="1322" t="str">
        <f t="shared" ref="AD290" si="3105">H290</f>
        <v/>
      </c>
      <c r="AE290" s="1322" t="str">
        <f t="shared" ref="AE290" si="3106">H291</f>
        <v/>
      </c>
      <c r="AF290" s="1322" t="str">
        <f t="shared" ref="AF290" si="3107">H292</f>
        <v/>
      </c>
      <c r="AG290" s="1322" t="str">
        <f t="shared" ref="AG290" si="3108">H293</f>
        <v/>
      </c>
      <c r="AH290" s="1322" t="str">
        <f t="shared" ref="AH290" si="3109">H294</f>
        <v/>
      </c>
      <c r="AI290" s="1322" t="str">
        <f t="shared" ref="AI290" si="3110">H295</f>
        <v/>
      </c>
      <c r="AJ290" s="623">
        <f t="shared" ref="AJ290" si="3111">COUNTBLANK(AD290:AI290)</f>
        <v>6</v>
      </c>
      <c r="AK290" s="1301" t="str">
        <f t="shared" ref="AK290" si="3112">IF(AJ290=6,"","Sudah memperlihatkan sikap yang konsisten terhadap ")</f>
        <v/>
      </c>
      <c r="AL290" s="2272" t="str">
        <f t="shared" ref="AL290" si="3113">CONCATENATE(AK291,AD290,AD293,AE290,AE293,AF290,AF293,AG290,AG293,AH290,AH293,AI290)</f>
        <v/>
      </c>
      <c r="AM290" s="2274" t="str">
        <f t="shared" ref="AM290" si="3114">CONCATENATE(T290,T294)</f>
        <v/>
      </c>
      <c r="AN290" s="2274" t="str">
        <f t="shared" ref="AN290" si="3115">CONCATENATE(AC290,AC294)</f>
        <v/>
      </c>
      <c r="AO290" s="2274" t="str">
        <f t="shared" ref="AO290" si="3116">CONCATENATE(AL290,AL294)</f>
        <v/>
      </c>
    </row>
    <row r="291" spans="2:41" ht="15" customHeight="1" x14ac:dyDescent="0.2">
      <c r="B291" s="2260"/>
      <c r="C291" s="2263"/>
      <c r="D291" s="2242"/>
      <c r="E291" s="2243"/>
      <c r="F291" s="590" t="str">
        <f>NPENGETAHUAN!O49</f>
        <v/>
      </c>
      <c r="G291" s="1311" t="str">
        <f>NKETRAMPILAN!N49</f>
        <v/>
      </c>
      <c r="H291" s="1305" t="str">
        <f>NSIKAP!AA54</f>
        <v/>
      </c>
      <c r="I291" s="1315" t="str">
        <f>NPENGETAHUAN!W49</f>
        <v/>
      </c>
      <c r="J291" s="1311" t="str">
        <f>NKETRAMPILAN!V49</f>
        <v/>
      </c>
      <c r="K291" s="1305" t="str">
        <f>NSIKAP!AI54</f>
        <v/>
      </c>
      <c r="L291" s="624">
        <f>IF(L290="",0,1)</f>
        <v>0</v>
      </c>
      <c r="M291" s="624">
        <f>IF(M290="",0,1)</f>
        <v>0</v>
      </c>
      <c r="N291" s="624">
        <f t="shared" ref="N291" si="3117">IF(N290="",0,1)</f>
        <v>0</v>
      </c>
      <c r="O291" s="624">
        <f t="shared" ref="O291" si="3118">IF(O290="",0,1)</f>
        <v>0</v>
      </c>
      <c r="P291" s="624">
        <f t="shared" ref="P291" si="3119">IF(P290="",0,1)</f>
        <v>0</v>
      </c>
      <c r="Q291" s="624">
        <f t="shared" ref="Q291" si="3120">IF(Q290="",0,1)</f>
        <v>0</v>
      </c>
      <c r="R291" s="624">
        <f>SUM(L291:Q291)</f>
        <v>0</v>
      </c>
      <c r="S291" s="624" t="str">
        <f>IF(R291=6,"",S290)</f>
        <v/>
      </c>
      <c r="T291" s="2269"/>
      <c r="U291" s="624">
        <f>IF(U290="",0,1)</f>
        <v>0</v>
      </c>
      <c r="V291" s="624">
        <f>IF(V290="",0,1)</f>
        <v>0</v>
      </c>
      <c r="W291" s="624">
        <f t="shared" ref="W291" si="3121">IF(W290="",0,1)</f>
        <v>0</v>
      </c>
      <c r="X291" s="624">
        <f t="shared" ref="X291" si="3122">IF(X290="",0,1)</f>
        <v>0</v>
      </c>
      <c r="Y291" s="624">
        <f t="shared" ref="Y291" si="3123">IF(Y290="",0,1)</f>
        <v>0</v>
      </c>
      <c r="Z291" s="624">
        <f t="shared" ref="Z291" si="3124">IF(Z290="",0,1)</f>
        <v>0</v>
      </c>
      <c r="AA291" s="624">
        <f>SUM(U291:Z291)</f>
        <v>0</v>
      </c>
      <c r="AB291" s="1300" t="str">
        <f>IF(AA291=6,"",AB290)</f>
        <v/>
      </c>
      <c r="AC291" s="2269"/>
      <c r="AD291" s="624">
        <f t="shared" ref="AD291" si="3125">IF(AD290="",0,1)</f>
        <v>0</v>
      </c>
      <c r="AE291" s="624">
        <f t="shared" ref="AE291" si="3126">IF(AE290="",0,1)</f>
        <v>0</v>
      </c>
      <c r="AF291" s="624">
        <f t="shared" ref="AF291" si="3127">IF(AF290="",0,1)</f>
        <v>0</v>
      </c>
      <c r="AG291" s="624">
        <f t="shared" ref="AG291" si="3128">IF(AG290="",0,1)</f>
        <v>0</v>
      </c>
      <c r="AH291" s="624">
        <f t="shared" ref="AH291" si="3129">IF(AH290="",0,1)</f>
        <v>0</v>
      </c>
      <c r="AI291" s="624">
        <f t="shared" ref="AI291" si="3130">IF(AI290="",0,1)</f>
        <v>0</v>
      </c>
      <c r="AJ291" s="624">
        <f t="shared" ref="AJ291" si="3131">SUM(AD291:AI291)</f>
        <v>0</v>
      </c>
      <c r="AK291" s="1300" t="str">
        <f t="shared" ref="AK291" si="3132">IF(AJ291=6,"",AK290)</f>
        <v/>
      </c>
      <c r="AL291" s="2269"/>
      <c r="AM291" s="2275"/>
      <c r="AN291" s="2275"/>
      <c r="AO291" s="2275"/>
    </row>
    <row r="292" spans="2:41" ht="15" customHeight="1" x14ac:dyDescent="0.2">
      <c r="B292" s="2260"/>
      <c r="C292" s="2263"/>
      <c r="D292" s="2242"/>
      <c r="E292" s="2243"/>
      <c r="F292" s="601" t="str">
        <f>NPENGETAHUAN!P49</f>
        <v/>
      </c>
      <c r="G292" s="1311" t="str">
        <f>NKETRAMPILAN!O49</f>
        <v/>
      </c>
      <c r="H292" s="1306" t="str">
        <f>NSIKAP!AB54</f>
        <v/>
      </c>
      <c r="I292" s="1316" t="str">
        <f>NPENGETAHUAN!X49</f>
        <v/>
      </c>
      <c r="J292" s="1311" t="str">
        <f>NKETRAMPILAN!W49</f>
        <v/>
      </c>
      <c r="K292" s="1306" t="str">
        <f>NSIKAP!AJ54</f>
        <v/>
      </c>
      <c r="L292" s="624" t="str">
        <f>IF(SUM(L291:Q291)=1,"",IF(SUM(L291:Q291)=2," dan ",", "))</f>
        <v xml:space="preserve">, </v>
      </c>
      <c r="M292" s="624" t="str">
        <f>IF(SUM(M291:Q291)=1,"",IF(SUM(M291:Q291)=2," dan ",", "))</f>
        <v xml:space="preserve">, </v>
      </c>
      <c r="N292" s="624" t="str">
        <f>IF(SUM(N291:Q291)=1,"",IF(SUM(N291:Q291)=2," dan ",", "))</f>
        <v xml:space="preserve">, </v>
      </c>
      <c r="O292" s="624" t="str">
        <f>IF(SUM(O291:Q291)=1,"",IF(SUM(O291:Q291)=2," dan ",", "))</f>
        <v xml:space="preserve">, </v>
      </c>
      <c r="P292" s="624" t="str">
        <f>IF(SUM(P291:Q291)=1,"",IF(SUM(P291:Q291)=2," dan ",", "))</f>
        <v xml:space="preserve">, </v>
      </c>
      <c r="Q292" s="624"/>
      <c r="R292" s="624"/>
      <c r="S292" s="624"/>
      <c r="T292" s="2269"/>
      <c r="U292" s="624" t="str">
        <f>IF(SUM(U291:Z291)=1,"",IF(SUM(U291:Z291)=2," dan ",", "))</f>
        <v xml:space="preserve">, </v>
      </c>
      <c r="V292" s="624" t="str">
        <f>IF(SUM(V291:Z291)=1,"",IF(SUM(V291:Z291)=2," dan ",", "))</f>
        <v xml:space="preserve">, </v>
      </c>
      <c r="W292" s="624" t="str">
        <f>IF(SUM(W291:Z291)=1,"",IF(SUM(W291:Z291)=2," dan ",", "))</f>
        <v xml:space="preserve">, </v>
      </c>
      <c r="X292" s="624" t="str">
        <f>IF(SUM(X291:Z291)=1,"",IF(SUM(X291:Z291)=2," dan ",", "))</f>
        <v xml:space="preserve">, </v>
      </c>
      <c r="Y292" s="624" t="str">
        <f>IF(SUM(Y291:Z291)=1,"",IF(SUM(Y291:Z291)=2," dan ",", "))</f>
        <v xml:space="preserve">, </v>
      </c>
      <c r="Z292" s="624"/>
      <c r="AA292" s="624"/>
      <c r="AB292" s="1300"/>
      <c r="AC292" s="2269"/>
      <c r="AD292" s="624" t="str">
        <f t="shared" ref="AD292" si="3133">IF(SUM(AD291:AI291)=1,"",IF(SUM(AD291:AI291)=2," dan ",", "))</f>
        <v xml:space="preserve">, </v>
      </c>
      <c r="AE292" s="624" t="str">
        <f t="shared" ref="AE292" si="3134">IF(SUM(AE291:AI291)=1,"",IF(SUM(AE291:AI291)=2," dan ",", "))</f>
        <v xml:space="preserve">, </v>
      </c>
      <c r="AF292" s="624" t="str">
        <f t="shared" ref="AF292" si="3135">IF(SUM(AF291:AI291)=1,"",IF(SUM(AF291:AI291)=2," dan ",", "))</f>
        <v xml:space="preserve">, </v>
      </c>
      <c r="AG292" s="624" t="str">
        <f t="shared" ref="AG292" si="3136">IF(SUM(AG291:AI291)=1,"",IF(SUM(AG291:AI291)=2," dan ",", "))</f>
        <v xml:space="preserve">, </v>
      </c>
      <c r="AH292" s="624" t="str">
        <f t="shared" ref="AH292" si="3137">IF(SUM(AH291:AI291)=1,"",IF(SUM(AH291:AI291)=2," dan ",", "))</f>
        <v xml:space="preserve">, </v>
      </c>
      <c r="AI292" s="624"/>
      <c r="AJ292" s="624"/>
      <c r="AK292" s="1300"/>
      <c r="AL292" s="2269"/>
      <c r="AM292" s="2275"/>
      <c r="AN292" s="2275"/>
      <c r="AO292" s="2275"/>
    </row>
    <row r="293" spans="2:41" ht="15" customHeight="1" x14ac:dyDescent="0.2">
      <c r="B293" s="2260"/>
      <c r="C293" s="2263"/>
      <c r="D293" s="2242"/>
      <c r="E293" s="2243"/>
      <c r="F293" s="601" t="str">
        <f>NPENGETAHUAN!Q49</f>
        <v/>
      </c>
      <c r="G293" s="1311" t="str">
        <f>NKETRAMPILAN!P49</f>
        <v/>
      </c>
      <c r="H293" s="1306" t="str">
        <f>NSIKAP!AC54</f>
        <v/>
      </c>
      <c r="I293" s="1316" t="str">
        <f>NPENGETAHUAN!Y49</f>
        <v/>
      </c>
      <c r="J293" s="1311" t="str">
        <f>NKETRAMPILAN!X49</f>
        <v/>
      </c>
      <c r="K293" s="1306" t="str">
        <f>NSIKAP!AK54</f>
        <v/>
      </c>
      <c r="L293" s="624" t="str">
        <f>IF(L291=0,"",L292)</f>
        <v/>
      </c>
      <c r="M293" s="624" t="str">
        <f>IF(M291=0,"",M292)</f>
        <v/>
      </c>
      <c r="N293" s="624" t="str">
        <f t="shared" ref="N293" si="3138">IF(N291=0,"",N292)</f>
        <v/>
      </c>
      <c r="O293" s="624" t="str">
        <f t="shared" ref="O293" si="3139">IF(O291=0,"",O292)</f>
        <v/>
      </c>
      <c r="P293" s="624" t="str">
        <f t="shared" ref="P293" si="3140">IF(P291=0,"",P292)</f>
        <v/>
      </c>
      <c r="Q293" s="624"/>
      <c r="R293" s="624"/>
      <c r="S293" s="624"/>
      <c r="T293" s="2273"/>
      <c r="U293" s="624" t="str">
        <f>IF(U291=0,"",U292)</f>
        <v/>
      </c>
      <c r="V293" s="624" t="str">
        <f>IF(V291=0,"",V292)</f>
        <v/>
      </c>
      <c r="W293" s="624" t="str">
        <f t="shared" ref="W293" si="3141">IF(W291=0,"",W292)</f>
        <v/>
      </c>
      <c r="X293" s="624" t="str">
        <f t="shared" ref="X293" si="3142">IF(X291=0,"",X292)</f>
        <v/>
      </c>
      <c r="Y293" s="624" t="str">
        <f t="shared" ref="Y293" si="3143">IF(Y291=0,"",Y292)</f>
        <v/>
      </c>
      <c r="Z293" s="624"/>
      <c r="AA293" s="624"/>
      <c r="AB293" s="1300"/>
      <c r="AC293" s="2273"/>
      <c r="AD293" s="624" t="str">
        <f t="shared" ref="AD293:AE293" si="3144">IF(AD291=0,"",AD292)</f>
        <v/>
      </c>
      <c r="AE293" s="624" t="str">
        <f t="shared" si="3144"/>
        <v/>
      </c>
      <c r="AF293" s="624" t="str">
        <f t="shared" ref="AF293" si="3145">IF(AF291=0,"",AF292)</f>
        <v/>
      </c>
      <c r="AG293" s="624" t="str">
        <f t="shared" ref="AG293" si="3146">IF(AG291=0,"",AG292)</f>
        <v/>
      </c>
      <c r="AH293" s="624" t="str">
        <f t="shared" ref="AH293" si="3147">IF(AH291=0,"",AH292)</f>
        <v/>
      </c>
      <c r="AI293" s="624"/>
      <c r="AJ293" s="624"/>
      <c r="AK293" s="1300"/>
      <c r="AL293" s="2273"/>
      <c r="AM293" s="2275"/>
      <c r="AN293" s="2275"/>
      <c r="AO293" s="2275"/>
    </row>
    <row r="294" spans="2:41" ht="15" customHeight="1" x14ac:dyDescent="0.2">
      <c r="B294" s="2260"/>
      <c r="C294" s="2263"/>
      <c r="D294" s="2242"/>
      <c r="E294" s="2243"/>
      <c r="F294" s="601" t="str">
        <f>NPENGETAHUAN!R49</f>
        <v/>
      </c>
      <c r="G294" s="1311" t="str">
        <f>NKETRAMPILAN!Q49</f>
        <v/>
      </c>
      <c r="H294" s="1306" t="str">
        <f>NSIKAP!AD54</f>
        <v/>
      </c>
      <c r="I294" s="1316" t="str">
        <f>NPENGETAHUAN!Z49</f>
        <v/>
      </c>
      <c r="J294" s="1311" t="str">
        <f>NKETRAMPILAN!Y49</f>
        <v/>
      </c>
      <c r="K294" s="1306" t="str">
        <f>NSIKAP!AL54</f>
        <v/>
      </c>
      <c r="L294" s="624" t="str">
        <f>I290</f>
        <v/>
      </c>
      <c r="M294" s="624" t="str">
        <f>I291</f>
        <v/>
      </c>
      <c r="N294" s="624" t="str">
        <f>I292</f>
        <v/>
      </c>
      <c r="O294" s="624" t="str">
        <f>I293</f>
        <v/>
      </c>
      <c r="P294" s="624" t="str">
        <f>I294</f>
        <v/>
      </c>
      <c r="Q294" s="624" t="str">
        <f>I295</f>
        <v/>
      </c>
      <c r="R294" s="624">
        <f t="shared" ref="R294" si="3148">COUNTBLANK(L294:Q294)</f>
        <v>6</v>
      </c>
      <c r="S294" s="624" t="str">
        <f>IF(R290=6,"Masih harus ditingkatkan pemahaman mengenai", ", tapi masih harus ditingkatkan pemahaman mengenai ")</f>
        <v>Masih harus ditingkatkan pemahaman mengenai</v>
      </c>
      <c r="T294" s="2268" t="str">
        <f>CONCATENATE(S295,L294,L297,M294,M297,N294,N297,O294,O297,P294,P297,Q294)</f>
        <v/>
      </c>
      <c r="U294" s="624" t="str">
        <f>J290</f>
        <v/>
      </c>
      <c r="V294" s="624" t="str">
        <f>J291</f>
        <v/>
      </c>
      <c r="W294" s="624" t="str">
        <f>J292</f>
        <v/>
      </c>
      <c r="X294" s="624" t="str">
        <f>J293</f>
        <v/>
      </c>
      <c r="Y294" s="624" t="str">
        <f>J294</f>
        <v/>
      </c>
      <c r="Z294" s="624" t="str">
        <f>J295</f>
        <v/>
      </c>
      <c r="AA294" s="624">
        <f t="shared" ref="AA294" si="3149">COUNTBLANK(U294:Z294)</f>
        <v>6</v>
      </c>
      <c r="AB294" s="1300" t="str">
        <f>IF(AA290=6,"Masih harus ditingkatkan kemampuan pada ketrampilan", ", tapi masih harus ditingkatkan ketrampilannya dalam ")</f>
        <v>Masih harus ditingkatkan kemampuan pada ketrampilan</v>
      </c>
      <c r="AC294" s="2268" t="str">
        <f>CONCATENATE(AB295,U294,U297,V294,V297,W294,W297,X294,X297,Y294,Y297,Z294)</f>
        <v/>
      </c>
      <c r="AD294" s="624" t="str">
        <f t="shared" ref="AD294" si="3150">K290</f>
        <v/>
      </c>
      <c r="AE294" s="624" t="str">
        <f t="shared" ref="AE294" si="3151">K291</f>
        <v/>
      </c>
      <c r="AF294" s="624" t="str">
        <f t="shared" ref="AF294" si="3152">K292</f>
        <v/>
      </c>
      <c r="AG294" s="624" t="str">
        <f t="shared" ref="AG294" si="3153">K293</f>
        <v/>
      </c>
      <c r="AH294" s="624" t="str">
        <f t="shared" ref="AH294" si="3154">K294</f>
        <v/>
      </c>
      <c r="AI294" s="624" t="str">
        <f t="shared" ref="AI294" si="3155">K295</f>
        <v/>
      </c>
      <c r="AJ294" s="624">
        <f t="shared" ref="AJ294" si="3156">COUNTBLANK(AD294:AI294)</f>
        <v>6</v>
      </c>
      <c r="AK294" s="1300" t="str">
        <f t="shared" ref="AK294" si="3157">IF(AJ290=6,"Masih harus diperbaiki sikap dan perilakunya dalam hal ", ", tapi masih harus diperbaiki sikap dan perilakunya dalam hal ")</f>
        <v xml:space="preserve">Masih harus diperbaiki sikap dan perilakunya dalam hal </v>
      </c>
      <c r="AL294" s="2268" t="str">
        <f t="shared" ref="AL294" si="3158">CONCATENATE(AK295,AD294,AD297,AE294,AE297,AF294,AF297,AG294,AG297,AH294,AH297,AI294)</f>
        <v/>
      </c>
      <c r="AM294" s="2275"/>
      <c r="AN294" s="2275"/>
      <c r="AO294" s="2275"/>
    </row>
    <row r="295" spans="2:41" ht="15.75" customHeight="1" thickBot="1" x14ac:dyDescent="0.25">
      <c r="B295" s="2261"/>
      <c r="C295" s="2264"/>
      <c r="D295" s="2244"/>
      <c r="E295" s="2245"/>
      <c r="F295" s="591" t="str">
        <f>NPENGETAHUAN!S49</f>
        <v/>
      </c>
      <c r="G295" s="1311" t="str">
        <f>NKETRAMPILAN!R49</f>
        <v/>
      </c>
      <c r="H295" s="1307" t="str">
        <f>NSIKAP!AE54</f>
        <v/>
      </c>
      <c r="I295" s="1317" t="str">
        <f>NPENGETAHUAN!AA49</f>
        <v/>
      </c>
      <c r="J295" s="1311" t="str">
        <f>NKETRAMPILAN!Z49</f>
        <v/>
      </c>
      <c r="K295" s="1307" t="str">
        <f>NSIKAP!AM54</f>
        <v/>
      </c>
      <c r="L295" s="624">
        <f>IF(L294="",0,1)</f>
        <v>0</v>
      </c>
      <c r="M295" s="624">
        <f t="shared" ref="M295" si="3159">IF(M294="",0,1)</f>
        <v>0</v>
      </c>
      <c r="N295" s="624">
        <f t="shared" ref="N295" si="3160">IF(N294="",0,1)</f>
        <v>0</v>
      </c>
      <c r="O295" s="624">
        <f t="shared" ref="O295" si="3161">IF(O294="",0,1)</f>
        <v>0</v>
      </c>
      <c r="P295" s="624">
        <f t="shared" ref="P295" si="3162">IF(P294="",0,1)</f>
        <v>0</v>
      </c>
      <c r="Q295" s="624">
        <f t="shared" ref="Q295" si="3163">IF(Q294="",0,1)</f>
        <v>0</v>
      </c>
      <c r="R295" s="624">
        <f>SUM(L295:Q295)</f>
        <v>0</v>
      </c>
      <c r="S295" s="624" t="str">
        <f>IF(R294=6,"",S294)</f>
        <v/>
      </c>
      <c r="T295" s="2269"/>
      <c r="U295" s="624">
        <f>IF(U294="",0,1)</f>
        <v>0</v>
      </c>
      <c r="V295" s="624">
        <f t="shared" ref="V295" si="3164">IF(V294="",0,1)</f>
        <v>0</v>
      </c>
      <c r="W295" s="624">
        <f t="shared" ref="W295" si="3165">IF(W294="",0,1)</f>
        <v>0</v>
      </c>
      <c r="X295" s="624">
        <f t="shared" ref="X295" si="3166">IF(X294="",0,1)</f>
        <v>0</v>
      </c>
      <c r="Y295" s="624">
        <f t="shared" ref="Y295" si="3167">IF(Y294="",0,1)</f>
        <v>0</v>
      </c>
      <c r="Z295" s="624">
        <f t="shared" ref="Z295" si="3168">IF(Z294="",0,1)</f>
        <v>0</v>
      </c>
      <c r="AA295" s="624">
        <f>SUM(U295:Z295)</f>
        <v>0</v>
      </c>
      <c r="AB295" s="1300" t="str">
        <f>IF(AA294=6,"",AB294)</f>
        <v/>
      </c>
      <c r="AC295" s="2269"/>
      <c r="AD295" s="624">
        <f t="shared" ref="AD295" si="3169">IF(AD294="",0,1)</f>
        <v>0</v>
      </c>
      <c r="AE295" s="624">
        <f t="shared" ref="AE295" si="3170">IF(AE294="",0,1)</f>
        <v>0</v>
      </c>
      <c r="AF295" s="624">
        <f t="shared" ref="AF295" si="3171">IF(AF294="",0,1)</f>
        <v>0</v>
      </c>
      <c r="AG295" s="624">
        <f t="shared" ref="AG295" si="3172">IF(AG294="",0,1)</f>
        <v>0</v>
      </c>
      <c r="AH295" s="624">
        <f t="shared" ref="AH295" si="3173">IF(AH294="",0,1)</f>
        <v>0</v>
      </c>
      <c r="AI295" s="624">
        <f t="shared" ref="AI295" si="3174">IF(AI294="",0,1)</f>
        <v>0</v>
      </c>
      <c r="AJ295" s="624">
        <f t="shared" ref="AJ295" si="3175">SUM(AD295:AI295)</f>
        <v>0</v>
      </c>
      <c r="AK295" s="1300" t="str">
        <f t="shared" ref="AK295" si="3176">IF(AJ294=6,"",AK294)</f>
        <v/>
      </c>
      <c r="AL295" s="2269"/>
      <c r="AM295" s="2275"/>
      <c r="AN295" s="2275"/>
      <c r="AO295" s="2275"/>
    </row>
    <row r="296" spans="2:41" ht="15.75" hidden="1" customHeight="1" thickTop="1" x14ac:dyDescent="0.2">
      <c r="B296" s="1298"/>
      <c r="C296" s="1299"/>
      <c r="D296" s="1296"/>
      <c r="E296" s="1297"/>
      <c r="F296" s="600"/>
      <c r="G296" s="1312"/>
      <c r="H296" s="1308"/>
      <c r="I296" s="1313"/>
      <c r="J296" s="1312"/>
      <c r="K296" s="1308"/>
      <c r="L296" s="624" t="str">
        <f>IF(SUM(L295:Q295)=1,"",IF(SUM(L295:Q295)=2," dan ",", "))</f>
        <v xml:space="preserve">, </v>
      </c>
      <c r="M296" s="624" t="str">
        <f>IF(SUM(M295:Q295)=1,"",IF(SUM(M295:Q295)=2," dan ",", "))</f>
        <v xml:space="preserve">, </v>
      </c>
      <c r="N296" s="624" t="str">
        <f>IF(SUM(N295:Q295)=1,"",IF(SUM(N295:Q295)=2," dan ",", "))</f>
        <v xml:space="preserve">, </v>
      </c>
      <c r="O296" s="624" t="str">
        <f>IF(SUM(O295:Q295)=1,"",IF(SUM(O295:Q295)=2," dan ",", "))</f>
        <v xml:space="preserve">, </v>
      </c>
      <c r="P296" s="624" t="str">
        <f>IF(SUM(P295:Q295)=1,"",IF(SUM(P295:Q295)=2," dan ",", "))</f>
        <v xml:space="preserve">, </v>
      </c>
      <c r="Q296" s="624"/>
      <c r="R296" s="624"/>
      <c r="S296" s="624"/>
      <c r="T296" s="2269"/>
      <c r="U296" s="624" t="str">
        <f>IF(SUM(U295:Z295)=1,"",IF(SUM(U295:Z295)=2," dan ",", "))</f>
        <v xml:space="preserve">, </v>
      </c>
      <c r="V296" s="624" t="str">
        <f>IF(SUM(V295:Z295)=1,"",IF(SUM(V295:Z295)=2," dan ",", "))</f>
        <v xml:space="preserve">, </v>
      </c>
      <c r="W296" s="624" t="str">
        <f>IF(SUM(W295:Z295)=1,"",IF(SUM(W295:Z295)=2," dan ",", "))</f>
        <v xml:space="preserve">, </v>
      </c>
      <c r="X296" s="624" t="str">
        <f>IF(SUM(X295:Z295)=1,"",IF(SUM(X295:Z295)=2," dan ",", "))</f>
        <v xml:space="preserve">, </v>
      </c>
      <c r="Y296" s="624" t="str">
        <f>IF(SUM(Y295:Z295)=1,"",IF(SUM(Y295:Z295)=2," dan ",", "))</f>
        <v xml:space="preserve">, </v>
      </c>
      <c r="Z296" s="624"/>
      <c r="AA296" s="624"/>
      <c r="AB296" s="1300"/>
      <c r="AC296" s="2269"/>
      <c r="AD296" s="624" t="str">
        <f t="shared" ref="AD296" si="3177">IF(SUM(AD295:AI295)=1,"",IF(SUM(AD295:AI295)=2," dan ",", "))</f>
        <v xml:space="preserve">, </v>
      </c>
      <c r="AE296" s="624" t="str">
        <f t="shared" ref="AE296" si="3178">IF(SUM(AE295:AI295)=1,"",IF(SUM(AE295:AI295)=2," dan ",", "))</f>
        <v xml:space="preserve">, </v>
      </c>
      <c r="AF296" s="624" t="str">
        <f t="shared" ref="AF296" si="3179">IF(SUM(AF295:AI295)=1,"",IF(SUM(AF295:AI295)=2," dan ",", "))</f>
        <v xml:space="preserve">, </v>
      </c>
      <c r="AG296" s="624" t="str">
        <f t="shared" ref="AG296" si="3180">IF(SUM(AG295:AI295)=1,"",IF(SUM(AG295:AI295)=2," dan ",", "))</f>
        <v xml:space="preserve">, </v>
      </c>
      <c r="AH296" s="624" t="str">
        <f t="shared" ref="AH296" si="3181">IF(SUM(AH295:AI295)=1,"",IF(SUM(AH295:AI295)=2," dan ",", "))</f>
        <v xml:space="preserve">, </v>
      </c>
      <c r="AI296" s="624"/>
      <c r="AJ296" s="624"/>
      <c r="AK296" s="1300"/>
      <c r="AL296" s="2269"/>
      <c r="AM296" s="2275"/>
      <c r="AN296" s="2275"/>
      <c r="AO296" s="2275"/>
    </row>
    <row r="297" spans="2:41" ht="15.75" hidden="1" customHeight="1" thickBot="1" x14ac:dyDescent="0.25">
      <c r="B297" s="616"/>
      <c r="C297" s="617"/>
      <c r="D297" s="618"/>
      <c r="E297" s="619"/>
      <c r="F297" s="600"/>
      <c r="G297" s="1312"/>
      <c r="H297" s="1308"/>
      <c r="I297" s="1313"/>
      <c r="J297" s="1312"/>
      <c r="K297" s="1308"/>
      <c r="L297" s="625" t="str">
        <f>IF(L295=0,"",L296)</f>
        <v/>
      </c>
      <c r="M297" s="625" t="str">
        <f t="shared" ref="M297" si="3182">IF(M295=0,"",M296)</f>
        <v/>
      </c>
      <c r="N297" s="625" t="str">
        <f t="shared" ref="N297" si="3183">IF(N295=0,"",N296)</f>
        <v/>
      </c>
      <c r="O297" s="625" t="str">
        <f t="shared" ref="O297" si="3184">IF(O295=0,"",O296)</f>
        <v/>
      </c>
      <c r="P297" s="625" t="str">
        <f t="shared" ref="P297" si="3185">IF(P295=0,"",P296)</f>
        <v/>
      </c>
      <c r="Q297" s="625" t="str">
        <f t="shared" ref="Q297" si="3186">IF(Q295=0,"",Q296)</f>
        <v/>
      </c>
      <c r="R297" s="625"/>
      <c r="S297" s="625"/>
      <c r="T297" s="2270"/>
      <c r="U297" s="625" t="str">
        <f>IF(U295=0,"",U296)</f>
        <v/>
      </c>
      <c r="V297" s="625" t="str">
        <f t="shared" ref="V297" si="3187">IF(V295=0,"",V296)</f>
        <v/>
      </c>
      <c r="W297" s="625" t="str">
        <f t="shared" ref="W297" si="3188">IF(W295=0,"",W296)</f>
        <v/>
      </c>
      <c r="X297" s="625" t="str">
        <f t="shared" ref="X297" si="3189">IF(X295=0,"",X296)</f>
        <v/>
      </c>
      <c r="Y297" s="625" t="str">
        <f t="shared" ref="Y297" si="3190">IF(Y295=0,"",Y296)</f>
        <v/>
      </c>
      <c r="Z297" s="625" t="str">
        <f t="shared" ref="Z297" si="3191">IF(Z295=0,"",Z296)</f>
        <v/>
      </c>
      <c r="AA297" s="625"/>
      <c r="AB297" s="1330"/>
      <c r="AC297" s="2270"/>
      <c r="AD297" s="625" t="str">
        <f t="shared" ref="AD297" si="3192">IF(AD295=0,"",AD296)</f>
        <v/>
      </c>
      <c r="AE297" s="625" t="str">
        <f t="shared" ref="AE297" si="3193">IF(AE295=0,"",AE296)</f>
        <v/>
      </c>
      <c r="AF297" s="625" t="str">
        <f t="shared" ref="AF297" si="3194">IF(AF295=0,"",AF296)</f>
        <v/>
      </c>
      <c r="AG297" s="625" t="str">
        <f t="shared" ref="AG297" si="3195">IF(AG295=0,"",AG296)</f>
        <v/>
      </c>
      <c r="AH297" s="625" t="str">
        <f t="shared" ref="AH297" si="3196">IF(AH295=0,"",AH296)</f>
        <v/>
      </c>
      <c r="AI297" s="625" t="str">
        <f t="shared" ref="AI297" si="3197">IF(AI295=0,"",AI296)</f>
        <v/>
      </c>
      <c r="AJ297" s="625"/>
      <c r="AK297" s="1330"/>
      <c r="AL297" s="2270"/>
      <c r="AM297" s="2276"/>
      <c r="AN297" s="2276"/>
      <c r="AO297" s="2276"/>
    </row>
    <row r="298" spans="2:41" ht="15.75" customHeight="1" thickTop="1" x14ac:dyDescent="0.2">
      <c r="B298" s="2259">
        <v>36</v>
      </c>
      <c r="C298" s="2262" t="str">
        <f>ABSEN!C46</f>
        <v/>
      </c>
      <c r="D298" s="2240" t="str">
        <f>ABSEN!E46</f>
        <v/>
      </c>
      <c r="E298" s="2241"/>
      <c r="F298" s="589" t="str">
        <f>NPENGETAHUAN!N50</f>
        <v/>
      </c>
      <c r="G298" s="1310" t="str">
        <f>NKETRAMPILAN!M50</f>
        <v/>
      </c>
      <c r="H298" s="1304" t="str">
        <f>NSIKAP!Z55</f>
        <v/>
      </c>
      <c r="I298" s="1314" t="str">
        <f>NPENGETAHUAN!V50</f>
        <v/>
      </c>
      <c r="J298" s="1310" t="str">
        <f>NKETRAMPILAN!U50</f>
        <v/>
      </c>
      <c r="K298" s="1304" t="str">
        <f>NSIKAP!AH55</f>
        <v>ketaatan beribadah</v>
      </c>
      <c r="L298" s="623" t="str">
        <f>F298</f>
        <v/>
      </c>
      <c r="M298" s="623" t="str">
        <f>F299</f>
        <v/>
      </c>
      <c r="N298" s="623" t="str">
        <f>F300</f>
        <v/>
      </c>
      <c r="O298" s="623" t="str">
        <f>F301</f>
        <v/>
      </c>
      <c r="P298" s="623" t="str">
        <f>F302</f>
        <v/>
      </c>
      <c r="Q298" s="623" t="str">
        <f>F303</f>
        <v/>
      </c>
      <c r="R298" s="623">
        <f>COUNTBLANK(L298:Q298)</f>
        <v>6</v>
      </c>
      <c r="S298" s="1301" t="str">
        <f>IF(R298=6,"","Sudah memahami ")</f>
        <v/>
      </c>
      <c r="T298" s="2272" t="str">
        <f>CONCATENATE(S299,L298,L301,M298,M301,N298,N301,O298,O301,P298,P301,Q298)</f>
        <v/>
      </c>
      <c r="U298" s="1322" t="str">
        <f>G298</f>
        <v/>
      </c>
      <c r="V298" s="1322" t="str">
        <f>G299</f>
        <v/>
      </c>
      <c r="W298" s="1322" t="str">
        <f>G300</f>
        <v/>
      </c>
      <c r="X298" s="1322" t="str">
        <f>G301</f>
        <v/>
      </c>
      <c r="Y298" s="1322" t="str">
        <f>G302</f>
        <v/>
      </c>
      <c r="Z298" s="1322" t="str">
        <f>G303</f>
        <v/>
      </c>
      <c r="AA298" s="623">
        <f>COUNTBLANK(U298:Z298)</f>
        <v>6</v>
      </c>
      <c r="AB298" s="1301" t="str">
        <f>IF(AA298=6,"","Sudah memiliki ketrampilan ")</f>
        <v/>
      </c>
      <c r="AC298" s="2272" t="str">
        <f>CONCATENATE(AB299,U298,U301,V298,V301,W298,W301,X298,X301,Y298,Y301,Z298)</f>
        <v/>
      </c>
      <c r="AD298" s="1322" t="str">
        <f t="shared" ref="AD298" si="3198">H298</f>
        <v/>
      </c>
      <c r="AE298" s="1322" t="str">
        <f t="shared" ref="AE298" si="3199">H299</f>
        <v/>
      </c>
      <c r="AF298" s="1322" t="str">
        <f t="shared" ref="AF298" si="3200">H300</f>
        <v>kedisiplinan</v>
      </c>
      <c r="AG298" s="1322" t="str">
        <f t="shared" ref="AG298" si="3201">H301</f>
        <v>bertanggungjawab</v>
      </c>
      <c r="AH298" s="1322" t="str">
        <f t="shared" ref="AH298" si="3202">H302</f>
        <v/>
      </c>
      <c r="AI298" s="1322" t="str">
        <f t="shared" ref="AI298" si="3203">H303</f>
        <v/>
      </c>
      <c r="AJ298" s="623">
        <f t="shared" ref="AJ298" si="3204">COUNTBLANK(AD298:AI298)</f>
        <v>4</v>
      </c>
      <c r="AK298" s="1301" t="str">
        <f t="shared" ref="AK298" si="3205">IF(AJ298=6,"","Sudah memperlihatkan sikap yang konsisten terhadap ")</f>
        <v xml:space="preserve">Sudah memperlihatkan sikap yang konsisten terhadap </v>
      </c>
      <c r="AL298" s="2272" t="str">
        <f t="shared" ref="AL298" si="3206">CONCATENATE(AK299,AD298,AD301,AE298,AE301,AF298,AF301,AG298,AG301,AH298,AH301,AI298)</f>
        <v>Sudah memperlihatkan sikap yang konsisten terhadap kedisiplinan dan bertanggungjawab</v>
      </c>
      <c r="AM298" s="2274" t="str">
        <f t="shared" ref="AM298" si="3207">CONCATENATE(T298,T302)</f>
        <v/>
      </c>
      <c r="AN298" s="2274" t="str">
        <f t="shared" ref="AN298" si="3208">CONCATENATE(AC298,AC302)</f>
        <v/>
      </c>
      <c r="AO298" s="2274" t="str">
        <f t="shared" ref="AO298" si="3209">CONCATENATE(AL298,AL302)</f>
        <v>Sudah memperlihatkan sikap yang konsisten terhadap kedisiplinan dan bertanggungjawab, tapi masih harus diperbaiki sikap dan perilakunya dalam hal ketaatan beribadah</v>
      </c>
    </row>
    <row r="299" spans="2:41" ht="15" customHeight="1" x14ac:dyDescent="0.2">
      <c r="B299" s="2260"/>
      <c r="C299" s="2263"/>
      <c r="D299" s="2242"/>
      <c r="E299" s="2243"/>
      <c r="F299" s="590" t="str">
        <f>NPENGETAHUAN!O50</f>
        <v/>
      </c>
      <c r="G299" s="1311" t="str">
        <f>NKETRAMPILAN!N50</f>
        <v/>
      </c>
      <c r="H299" s="1305" t="str">
        <f>NSIKAP!AA55</f>
        <v/>
      </c>
      <c r="I299" s="1315" t="str">
        <f>NPENGETAHUAN!W50</f>
        <v/>
      </c>
      <c r="J299" s="1311" t="str">
        <f>NKETRAMPILAN!V50</f>
        <v/>
      </c>
      <c r="K299" s="1305" t="str">
        <f>NSIKAP!AI55</f>
        <v/>
      </c>
      <c r="L299" s="624">
        <f>IF(L298="",0,1)</f>
        <v>0</v>
      </c>
      <c r="M299" s="624">
        <f>IF(M298="",0,1)</f>
        <v>0</v>
      </c>
      <c r="N299" s="624">
        <f t="shared" ref="N299" si="3210">IF(N298="",0,1)</f>
        <v>0</v>
      </c>
      <c r="O299" s="624">
        <f t="shared" ref="O299" si="3211">IF(O298="",0,1)</f>
        <v>0</v>
      </c>
      <c r="P299" s="624">
        <f t="shared" ref="P299" si="3212">IF(P298="",0,1)</f>
        <v>0</v>
      </c>
      <c r="Q299" s="624">
        <f t="shared" ref="Q299" si="3213">IF(Q298="",0,1)</f>
        <v>0</v>
      </c>
      <c r="R299" s="624">
        <f>SUM(L299:Q299)</f>
        <v>0</v>
      </c>
      <c r="S299" s="624" t="str">
        <f>IF(R299=6,"",S298)</f>
        <v/>
      </c>
      <c r="T299" s="2269"/>
      <c r="U299" s="624">
        <f>IF(U298="",0,1)</f>
        <v>0</v>
      </c>
      <c r="V299" s="624">
        <f>IF(V298="",0,1)</f>
        <v>0</v>
      </c>
      <c r="W299" s="624">
        <f t="shared" ref="W299" si="3214">IF(W298="",0,1)</f>
        <v>0</v>
      </c>
      <c r="X299" s="624">
        <f t="shared" ref="X299" si="3215">IF(X298="",0,1)</f>
        <v>0</v>
      </c>
      <c r="Y299" s="624">
        <f t="shared" ref="Y299" si="3216">IF(Y298="",0,1)</f>
        <v>0</v>
      </c>
      <c r="Z299" s="624">
        <f t="shared" ref="Z299" si="3217">IF(Z298="",0,1)</f>
        <v>0</v>
      </c>
      <c r="AA299" s="624">
        <f>SUM(U299:Z299)</f>
        <v>0</v>
      </c>
      <c r="AB299" s="1300" t="str">
        <f>IF(AA299=6,"",AB298)</f>
        <v/>
      </c>
      <c r="AC299" s="2269"/>
      <c r="AD299" s="624">
        <f t="shared" ref="AD299" si="3218">IF(AD298="",0,1)</f>
        <v>0</v>
      </c>
      <c r="AE299" s="624">
        <f t="shared" ref="AE299" si="3219">IF(AE298="",0,1)</f>
        <v>0</v>
      </c>
      <c r="AF299" s="624">
        <f t="shared" ref="AF299" si="3220">IF(AF298="",0,1)</f>
        <v>1</v>
      </c>
      <c r="AG299" s="624">
        <f t="shared" ref="AG299" si="3221">IF(AG298="",0,1)</f>
        <v>1</v>
      </c>
      <c r="AH299" s="624">
        <f t="shared" ref="AH299" si="3222">IF(AH298="",0,1)</f>
        <v>0</v>
      </c>
      <c r="AI299" s="624">
        <f t="shared" ref="AI299" si="3223">IF(AI298="",0,1)</f>
        <v>0</v>
      </c>
      <c r="AJ299" s="624">
        <f t="shared" ref="AJ299" si="3224">SUM(AD299:AI299)</f>
        <v>2</v>
      </c>
      <c r="AK299" s="1300" t="str">
        <f t="shared" ref="AK299" si="3225">IF(AJ299=6,"",AK298)</f>
        <v xml:space="preserve">Sudah memperlihatkan sikap yang konsisten terhadap </v>
      </c>
      <c r="AL299" s="2269"/>
      <c r="AM299" s="2275"/>
      <c r="AN299" s="2275"/>
      <c r="AO299" s="2275"/>
    </row>
    <row r="300" spans="2:41" ht="15" customHeight="1" x14ac:dyDescent="0.2">
      <c r="B300" s="2260"/>
      <c r="C300" s="2263"/>
      <c r="D300" s="2242"/>
      <c r="E300" s="2243"/>
      <c r="F300" s="601" t="str">
        <f>NPENGETAHUAN!P50</f>
        <v/>
      </c>
      <c r="G300" s="1311" t="str">
        <f>NKETRAMPILAN!O50</f>
        <v/>
      </c>
      <c r="H300" s="1306" t="str">
        <f>NSIKAP!AB55</f>
        <v>kedisiplinan</v>
      </c>
      <c r="I300" s="1316" t="str">
        <f>NPENGETAHUAN!X50</f>
        <v/>
      </c>
      <c r="J300" s="1311" t="str">
        <f>NKETRAMPILAN!W50</f>
        <v/>
      </c>
      <c r="K300" s="1306" t="str">
        <f>NSIKAP!AJ55</f>
        <v/>
      </c>
      <c r="L300" s="624" t="str">
        <f>IF(SUM(L299:Q299)=1,"",IF(SUM(L299:Q299)=2," dan ",", "))</f>
        <v xml:space="preserve">, </v>
      </c>
      <c r="M300" s="624" t="str">
        <f>IF(SUM(M299:Q299)=1,"",IF(SUM(M299:Q299)=2," dan ",", "))</f>
        <v xml:space="preserve">, </v>
      </c>
      <c r="N300" s="624" t="str">
        <f>IF(SUM(N299:Q299)=1,"",IF(SUM(N299:Q299)=2," dan ",", "))</f>
        <v xml:space="preserve">, </v>
      </c>
      <c r="O300" s="624" t="str">
        <f>IF(SUM(O299:Q299)=1,"",IF(SUM(O299:Q299)=2," dan ",", "))</f>
        <v xml:space="preserve">, </v>
      </c>
      <c r="P300" s="624" t="str">
        <f>IF(SUM(P299:Q299)=1,"",IF(SUM(P299:Q299)=2," dan ",", "))</f>
        <v xml:space="preserve">, </v>
      </c>
      <c r="Q300" s="624"/>
      <c r="R300" s="624"/>
      <c r="S300" s="624"/>
      <c r="T300" s="2269"/>
      <c r="U300" s="624" t="str">
        <f>IF(SUM(U299:Z299)=1,"",IF(SUM(U299:Z299)=2," dan ",", "))</f>
        <v xml:space="preserve">, </v>
      </c>
      <c r="V300" s="624" t="str">
        <f>IF(SUM(V299:Z299)=1,"",IF(SUM(V299:Z299)=2," dan ",", "))</f>
        <v xml:space="preserve">, </v>
      </c>
      <c r="W300" s="624" t="str">
        <f>IF(SUM(W299:Z299)=1,"",IF(SUM(W299:Z299)=2," dan ",", "))</f>
        <v xml:space="preserve">, </v>
      </c>
      <c r="X300" s="624" t="str">
        <f>IF(SUM(X299:Z299)=1,"",IF(SUM(X299:Z299)=2," dan ",", "))</f>
        <v xml:space="preserve">, </v>
      </c>
      <c r="Y300" s="624" t="str">
        <f>IF(SUM(Y299:Z299)=1,"",IF(SUM(Y299:Z299)=2," dan ",", "))</f>
        <v xml:space="preserve">, </v>
      </c>
      <c r="Z300" s="624"/>
      <c r="AA300" s="624"/>
      <c r="AB300" s="1300"/>
      <c r="AC300" s="2269"/>
      <c r="AD300" s="624" t="str">
        <f t="shared" ref="AD300" si="3226">IF(SUM(AD299:AI299)=1,"",IF(SUM(AD299:AI299)=2," dan ",", "))</f>
        <v xml:space="preserve"> dan </v>
      </c>
      <c r="AE300" s="624" t="str">
        <f t="shared" ref="AE300" si="3227">IF(SUM(AE299:AI299)=1,"",IF(SUM(AE299:AI299)=2," dan ",", "))</f>
        <v xml:space="preserve"> dan </v>
      </c>
      <c r="AF300" s="624" t="str">
        <f t="shared" ref="AF300" si="3228">IF(SUM(AF299:AI299)=1,"",IF(SUM(AF299:AI299)=2," dan ",", "))</f>
        <v xml:space="preserve"> dan </v>
      </c>
      <c r="AG300" s="624" t="str">
        <f t="shared" ref="AG300" si="3229">IF(SUM(AG299:AI299)=1,"",IF(SUM(AG299:AI299)=2," dan ",", "))</f>
        <v/>
      </c>
      <c r="AH300" s="624" t="str">
        <f t="shared" ref="AH300" si="3230">IF(SUM(AH299:AI299)=1,"",IF(SUM(AH299:AI299)=2," dan ",", "))</f>
        <v xml:space="preserve">, </v>
      </c>
      <c r="AI300" s="624"/>
      <c r="AJ300" s="624"/>
      <c r="AK300" s="1300"/>
      <c r="AL300" s="2269"/>
      <c r="AM300" s="2275"/>
      <c r="AN300" s="2275"/>
      <c r="AO300" s="2275"/>
    </row>
    <row r="301" spans="2:41" ht="15" customHeight="1" x14ac:dyDescent="0.2">
      <c r="B301" s="2260"/>
      <c r="C301" s="2263"/>
      <c r="D301" s="2242"/>
      <c r="E301" s="2243"/>
      <c r="F301" s="601" t="str">
        <f>NPENGETAHUAN!Q50</f>
        <v/>
      </c>
      <c r="G301" s="1311" t="str">
        <f>NKETRAMPILAN!P50</f>
        <v/>
      </c>
      <c r="H301" s="1306" t="str">
        <f>NSIKAP!AC55</f>
        <v>bertanggungjawab</v>
      </c>
      <c r="I301" s="1316" t="str">
        <f>NPENGETAHUAN!Y50</f>
        <v/>
      </c>
      <c r="J301" s="1311" t="str">
        <f>NKETRAMPILAN!X50</f>
        <v/>
      </c>
      <c r="K301" s="1306" t="str">
        <f>NSIKAP!AK55</f>
        <v/>
      </c>
      <c r="L301" s="624" t="str">
        <f>IF(L299=0,"",L300)</f>
        <v/>
      </c>
      <c r="M301" s="624" t="str">
        <f>IF(M299=0,"",M300)</f>
        <v/>
      </c>
      <c r="N301" s="624" t="str">
        <f t="shared" ref="N301" si="3231">IF(N299=0,"",N300)</f>
        <v/>
      </c>
      <c r="O301" s="624" t="str">
        <f t="shared" ref="O301" si="3232">IF(O299=0,"",O300)</f>
        <v/>
      </c>
      <c r="P301" s="624" t="str">
        <f t="shared" ref="P301" si="3233">IF(P299=0,"",P300)</f>
        <v/>
      </c>
      <c r="Q301" s="624"/>
      <c r="R301" s="624"/>
      <c r="S301" s="624"/>
      <c r="T301" s="2273"/>
      <c r="U301" s="624" t="str">
        <f>IF(U299=0,"",U300)</f>
        <v/>
      </c>
      <c r="V301" s="624" t="str">
        <f>IF(V299=0,"",V300)</f>
        <v/>
      </c>
      <c r="W301" s="624" t="str">
        <f t="shared" ref="W301" si="3234">IF(W299=0,"",W300)</f>
        <v/>
      </c>
      <c r="X301" s="624" t="str">
        <f t="shared" ref="X301" si="3235">IF(X299=0,"",X300)</f>
        <v/>
      </c>
      <c r="Y301" s="624" t="str">
        <f t="shared" ref="Y301" si="3236">IF(Y299=0,"",Y300)</f>
        <v/>
      </c>
      <c r="Z301" s="624"/>
      <c r="AA301" s="624"/>
      <c r="AB301" s="1300"/>
      <c r="AC301" s="2273"/>
      <c r="AD301" s="624" t="str">
        <f t="shared" ref="AD301:AE301" si="3237">IF(AD299=0,"",AD300)</f>
        <v/>
      </c>
      <c r="AE301" s="624" t="str">
        <f t="shared" si="3237"/>
        <v/>
      </c>
      <c r="AF301" s="624" t="str">
        <f t="shared" ref="AF301" si="3238">IF(AF299=0,"",AF300)</f>
        <v xml:space="preserve"> dan </v>
      </c>
      <c r="AG301" s="624" t="str">
        <f t="shared" ref="AG301" si="3239">IF(AG299=0,"",AG300)</f>
        <v/>
      </c>
      <c r="AH301" s="624" t="str">
        <f t="shared" ref="AH301" si="3240">IF(AH299=0,"",AH300)</f>
        <v/>
      </c>
      <c r="AI301" s="624"/>
      <c r="AJ301" s="624"/>
      <c r="AK301" s="1300"/>
      <c r="AL301" s="2273"/>
      <c r="AM301" s="2275"/>
      <c r="AN301" s="2275"/>
      <c r="AO301" s="2275"/>
    </row>
    <row r="302" spans="2:41" ht="15" customHeight="1" x14ac:dyDescent="0.2">
      <c r="B302" s="2260"/>
      <c r="C302" s="2263"/>
      <c r="D302" s="2242"/>
      <c r="E302" s="2243"/>
      <c r="F302" s="601" t="str">
        <f>NPENGETAHUAN!R50</f>
        <v/>
      </c>
      <c r="G302" s="1311" t="str">
        <f>NKETRAMPILAN!Q50</f>
        <v/>
      </c>
      <c r="H302" s="1306" t="str">
        <f>NSIKAP!AD55</f>
        <v/>
      </c>
      <c r="I302" s="1316" t="str">
        <f>NPENGETAHUAN!Z50</f>
        <v/>
      </c>
      <c r="J302" s="1311" t="str">
        <f>NKETRAMPILAN!Y50</f>
        <v/>
      </c>
      <c r="K302" s="1306" t="str">
        <f>NSIKAP!AL55</f>
        <v/>
      </c>
      <c r="L302" s="624" t="str">
        <f>I298</f>
        <v/>
      </c>
      <c r="M302" s="624" t="str">
        <f>I299</f>
        <v/>
      </c>
      <c r="N302" s="624" t="str">
        <f>I300</f>
        <v/>
      </c>
      <c r="O302" s="624" t="str">
        <f>I301</f>
        <v/>
      </c>
      <c r="P302" s="624" t="str">
        <f>I302</f>
        <v/>
      </c>
      <c r="Q302" s="624" t="str">
        <f>I303</f>
        <v/>
      </c>
      <c r="R302" s="624">
        <f t="shared" ref="R302" si="3241">COUNTBLANK(L302:Q302)</f>
        <v>6</v>
      </c>
      <c r="S302" s="624" t="str">
        <f>IF(R298=6,"Masih harus ditingkatkan pemahaman mengenai", ", tapi masih harus ditingkatkan pemahaman mengenai ")</f>
        <v>Masih harus ditingkatkan pemahaman mengenai</v>
      </c>
      <c r="T302" s="2268" t="str">
        <f>CONCATENATE(S303,L302,L305,M302,M305,N302,N305,O302,O305,P302,P305,Q302)</f>
        <v/>
      </c>
      <c r="U302" s="624" t="str">
        <f>J298</f>
        <v/>
      </c>
      <c r="V302" s="624" t="str">
        <f>J299</f>
        <v/>
      </c>
      <c r="W302" s="624" t="str">
        <f>J300</f>
        <v/>
      </c>
      <c r="X302" s="624" t="str">
        <f>J301</f>
        <v/>
      </c>
      <c r="Y302" s="624" t="str">
        <f>J302</f>
        <v/>
      </c>
      <c r="Z302" s="624" t="str">
        <f>J303</f>
        <v/>
      </c>
      <c r="AA302" s="624">
        <f t="shared" ref="AA302" si="3242">COUNTBLANK(U302:Z302)</f>
        <v>6</v>
      </c>
      <c r="AB302" s="1300" t="str">
        <f>IF(AA298=6,"Masih harus ditingkatkan kemampuan pada ketrampilan", ", tapi masih harus ditingkatkan ketrampilannya dalam ")</f>
        <v>Masih harus ditingkatkan kemampuan pada ketrampilan</v>
      </c>
      <c r="AC302" s="2268" t="str">
        <f>CONCATENATE(AB303,U302,U305,V302,V305,W302,W305,X302,X305,Y302,Y305,Z302)</f>
        <v/>
      </c>
      <c r="AD302" s="624" t="str">
        <f t="shared" ref="AD302" si="3243">K298</f>
        <v>ketaatan beribadah</v>
      </c>
      <c r="AE302" s="624" t="str">
        <f t="shared" ref="AE302" si="3244">K299</f>
        <v/>
      </c>
      <c r="AF302" s="624" t="str">
        <f t="shared" ref="AF302" si="3245">K300</f>
        <v/>
      </c>
      <c r="AG302" s="624" t="str">
        <f t="shared" ref="AG302" si="3246">K301</f>
        <v/>
      </c>
      <c r="AH302" s="624" t="str">
        <f t="shared" ref="AH302" si="3247">K302</f>
        <v/>
      </c>
      <c r="AI302" s="624" t="str">
        <f t="shared" ref="AI302" si="3248">K303</f>
        <v/>
      </c>
      <c r="AJ302" s="624">
        <f t="shared" ref="AJ302" si="3249">COUNTBLANK(AD302:AI302)</f>
        <v>5</v>
      </c>
      <c r="AK302" s="1300" t="str">
        <f t="shared" ref="AK302" si="3250">IF(AJ298=6,"Masih harus diperbaiki sikap dan perilakunya dalam hal ", ", tapi masih harus diperbaiki sikap dan perilakunya dalam hal ")</f>
        <v xml:space="preserve">, tapi masih harus diperbaiki sikap dan perilakunya dalam hal </v>
      </c>
      <c r="AL302" s="2268" t="str">
        <f t="shared" ref="AL302" si="3251">CONCATENATE(AK303,AD302,AD305,AE302,AE305,AF302,AF305,AG302,AG305,AH302,AH305,AI302)</f>
        <v>, tapi masih harus diperbaiki sikap dan perilakunya dalam hal ketaatan beribadah</v>
      </c>
      <c r="AM302" s="2275"/>
      <c r="AN302" s="2275"/>
      <c r="AO302" s="2275"/>
    </row>
    <row r="303" spans="2:41" ht="15.75" customHeight="1" thickBot="1" x14ac:dyDescent="0.25">
      <c r="B303" s="2261"/>
      <c r="C303" s="2264"/>
      <c r="D303" s="2244"/>
      <c r="E303" s="2245"/>
      <c r="F303" s="591" t="str">
        <f>NPENGETAHUAN!S50</f>
        <v/>
      </c>
      <c r="G303" s="1311" t="str">
        <f>NKETRAMPILAN!R50</f>
        <v/>
      </c>
      <c r="H303" s="1307" t="str">
        <f>NSIKAP!AE55</f>
        <v/>
      </c>
      <c r="I303" s="1317" t="str">
        <f>NPENGETAHUAN!AA50</f>
        <v/>
      </c>
      <c r="J303" s="1311" t="str">
        <f>NKETRAMPILAN!Z50</f>
        <v/>
      </c>
      <c r="K303" s="1307" t="str">
        <f>NSIKAP!AM55</f>
        <v/>
      </c>
      <c r="L303" s="624">
        <f>IF(L302="",0,1)</f>
        <v>0</v>
      </c>
      <c r="M303" s="624">
        <f t="shared" ref="M303" si="3252">IF(M302="",0,1)</f>
        <v>0</v>
      </c>
      <c r="N303" s="624">
        <f t="shared" ref="N303" si="3253">IF(N302="",0,1)</f>
        <v>0</v>
      </c>
      <c r="O303" s="624">
        <f t="shared" ref="O303" si="3254">IF(O302="",0,1)</f>
        <v>0</v>
      </c>
      <c r="P303" s="624">
        <f t="shared" ref="P303" si="3255">IF(P302="",0,1)</f>
        <v>0</v>
      </c>
      <c r="Q303" s="624">
        <f t="shared" ref="Q303" si="3256">IF(Q302="",0,1)</f>
        <v>0</v>
      </c>
      <c r="R303" s="624">
        <f>SUM(L303:Q303)</f>
        <v>0</v>
      </c>
      <c r="S303" s="624" t="str">
        <f>IF(R302=6,"",S302)</f>
        <v/>
      </c>
      <c r="T303" s="2269"/>
      <c r="U303" s="624">
        <f>IF(U302="",0,1)</f>
        <v>0</v>
      </c>
      <c r="V303" s="624">
        <f t="shared" ref="V303" si="3257">IF(V302="",0,1)</f>
        <v>0</v>
      </c>
      <c r="W303" s="624">
        <f t="shared" ref="W303" si="3258">IF(W302="",0,1)</f>
        <v>0</v>
      </c>
      <c r="X303" s="624">
        <f t="shared" ref="X303" si="3259">IF(X302="",0,1)</f>
        <v>0</v>
      </c>
      <c r="Y303" s="624">
        <f t="shared" ref="Y303" si="3260">IF(Y302="",0,1)</f>
        <v>0</v>
      </c>
      <c r="Z303" s="624">
        <f t="shared" ref="Z303" si="3261">IF(Z302="",0,1)</f>
        <v>0</v>
      </c>
      <c r="AA303" s="624">
        <f>SUM(U303:Z303)</f>
        <v>0</v>
      </c>
      <c r="AB303" s="1300" t="str">
        <f>IF(AA302=6,"",AB302)</f>
        <v/>
      </c>
      <c r="AC303" s="2269"/>
      <c r="AD303" s="624">
        <f t="shared" ref="AD303" si="3262">IF(AD302="",0,1)</f>
        <v>1</v>
      </c>
      <c r="AE303" s="624">
        <f t="shared" ref="AE303" si="3263">IF(AE302="",0,1)</f>
        <v>0</v>
      </c>
      <c r="AF303" s="624">
        <f t="shared" ref="AF303" si="3264">IF(AF302="",0,1)</f>
        <v>0</v>
      </c>
      <c r="AG303" s="624">
        <f t="shared" ref="AG303" si="3265">IF(AG302="",0,1)</f>
        <v>0</v>
      </c>
      <c r="AH303" s="624">
        <f t="shared" ref="AH303" si="3266">IF(AH302="",0,1)</f>
        <v>0</v>
      </c>
      <c r="AI303" s="624">
        <f t="shared" ref="AI303" si="3267">IF(AI302="",0,1)</f>
        <v>0</v>
      </c>
      <c r="AJ303" s="624">
        <f t="shared" ref="AJ303" si="3268">SUM(AD303:AI303)</f>
        <v>1</v>
      </c>
      <c r="AK303" s="1300" t="str">
        <f t="shared" ref="AK303" si="3269">IF(AJ302=6,"",AK302)</f>
        <v xml:space="preserve">, tapi masih harus diperbaiki sikap dan perilakunya dalam hal </v>
      </c>
      <c r="AL303" s="2269"/>
      <c r="AM303" s="2275"/>
      <c r="AN303" s="2275"/>
      <c r="AO303" s="2275"/>
    </row>
    <row r="304" spans="2:41" ht="15.75" hidden="1" customHeight="1" thickTop="1" x14ac:dyDescent="0.2">
      <c r="B304" s="1298"/>
      <c r="C304" s="1299"/>
      <c r="D304" s="1296"/>
      <c r="E304" s="1297"/>
      <c r="F304" s="600"/>
      <c r="G304" s="1312"/>
      <c r="H304" s="1308"/>
      <c r="I304" s="1313"/>
      <c r="J304" s="1312"/>
      <c r="K304" s="1308"/>
      <c r="L304" s="624" t="str">
        <f>IF(SUM(L303:Q303)=1,"",IF(SUM(L303:Q303)=2," dan ",", "))</f>
        <v xml:space="preserve">, </v>
      </c>
      <c r="M304" s="624" t="str">
        <f>IF(SUM(M303:Q303)=1,"",IF(SUM(M303:Q303)=2," dan ",", "))</f>
        <v xml:space="preserve">, </v>
      </c>
      <c r="N304" s="624" t="str">
        <f>IF(SUM(N303:Q303)=1,"",IF(SUM(N303:Q303)=2," dan ",", "))</f>
        <v xml:space="preserve">, </v>
      </c>
      <c r="O304" s="624" t="str">
        <f>IF(SUM(O303:Q303)=1,"",IF(SUM(O303:Q303)=2," dan ",", "))</f>
        <v xml:space="preserve">, </v>
      </c>
      <c r="P304" s="624" t="str">
        <f>IF(SUM(P303:Q303)=1,"",IF(SUM(P303:Q303)=2," dan ",", "))</f>
        <v xml:space="preserve">, </v>
      </c>
      <c r="Q304" s="624"/>
      <c r="R304" s="624"/>
      <c r="S304" s="624"/>
      <c r="T304" s="2269"/>
      <c r="U304" s="624" t="str">
        <f>IF(SUM(U303:Z303)=1,"",IF(SUM(U303:Z303)=2," dan ",", "))</f>
        <v xml:space="preserve">, </v>
      </c>
      <c r="V304" s="624" t="str">
        <f>IF(SUM(V303:Z303)=1,"",IF(SUM(V303:Z303)=2," dan ",", "))</f>
        <v xml:space="preserve">, </v>
      </c>
      <c r="W304" s="624" t="str">
        <f>IF(SUM(W303:Z303)=1,"",IF(SUM(W303:Z303)=2," dan ",", "))</f>
        <v xml:space="preserve">, </v>
      </c>
      <c r="X304" s="624" t="str">
        <f>IF(SUM(X303:Z303)=1,"",IF(SUM(X303:Z303)=2," dan ",", "))</f>
        <v xml:space="preserve">, </v>
      </c>
      <c r="Y304" s="624" t="str">
        <f>IF(SUM(Y303:Z303)=1,"",IF(SUM(Y303:Z303)=2," dan ",", "))</f>
        <v xml:space="preserve">, </v>
      </c>
      <c r="Z304" s="624"/>
      <c r="AA304" s="624"/>
      <c r="AB304" s="1300"/>
      <c r="AC304" s="2269"/>
      <c r="AD304" s="624" t="str">
        <f t="shared" ref="AD304" si="3270">IF(SUM(AD303:AI303)=1,"",IF(SUM(AD303:AI303)=2," dan ",", "))</f>
        <v/>
      </c>
      <c r="AE304" s="624" t="str">
        <f t="shared" ref="AE304" si="3271">IF(SUM(AE303:AI303)=1,"",IF(SUM(AE303:AI303)=2," dan ",", "))</f>
        <v xml:space="preserve">, </v>
      </c>
      <c r="AF304" s="624" t="str">
        <f t="shared" ref="AF304" si="3272">IF(SUM(AF303:AI303)=1,"",IF(SUM(AF303:AI303)=2," dan ",", "))</f>
        <v xml:space="preserve">, </v>
      </c>
      <c r="AG304" s="624" t="str">
        <f t="shared" ref="AG304" si="3273">IF(SUM(AG303:AI303)=1,"",IF(SUM(AG303:AI303)=2," dan ",", "))</f>
        <v xml:space="preserve">, </v>
      </c>
      <c r="AH304" s="624" t="str">
        <f t="shared" ref="AH304" si="3274">IF(SUM(AH303:AI303)=1,"",IF(SUM(AH303:AI303)=2," dan ",", "))</f>
        <v xml:space="preserve">, </v>
      </c>
      <c r="AI304" s="624"/>
      <c r="AJ304" s="624"/>
      <c r="AK304" s="1300"/>
      <c r="AL304" s="2269"/>
      <c r="AM304" s="2275"/>
      <c r="AN304" s="2275"/>
      <c r="AO304" s="2275"/>
    </row>
    <row r="305" spans="2:41" ht="15.75" hidden="1" customHeight="1" thickBot="1" x14ac:dyDescent="0.25">
      <c r="B305" s="616"/>
      <c r="C305" s="617"/>
      <c r="D305" s="618"/>
      <c r="E305" s="619"/>
      <c r="F305" s="600"/>
      <c r="G305" s="1312"/>
      <c r="H305" s="1308"/>
      <c r="I305" s="1313"/>
      <c r="J305" s="1312"/>
      <c r="K305" s="1308"/>
      <c r="L305" s="625" t="str">
        <f>IF(L303=0,"",L304)</f>
        <v/>
      </c>
      <c r="M305" s="625" t="str">
        <f t="shared" ref="M305" si="3275">IF(M303=0,"",M304)</f>
        <v/>
      </c>
      <c r="N305" s="625" t="str">
        <f t="shared" ref="N305" si="3276">IF(N303=0,"",N304)</f>
        <v/>
      </c>
      <c r="O305" s="625" t="str">
        <f t="shared" ref="O305" si="3277">IF(O303=0,"",O304)</f>
        <v/>
      </c>
      <c r="P305" s="625" t="str">
        <f t="shared" ref="P305" si="3278">IF(P303=0,"",P304)</f>
        <v/>
      </c>
      <c r="Q305" s="625" t="str">
        <f t="shared" ref="Q305" si="3279">IF(Q303=0,"",Q304)</f>
        <v/>
      </c>
      <c r="R305" s="625"/>
      <c r="S305" s="625"/>
      <c r="T305" s="2270"/>
      <c r="U305" s="625" t="str">
        <f>IF(U303=0,"",U304)</f>
        <v/>
      </c>
      <c r="V305" s="625" t="str">
        <f t="shared" ref="V305" si="3280">IF(V303=0,"",V304)</f>
        <v/>
      </c>
      <c r="W305" s="625" t="str">
        <f t="shared" ref="W305" si="3281">IF(W303=0,"",W304)</f>
        <v/>
      </c>
      <c r="X305" s="625" t="str">
        <f t="shared" ref="X305" si="3282">IF(X303=0,"",X304)</f>
        <v/>
      </c>
      <c r="Y305" s="625" t="str">
        <f t="shared" ref="Y305" si="3283">IF(Y303=0,"",Y304)</f>
        <v/>
      </c>
      <c r="Z305" s="625" t="str">
        <f t="shared" ref="Z305" si="3284">IF(Z303=0,"",Z304)</f>
        <v/>
      </c>
      <c r="AA305" s="625"/>
      <c r="AB305" s="1330"/>
      <c r="AC305" s="2270"/>
      <c r="AD305" s="625" t="str">
        <f t="shared" ref="AD305" si="3285">IF(AD303=0,"",AD304)</f>
        <v/>
      </c>
      <c r="AE305" s="625" t="str">
        <f t="shared" ref="AE305" si="3286">IF(AE303=0,"",AE304)</f>
        <v/>
      </c>
      <c r="AF305" s="625" t="str">
        <f t="shared" ref="AF305" si="3287">IF(AF303=0,"",AF304)</f>
        <v/>
      </c>
      <c r="AG305" s="625" t="str">
        <f t="shared" ref="AG305" si="3288">IF(AG303=0,"",AG304)</f>
        <v/>
      </c>
      <c r="AH305" s="625" t="str">
        <f t="shared" ref="AH305" si="3289">IF(AH303=0,"",AH304)</f>
        <v/>
      </c>
      <c r="AI305" s="625" t="str">
        <f t="shared" ref="AI305" si="3290">IF(AI303=0,"",AI304)</f>
        <v/>
      </c>
      <c r="AJ305" s="625"/>
      <c r="AK305" s="1330"/>
      <c r="AL305" s="2270"/>
      <c r="AM305" s="2276"/>
      <c r="AN305" s="2276"/>
      <c r="AO305" s="2276"/>
    </row>
    <row r="306" spans="2:41" ht="15.75" customHeight="1" thickTop="1" x14ac:dyDescent="0.2">
      <c r="B306" s="2259">
        <v>37</v>
      </c>
      <c r="C306" s="2262" t="str">
        <f>ABSEN!C47</f>
        <v/>
      </c>
      <c r="D306" s="2240" t="str">
        <f>ABSEN!E47</f>
        <v/>
      </c>
      <c r="E306" s="2241"/>
      <c r="F306" s="589" t="str">
        <f>NPENGETAHUAN!N51</f>
        <v/>
      </c>
      <c r="G306" s="1310" t="str">
        <f>NKETRAMPILAN!M51</f>
        <v/>
      </c>
      <c r="H306" s="1304" t="str">
        <f>NSIKAP!Z56</f>
        <v/>
      </c>
      <c r="I306" s="1314" t="str">
        <f>NPENGETAHUAN!V51</f>
        <v/>
      </c>
      <c r="J306" s="1310" t="str">
        <f>NKETRAMPILAN!U51</f>
        <v/>
      </c>
      <c r="K306" s="1304" t="str">
        <f>NSIKAP!AH56</f>
        <v/>
      </c>
      <c r="L306" s="623" t="str">
        <f>F306</f>
        <v/>
      </c>
      <c r="M306" s="623" t="str">
        <f>F307</f>
        <v/>
      </c>
      <c r="N306" s="623" t="str">
        <f>F308</f>
        <v/>
      </c>
      <c r="O306" s="623" t="str">
        <f>F309</f>
        <v/>
      </c>
      <c r="P306" s="623" t="str">
        <f>F310</f>
        <v/>
      </c>
      <c r="Q306" s="623" t="str">
        <f>F311</f>
        <v/>
      </c>
      <c r="R306" s="623">
        <f>COUNTBLANK(L306:Q306)</f>
        <v>6</v>
      </c>
      <c r="S306" s="1301" t="str">
        <f>IF(R306=6,"","Sudah memahami ")</f>
        <v/>
      </c>
      <c r="T306" s="2272" t="str">
        <f>CONCATENATE(S307,L306,L309,M306,M309,N306,N309,O306,O309,P306,P309,Q306)</f>
        <v/>
      </c>
      <c r="U306" s="1322" t="str">
        <f>G306</f>
        <v/>
      </c>
      <c r="V306" s="1322" t="str">
        <f>G307</f>
        <v/>
      </c>
      <c r="W306" s="1322" t="str">
        <f>G308</f>
        <v/>
      </c>
      <c r="X306" s="1322" t="str">
        <f>G309</f>
        <v/>
      </c>
      <c r="Y306" s="1322" t="str">
        <f>G310</f>
        <v/>
      </c>
      <c r="Z306" s="1322" t="str">
        <f>G311</f>
        <v/>
      </c>
      <c r="AA306" s="623">
        <f>COUNTBLANK(U306:Z306)</f>
        <v>6</v>
      </c>
      <c r="AB306" s="1301" t="str">
        <f>IF(AA306=6,"","Sudah memiliki ketrampilan ")</f>
        <v/>
      </c>
      <c r="AC306" s="2272" t="str">
        <f>CONCATENATE(AB307,U306,U309,V306,V309,W306,W309,X306,X309,Y306,Y309,Z306)</f>
        <v/>
      </c>
      <c r="AD306" s="1322" t="str">
        <f t="shared" ref="AD306" si="3291">H306</f>
        <v/>
      </c>
      <c r="AE306" s="1322" t="str">
        <f t="shared" ref="AE306" si="3292">H307</f>
        <v/>
      </c>
      <c r="AF306" s="1322" t="str">
        <f t="shared" ref="AF306" si="3293">H308</f>
        <v/>
      </c>
      <c r="AG306" s="1322" t="str">
        <f t="shared" ref="AG306" si="3294">H309</f>
        <v/>
      </c>
      <c r="AH306" s="1322" t="str">
        <f t="shared" ref="AH306" si="3295">H310</f>
        <v/>
      </c>
      <c r="AI306" s="1322" t="str">
        <f t="shared" ref="AI306" si="3296">H311</f>
        <v/>
      </c>
      <c r="AJ306" s="623">
        <f t="shared" ref="AJ306" si="3297">COUNTBLANK(AD306:AI306)</f>
        <v>6</v>
      </c>
      <c r="AK306" s="1301" t="str">
        <f t="shared" ref="AK306" si="3298">IF(AJ306=6,"","Sudah memperlihatkan sikap yang konsisten terhadap ")</f>
        <v/>
      </c>
      <c r="AL306" s="2272" t="str">
        <f t="shared" ref="AL306" si="3299">CONCATENATE(AK307,AD306,AD309,AE306,AE309,AF306,AF309,AG306,AG309,AH306,AH309,AI306)</f>
        <v/>
      </c>
      <c r="AM306" s="2274" t="str">
        <f t="shared" ref="AM306" si="3300">CONCATENATE(T306,T310)</f>
        <v/>
      </c>
      <c r="AN306" s="2274" t="str">
        <f t="shared" ref="AN306" si="3301">CONCATENATE(AC306,AC310)</f>
        <v/>
      </c>
      <c r="AO306" s="2274" t="str">
        <f t="shared" ref="AO306" si="3302">CONCATENATE(AL306,AL310)</f>
        <v/>
      </c>
    </row>
    <row r="307" spans="2:41" ht="15" customHeight="1" x14ac:dyDescent="0.2">
      <c r="B307" s="2260"/>
      <c r="C307" s="2263"/>
      <c r="D307" s="2242"/>
      <c r="E307" s="2243"/>
      <c r="F307" s="590" t="str">
        <f>NPENGETAHUAN!O51</f>
        <v/>
      </c>
      <c r="G307" s="1311" t="str">
        <f>NKETRAMPILAN!N51</f>
        <v/>
      </c>
      <c r="H307" s="1305" t="str">
        <f>NSIKAP!AA56</f>
        <v/>
      </c>
      <c r="I307" s="1315" t="str">
        <f>NPENGETAHUAN!W51</f>
        <v/>
      </c>
      <c r="J307" s="1311" t="str">
        <f>NKETRAMPILAN!V51</f>
        <v/>
      </c>
      <c r="K307" s="1305" t="str">
        <f>NSIKAP!AI56</f>
        <v/>
      </c>
      <c r="L307" s="624">
        <f>IF(L306="",0,1)</f>
        <v>0</v>
      </c>
      <c r="M307" s="624">
        <f>IF(M306="",0,1)</f>
        <v>0</v>
      </c>
      <c r="N307" s="624">
        <f t="shared" ref="N307" si="3303">IF(N306="",0,1)</f>
        <v>0</v>
      </c>
      <c r="O307" s="624">
        <f t="shared" ref="O307" si="3304">IF(O306="",0,1)</f>
        <v>0</v>
      </c>
      <c r="P307" s="624">
        <f t="shared" ref="P307" si="3305">IF(P306="",0,1)</f>
        <v>0</v>
      </c>
      <c r="Q307" s="624">
        <f t="shared" ref="Q307" si="3306">IF(Q306="",0,1)</f>
        <v>0</v>
      </c>
      <c r="R307" s="624">
        <f>SUM(L307:Q307)</f>
        <v>0</v>
      </c>
      <c r="S307" s="624" t="str">
        <f>IF(R307=6,"",S306)</f>
        <v/>
      </c>
      <c r="T307" s="2269"/>
      <c r="U307" s="624">
        <f>IF(U306="",0,1)</f>
        <v>0</v>
      </c>
      <c r="V307" s="624">
        <f>IF(V306="",0,1)</f>
        <v>0</v>
      </c>
      <c r="W307" s="624">
        <f t="shared" ref="W307" si="3307">IF(W306="",0,1)</f>
        <v>0</v>
      </c>
      <c r="X307" s="624">
        <f t="shared" ref="X307" si="3308">IF(X306="",0,1)</f>
        <v>0</v>
      </c>
      <c r="Y307" s="624">
        <f t="shared" ref="Y307" si="3309">IF(Y306="",0,1)</f>
        <v>0</v>
      </c>
      <c r="Z307" s="624">
        <f t="shared" ref="Z307" si="3310">IF(Z306="",0,1)</f>
        <v>0</v>
      </c>
      <c r="AA307" s="624">
        <f>SUM(U307:Z307)</f>
        <v>0</v>
      </c>
      <c r="AB307" s="1300" t="str">
        <f>IF(AA307=6,"",AB306)</f>
        <v/>
      </c>
      <c r="AC307" s="2269"/>
      <c r="AD307" s="624">
        <f t="shared" ref="AD307" si="3311">IF(AD306="",0,1)</f>
        <v>0</v>
      </c>
      <c r="AE307" s="624">
        <f t="shared" ref="AE307" si="3312">IF(AE306="",0,1)</f>
        <v>0</v>
      </c>
      <c r="AF307" s="624">
        <f t="shared" ref="AF307" si="3313">IF(AF306="",0,1)</f>
        <v>0</v>
      </c>
      <c r="AG307" s="624">
        <f t="shared" ref="AG307" si="3314">IF(AG306="",0,1)</f>
        <v>0</v>
      </c>
      <c r="AH307" s="624">
        <f t="shared" ref="AH307" si="3315">IF(AH306="",0,1)</f>
        <v>0</v>
      </c>
      <c r="AI307" s="624">
        <f t="shared" ref="AI307" si="3316">IF(AI306="",0,1)</f>
        <v>0</v>
      </c>
      <c r="AJ307" s="624">
        <f t="shared" ref="AJ307" si="3317">SUM(AD307:AI307)</f>
        <v>0</v>
      </c>
      <c r="AK307" s="1300" t="str">
        <f t="shared" ref="AK307" si="3318">IF(AJ307=6,"",AK306)</f>
        <v/>
      </c>
      <c r="AL307" s="2269"/>
      <c r="AM307" s="2275"/>
      <c r="AN307" s="2275"/>
      <c r="AO307" s="2275"/>
    </row>
    <row r="308" spans="2:41" ht="15" customHeight="1" x14ac:dyDescent="0.2">
      <c r="B308" s="2260"/>
      <c r="C308" s="2263"/>
      <c r="D308" s="2242"/>
      <c r="E308" s="2243"/>
      <c r="F308" s="601" t="str">
        <f>NPENGETAHUAN!P51</f>
        <v/>
      </c>
      <c r="G308" s="1311" t="str">
        <f>NKETRAMPILAN!O51</f>
        <v/>
      </c>
      <c r="H308" s="1306" t="str">
        <f>NSIKAP!AB56</f>
        <v/>
      </c>
      <c r="I308" s="1316" t="str">
        <f>NPENGETAHUAN!X51</f>
        <v/>
      </c>
      <c r="J308" s="1311" t="str">
        <f>NKETRAMPILAN!W51</f>
        <v/>
      </c>
      <c r="K308" s="1306" t="str">
        <f>NSIKAP!AJ56</f>
        <v/>
      </c>
      <c r="L308" s="624" t="str">
        <f>IF(SUM(L307:Q307)=1,"",IF(SUM(L307:Q307)=2," dan ",", "))</f>
        <v xml:space="preserve">, </v>
      </c>
      <c r="M308" s="624" t="str">
        <f>IF(SUM(M307:Q307)=1,"",IF(SUM(M307:Q307)=2," dan ",", "))</f>
        <v xml:space="preserve">, </v>
      </c>
      <c r="N308" s="624" t="str">
        <f>IF(SUM(N307:Q307)=1,"",IF(SUM(N307:Q307)=2," dan ",", "))</f>
        <v xml:space="preserve">, </v>
      </c>
      <c r="O308" s="624" t="str">
        <f>IF(SUM(O307:Q307)=1,"",IF(SUM(O307:Q307)=2," dan ",", "))</f>
        <v xml:space="preserve">, </v>
      </c>
      <c r="P308" s="624" t="str">
        <f>IF(SUM(P307:Q307)=1,"",IF(SUM(P307:Q307)=2," dan ",", "))</f>
        <v xml:space="preserve">, </v>
      </c>
      <c r="Q308" s="624"/>
      <c r="R308" s="624"/>
      <c r="S308" s="624"/>
      <c r="T308" s="2269"/>
      <c r="U308" s="624" t="str">
        <f>IF(SUM(U307:Z307)=1,"",IF(SUM(U307:Z307)=2," dan ",", "))</f>
        <v xml:space="preserve">, </v>
      </c>
      <c r="V308" s="624" t="str">
        <f>IF(SUM(V307:Z307)=1,"",IF(SUM(V307:Z307)=2," dan ",", "))</f>
        <v xml:space="preserve">, </v>
      </c>
      <c r="W308" s="624" t="str">
        <f>IF(SUM(W307:Z307)=1,"",IF(SUM(W307:Z307)=2," dan ",", "))</f>
        <v xml:space="preserve">, </v>
      </c>
      <c r="X308" s="624" t="str">
        <f>IF(SUM(X307:Z307)=1,"",IF(SUM(X307:Z307)=2," dan ",", "))</f>
        <v xml:space="preserve">, </v>
      </c>
      <c r="Y308" s="624" t="str">
        <f>IF(SUM(Y307:Z307)=1,"",IF(SUM(Y307:Z307)=2," dan ",", "))</f>
        <v xml:space="preserve">, </v>
      </c>
      <c r="Z308" s="624"/>
      <c r="AA308" s="624"/>
      <c r="AB308" s="1300"/>
      <c r="AC308" s="2269"/>
      <c r="AD308" s="624" t="str">
        <f t="shared" ref="AD308" si="3319">IF(SUM(AD307:AI307)=1,"",IF(SUM(AD307:AI307)=2," dan ",", "))</f>
        <v xml:space="preserve">, </v>
      </c>
      <c r="AE308" s="624" t="str">
        <f t="shared" ref="AE308" si="3320">IF(SUM(AE307:AI307)=1,"",IF(SUM(AE307:AI307)=2," dan ",", "))</f>
        <v xml:space="preserve">, </v>
      </c>
      <c r="AF308" s="624" t="str">
        <f t="shared" ref="AF308" si="3321">IF(SUM(AF307:AI307)=1,"",IF(SUM(AF307:AI307)=2," dan ",", "))</f>
        <v xml:space="preserve">, </v>
      </c>
      <c r="AG308" s="624" t="str">
        <f t="shared" ref="AG308" si="3322">IF(SUM(AG307:AI307)=1,"",IF(SUM(AG307:AI307)=2," dan ",", "))</f>
        <v xml:space="preserve">, </v>
      </c>
      <c r="AH308" s="624" t="str">
        <f t="shared" ref="AH308" si="3323">IF(SUM(AH307:AI307)=1,"",IF(SUM(AH307:AI307)=2," dan ",", "))</f>
        <v xml:space="preserve">, </v>
      </c>
      <c r="AI308" s="624"/>
      <c r="AJ308" s="624"/>
      <c r="AK308" s="1300"/>
      <c r="AL308" s="2269"/>
      <c r="AM308" s="2275"/>
      <c r="AN308" s="2275"/>
      <c r="AO308" s="2275"/>
    </row>
    <row r="309" spans="2:41" ht="15" customHeight="1" x14ac:dyDescent="0.2">
      <c r="B309" s="2260"/>
      <c r="C309" s="2263"/>
      <c r="D309" s="2242"/>
      <c r="E309" s="2243"/>
      <c r="F309" s="601" t="str">
        <f>NPENGETAHUAN!Q51</f>
        <v/>
      </c>
      <c r="G309" s="1311" t="str">
        <f>NKETRAMPILAN!P51</f>
        <v/>
      </c>
      <c r="H309" s="1306" t="str">
        <f>NSIKAP!AC56</f>
        <v/>
      </c>
      <c r="I309" s="1316" t="str">
        <f>NPENGETAHUAN!Y51</f>
        <v/>
      </c>
      <c r="J309" s="1311" t="str">
        <f>NKETRAMPILAN!X51</f>
        <v/>
      </c>
      <c r="K309" s="1306" t="str">
        <f>NSIKAP!AK56</f>
        <v/>
      </c>
      <c r="L309" s="624" t="str">
        <f>IF(L307=0,"",L308)</f>
        <v/>
      </c>
      <c r="M309" s="624" t="str">
        <f>IF(M307=0,"",M308)</f>
        <v/>
      </c>
      <c r="N309" s="624" t="str">
        <f t="shared" ref="N309" si="3324">IF(N307=0,"",N308)</f>
        <v/>
      </c>
      <c r="O309" s="624" t="str">
        <f t="shared" ref="O309" si="3325">IF(O307=0,"",O308)</f>
        <v/>
      </c>
      <c r="P309" s="624" t="str">
        <f t="shared" ref="P309" si="3326">IF(P307=0,"",P308)</f>
        <v/>
      </c>
      <c r="Q309" s="624"/>
      <c r="R309" s="624"/>
      <c r="S309" s="624"/>
      <c r="T309" s="2273"/>
      <c r="U309" s="624" t="str">
        <f>IF(U307=0,"",U308)</f>
        <v/>
      </c>
      <c r="V309" s="624" t="str">
        <f>IF(V307=0,"",V308)</f>
        <v/>
      </c>
      <c r="W309" s="624" t="str">
        <f t="shared" ref="W309" si="3327">IF(W307=0,"",W308)</f>
        <v/>
      </c>
      <c r="X309" s="624" t="str">
        <f t="shared" ref="X309" si="3328">IF(X307=0,"",X308)</f>
        <v/>
      </c>
      <c r="Y309" s="624" t="str">
        <f t="shared" ref="Y309" si="3329">IF(Y307=0,"",Y308)</f>
        <v/>
      </c>
      <c r="Z309" s="624"/>
      <c r="AA309" s="624"/>
      <c r="AB309" s="1300"/>
      <c r="AC309" s="2273"/>
      <c r="AD309" s="624" t="str">
        <f t="shared" ref="AD309:AE309" si="3330">IF(AD307=0,"",AD308)</f>
        <v/>
      </c>
      <c r="AE309" s="624" t="str">
        <f t="shared" si="3330"/>
        <v/>
      </c>
      <c r="AF309" s="624" t="str">
        <f t="shared" ref="AF309" si="3331">IF(AF307=0,"",AF308)</f>
        <v/>
      </c>
      <c r="AG309" s="624" t="str">
        <f t="shared" ref="AG309" si="3332">IF(AG307=0,"",AG308)</f>
        <v/>
      </c>
      <c r="AH309" s="624" t="str">
        <f t="shared" ref="AH309" si="3333">IF(AH307=0,"",AH308)</f>
        <v/>
      </c>
      <c r="AI309" s="624"/>
      <c r="AJ309" s="624"/>
      <c r="AK309" s="1300"/>
      <c r="AL309" s="2273"/>
      <c r="AM309" s="2275"/>
      <c r="AN309" s="2275"/>
      <c r="AO309" s="2275"/>
    </row>
    <row r="310" spans="2:41" ht="15" customHeight="1" x14ac:dyDescent="0.2">
      <c r="B310" s="2260"/>
      <c r="C310" s="2263"/>
      <c r="D310" s="2242"/>
      <c r="E310" s="2243"/>
      <c r="F310" s="601" t="str">
        <f>NPENGETAHUAN!R51</f>
        <v/>
      </c>
      <c r="G310" s="1311" t="str">
        <f>NKETRAMPILAN!Q51</f>
        <v/>
      </c>
      <c r="H310" s="1306" t="str">
        <f>NSIKAP!AD56</f>
        <v/>
      </c>
      <c r="I310" s="1316" t="str">
        <f>NPENGETAHUAN!Z51</f>
        <v/>
      </c>
      <c r="J310" s="1311" t="str">
        <f>NKETRAMPILAN!Y51</f>
        <v/>
      </c>
      <c r="K310" s="1306" t="str">
        <f>NSIKAP!AL56</f>
        <v/>
      </c>
      <c r="L310" s="624" t="str">
        <f>I306</f>
        <v/>
      </c>
      <c r="M310" s="624" t="str">
        <f>I307</f>
        <v/>
      </c>
      <c r="N310" s="624" t="str">
        <f>I308</f>
        <v/>
      </c>
      <c r="O310" s="624" t="str">
        <f>I309</f>
        <v/>
      </c>
      <c r="P310" s="624" t="str">
        <f>I310</f>
        <v/>
      </c>
      <c r="Q310" s="624" t="str">
        <f>I311</f>
        <v/>
      </c>
      <c r="R310" s="624">
        <f t="shared" ref="R310" si="3334">COUNTBLANK(L310:Q310)</f>
        <v>6</v>
      </c>
      <c r="S310" s="624" t="str">
        <f>IF(R306=6,"Masih harus ditingkatkan pemahaman mengenai", ", tapi masih harus ditingkatkan pemahaman mengenai ")</f>
        <v>Masih harus ditingkatkan pemahaman mengenai</v>
      </c>
      <c r="T310" s="2268" t="str">
        <f>CONCATENATE(S311,L310,L313,M310,M313,N310,N313,O310,O313,P310,P313,Q310)</f>
        <v/>
      </c>
      <c r="U310" s="624" t="str">
        <f>J306</f>
        <v/>
      </c>
      <c r="V310" s="624" t="str">
        <f>J307</f>
        <v/>
      </c>
      <c r="W310" s="624" t="str">
        <f>J308</f>
        <v/>
      </c>
      <c r="X310" s="624" t="str">
        <f>J309</f>
        <v/>
      </c>
      <c r="Y310" s="624" t="str">
        <f>J310</f>
        <v/>
      </c>
      <c r="Z310" s="624" t="str">
        <f>J311</f>
        <v/>
      </c>
      <c r="AA310" s="624">
        <f t="shared" ref="AA310" si="3335">COUNTBLANK(U310:Z310)</f>
        <v>6</v>
      </c>
      <c r="AB310" s="1300" t="str">
        <f>IF(AA306=6,"Masih harus ditingkatkan kemampuan pada ketrampilan", ", tapi masih harus ditingkatkan ketrampilannya dalam ")</f>
        <v>Masih harus ditingkatkan kemampuan pada ketrampilan</v>
      </c>
      <c r="AC310" s="2268" t="str">
        <f>CONCATENATE(AB311,U310,U313,V310,V313,W310,W313,X310,X313,Y310,Y313,Z310)</f>
        <v/>
      </c>
      <c r="AD310" s="624" t="str">
        <f t="shared" ref="AD310" si="3336">K306</f>
        <v/>
      </c>
      <c r="AE310" s="624" t="str">
        <f t="shared" ref="AE310" si="3337">K307</f>
        <v/>
      </c>
      <c r="AF310" s="624" t="str">
        <f t="shared" ref="AF310" si="3338">K308</f>
        <v/>
      </c>
      <c r="AG310" s="624" t="str">
        <f t="shared" ref="AG310" si="3339">K309</f>
        <v/>
      </c>
      <c r="AH310" s="624" t="str">
        <f t="shared" ref="AH310" si="3340">K310</f>
        <v/>
      </c>
      <c r="AI310" s="624" t="str">
        <f t="shared" ref="AI310" si="3341">K311</f>
        <v/>
      </c>
      <c r="AJ310" s="624">
        <f t="shared" ref="AJ310" si="3342">COUNTBLANK(AD310:AI310)</f>
        <v>6</v>
      </c>
      <c r="AK310" s="1300" t="str">
        <f t="shared" ref="AK310" si="3343">IF(AJ306=6,"Masih harus diperbaiki sikap dan perilakunya dalam hal ", ", tapi masih harus diperbaiki sikap dan perilakunya dalam hal ")</f>
        <v xml:space="preserve">Masih harus diperbaiki sikap dan perilakunya dalam hal </v>
      </c>
      <c r="AL310" s="2268" t="str">
        <f t="shared" ref="AL310" si="3344">CONCATENATE(AK311,AD310,AD313,AE310,AE313,AF310,AF313,AG310,AG313,AH310,AH313,AI310)</f>
        <v/>
      </c>
      <c r="AM310" s="2275"/>
      <c r="AN310" s="2275"/>
      <c r="AO310" s="2275"/>
    </row>
    <row r="311" spans="2:41" ht="15.75" customHeight="1" thickBot="1" x14ac:dyDescent="0.25">
      <c r="B311" s="2261"/>
      <c r="C311" s="2264"/>
      <c r="D311" s="2244"/>
      <c r="E311" s="2245"/>
      <c r="F311" s="591" t="str">
        <f>NPENGETAHUAN!S51</f>
        <v/>
      </c>
      <c r="G311" s="1311" t="str">
        <f>NKETRAMPILAN!R51</f>
        <v/>
      </c>
      <c r="H311" s="1307" t="str">
        <f>NSIKAP!AE56</f>
        <v/>
      </c>
      <c r="I311" s="1317" t="str">
        <f>NPENGETAHUAN!AA51</f>
        <v/>
      </c>
      <c r="J311" s="1311" t="str">
        <f>NKETRAMPILAN!Z51</f>
        <v/>
      </c>
      <c r="K311" s="1307" t="str">
        <f>NSIKAP!AM56</f>
        <v/>
      </c>
      <c r="L311" s="624">
        <f>IF(L310="",0,1)</f>
        <v>0</v>
      </c>
      <c r="M311" s="624">
        <f t="shared" ref="M311" si="3345">IF(M310="",0,1)</f>
        <v>0</v>
      </c>
      <c r="N311" s="624">
        <f t="shared" ref="N311" si="3346">IF(N310="",0,1)</f>
        <v>0</v>
      </c>
      <c r="O311" s="624">
        <f t="shared" ref="O311" si="3347">IF(O310="",0,1)</f>
        <v>0</v>
      </c>
      <c r="P311" s="624">
        <f t="shared" ref="P311" si="3348">IF(P310="",0,1)</f>
        <v>0</v>
      </c>
      <c r="Q311" s="624">
        <f t="shared" ref="Q311" si="3349">IF(Q310="",0,1)</f>
        <v>0</v>
      </c>
      <c r="R311" s="624">
        <f>SUM(L311:Q311)</f>
        <v>0</v>
      </c>
      <c r="S311" s="624" t="str">
        <f>IF(R310=6,"",S310)</f>
        <v/>
      </c>
      <c r="T311" s="2269"/>
      <c r="U311" s="624">
        <f>IF(U310="",0,1)</f>
        <v>0</v>
      </c>
      <c r="V311" s="624">
        <f t="shared" ref="V311" si="3350">IF(V310="",0,1)</f>
        <v>0</v>
      </c>
      <c r="W311" s="624">
        <f t="shared" ref="W311" si="3351">IF(W310="",0,1)</f>
        <v>0</v>
      </c>
      <c r="X311" s="624">
        <f t="shared" ref="X311" si="3352">IF(X310="",0,1)</f>
        <v>0</v>
      </c>
      <c r="Y311" s="624">
        <f t="shared" ref="Y311" si="3353">IF(Y310="",0,1)</f>
        <v>0</v>
      </c>
      <c r="Z311" s="624">
        <f t="shared" ref="Z311" si="3354">IF(Z310="",0,1)</f>
        <v>0</v>
      </c>
      <c r="AA311" s="624">
        <f>SUM(U311:Z311)</f>
        <v>0</v>
      </c>
      <c r="AB311" s="1300" t="str">
        <f>IF(AA310=6,"",AB310)</f>
        <v/>
      </c>
      <c r="AC311" s="2269"/>
      <c r="AD311" s="624">
        <f t="shared" ref="AD311" si="3355">IF(AD310="",0,1)</f>
        <v>0</v>
      </c>
      <c r="AE311" s="624">
        <f t="shared" ref="AE311" si="3356">IF(AE310="",0,1)</f>
        <v>0</v>
      </c>
      <c r="AF311" s="624">
        <f t="shared" ref="AF311" si="3357">IF(AF310="",0,1)</f>
        <v>0</v>
      </c>
      <c r="AG311" s="624">
        <f t="shared" ref="AG311" si="3358">IF(AG310="",0,1)</f>
        <v>0</v>
      </c>
      <c r="AH311" s="624">
        <f t="shared" ref="AH311" si="3359">IF(AH310="",0,1)</f>
        <v>0</v>
      </c>
      <c r="AI311" s="624">
        <f t="shared" ref="AI311" si="3360">IF(AI310="",0,1)</f>
        <v>0</v>
      </c>
      <c r="AJ311" s="624">
        <f t="shared" ref="AJ311" si="3361">SUM(AD311:AI311)</f>
        <v>0</v>
      </c>
      <c r="AK311" s="1300" t="str">
        <f t="shared" ref="AK311" si="3362">IF(AJ310=6,"",AK310)</f>
        <v/>
      </c>
      <c r="AL311" s="2269"/>
      <c r="AM311" s="2275"/>
      <c r="AN311" s="2275"/>
      <c r="AO311" s="2275"/>
    </row>
    <row r="312" spans="2:41" ht="15.75" hidden="1" customHeight="1" thickTop="1" x14ac:dyDescent="0.2">
      <c r="B312" s="1298"/>
      <c r="C312" s="1299"/>
      <c r="D312" s="1296"/>
      <c r="E312" s="1297"/>
      <c r="F312" s="600"/>
      <c r="G312" s="1312"/>
      <c r="H312" s="1308"/>
      <c r="I312" s="1313"/>
      <c r="J312" s="1312"/>
      <c r="K312" s="1308"/>
      <c r="L312" s="624" t="str">
        <f>IF(SUM(L311:Q311)=1,"",IF(SUM(L311:Q311)=2," dan ",", "))</f>
        <v xml:space="preserve">, </v>
      </c>
      <c r="M312" s="624" t="str">
        <f>IF(SUM(M311:Q311)=1,"",IF(SUM(M311:Q311)=2," dan ",", "))</f>
        <v xml:space="preserve">, </v>
      </c>
      <c r="N312" s="624" t="str">
        <f>IF(SUM(N311:Q311)=1,"",IF(SUM(N311:Q311)=2," dan ",", "))</f>
        <v xml:space="preserve">, </v>
      </c>
      <c r="O312" s="624" t="str">
        <f>IF(SUM(O311:Q311)=1,"",IF(SUM(O311:Q311)=2," dan ",", "))</f>
        <v xml:space="preserve">, </v>
      </c>
      <c r="P312" s="624" t="str">
        <f>IF(SUM(P311:Q311)=1,"",IF(SUM(P311:Q311)=2," dan ",", "))</f>
        <v xml:space="preserve">, </v>
      </c>
      <c r="Q312" s="624"/>
      <c r="R312" s="624"/>
      <c r="S312" s="624"/>
      <c r="T312" s="2269"/>
      <c r="U312" s="624" t="str">
        <f>IF(SUM(U311:Z311)=1,"",IF(SUM(U311:Z311)=2," dan ",", "))</f>
        <v xml:space="preserve">, </v>
      </c>
      <c r="V312" s="624" t="str">
        <f>IF(SUM(V311:Z311)=1,"",IF(SUM(V311:Z311)=2," dan ",", "))</f>
        <v xml:space="preserve">, </v>
      </c>
      <c r="W312" s="624" t="str">
        <f>IF(SUM(W311:Z311)=1,"",IF(SUM(W311:Z311)=2," dan ",", "))</f>
        <v xml:space="preserve">, </v>
      </c>
      <c r="X312" s="624" t="str">
        <f>IF(SUM(X311:Z311)=1,"",IF(SUM(X311:Z311)=2," dan ",", "))</f>
        <v xml:space="preserve">, </v>
      </c>
      <c r="Y312" s="624" t="str">
        <f>IF(SUM(Y311:Z311)=1,"",IF(SUM(Y311:Z311)=2," dan ",", "))</f>
        <v xml:space="preserve">, </v>
      </c>
      <c r="Z312" s="624"/>
      <c r="AA312" s="624"/>
      <c r="AB312" s="1300"/>
      <c r="AC312" s="2269"/>
      <c r="AD312" s="624" t="str">
        <f t="shared" ref="AD312" si="3363">IF(SUM(AD311:AI311)=1,"",IF(SUM(AD311:AI311)=2," dan ",", "))</f>
        <v xml:space="preserve">, </v>
      </c>
      <c r="AE312" s="624" t="str">
        <f t="shared" ref="AE312" si="3364">IF(SUM(AE311:AI311)=1,"",IF(SUM(AE311:AI311)=2," dan ",", "))</f>
        <v xml:space="preserve">, </v>
      </c>
      <c r="AF312" s="624" t="str">
        <f t="shared" ref="AF312" si="3365">IF(SUM(AF311:AI311)=1,"",IF(SUM(AF311:AI311)=2," dan ",", "))</f>
        <v xml:space="preserve">, </v>
      </c>
      <c r="AG312" s="624" t="str">
        <f t="shared" ref="AG312" si="3366">IF(SUM(AG311:AI311)=1,"",IF(SUM(AG311:AI311)=2," dan ",", "))</f>
        <v xml:space="preserve">, </v>
      </c>
      <c r="AH312" s="624" t="str">
        <f t="shared" ref="AH312" si="3367">IF(SUM(AH311:AI311)=1,"",IF(SUM(AH311:AI311)=2," dan ",", "))</f>
        <v xml:space="preserve">, </v>
      </c>
      <c r="AI312" s="624"/>
      <c r="AJ312" s="624"/>
      <c r="AK312" s="1300"/>
      <c r="AL312" s="2269"/>
      <c r="AM312" s="2275"/>
      <c r="AN312" s="2275"/>
      <c r="AO312" s="2275"/>
    </row>
    <row r="313" spans="2:41" ht="15.75" hidden="1" customHeight="1" thickBot="1" x14ac:dyDescent="0.25">
      <c r="B313" s="616"/>
      <c r="C313" s="617"/>
      <c r="D313" s="618"/>
      <c r="E313" s="619"/>
      <c r="F313" s="600"/>
      <c r="G313" s="1312"/>
      <c r="H313" s="1308"/>
      <c r="I313" s="1313"/>
      <c r="J313" s="1312"/>
      <c r="K313" s="1308"/>
      <c r="L313" s="625" t="str">
        <f>IF(L311=0,"",L312)</f>
        <v/>
      </c>
      <c r="M313" s="625" t="str">
        <f t="shared" ref="M313" si="3368">IF(M311=0,"",M312)</f>
        <v/>
      </c>
      <c r="N313" s="625" t="str">
        <f t="shared" ref="N313" si="3369">IF(N311=0,"",N312)</f>
        <v/>
      </c>
      <c r="O313" s="625" t="str">
        <f t="shared" ref="O313" si="3370">IF(O311=0,"",O312)</f>
        <v/>
      </c>
      <c r="P313" s="625" t="str">
        <f t="shared" ref="P313" si="3371">IF(P311=0,"",P312)</f>
        <v/>
      </c>
      <c r="Q313" s="625" t="str">
        <f t="shared" ref="Q313" si="3372">IF(Q311=0,"",Q312)</f>
        <v/>
      </c>
      <c r="R313" s="625"/>
      <c r="S313" s="625"/>
      <c r="T313" s="2270"/>
      <c r="U313" s="625" t="str">
        <f>IF(U311=0,"",U312)</f>
        <v/>
      </c>
      <c r="V313" s="625" t="str">
        <f t="shared" ref="V313" si="3373">IF(V311=0,"",V312)</f>
        <v/>
      </c>
      <c r="W313" s="625" t="str">
        <f t="shared" ref="W313" si="3374">IF(W311=0,"",W312)</f>
        <v/>
      </c>
      <c r="X313" s="625" t="str">
        <f t="shared" ref="X313" si="3375">IF(X311=0,"",X312)</f>
        <v/>
      </c>
      <c r="Y313" s="625" t="str">
        <f t="shared" ref="Y313" si="3376">IF(Y311=0,"",Y312)</f>
        <v/>
      </c>
      <c r="Z313" s="625" t="str">
        <f t="shared" ref="Z313" si="3377">IF(Z311=0,"",Z312)</f>
        <v/>
      </c>
      <c r="AA313" s="625"/>
      <c r="AB313" s="1330"/>
      <c r="AC313" s="2270"/>
      <c r="AD313" s="625" t="str">
        <f t="shared" ref="AD313" si="3378">IF(AD311=0,"",AD312)</f>
        <v/>
      </c>
      <c r="AE313" s="625" t="str">
        <f t="shared" ref="AE313" si="3379">IF(AE311=0,"",AE312)</f>
        <v/>
      </c>
      <c r="AF313" s="625" t="str">
        <f t="shared" ref="AF313" si="3380">IF(AF311=0,"",AF312)</f>
        <v/>
      </c>
      <c r="AG313" s="625" t="str">
        <f t="shared" ref="AG313" si="3381">IF(AG311=0,"",AG312)</f>
        <v/>
      </c>
      <c r="AH313" s="625" t="str">
        <f t="shared" ref="AH313" si="3382">IF(AH311=0,"",AH312)</f>
        <v/>
      </c>
      <c r="AI313" s="625" t="str">
        <f t="shared" ref="AI313" si="3383">IF(AI311=0,"",AI312)</f>
        <v/>
      </c>
      <c r="AJ313" s="625"/>
      <c r="AK313" s="1330"/>
      <c r="AL313" s="2270"/>
      <c r="AM313" s="2276"/>
      <c r="AN313" s="2276"/>
      <c r="AO313" s="2276"/>
    </row>
    <row r="314" spans="2:41" ht="15.75" customHeight="1" thickTop="1" x14ac:dyDescent="0.2">
      <c r="B314" s="2259">
        <v>38</v>
      </c>
      <c r="C314" s="2262" t="str">
        <f>ABSEN!C48</f>
        <v/>
      </c>
      <c r="D314" s="2240" t="str">
        <f>ABSEN!E48</f>
        <v/>
      </c>
      <c r="E314" s="2241"/>
      <c r="F314" s="589" t="str">
        <f>NPENGETAHUAN!N52</f>
        <v/>
      </c>
      <c r="G314" s="1310" t="str">
        <f>NKETRAMPILAN!M52</f>
        <v/>
      </c>
      <c r="H314" s="1304" t="str">
        <f>NSIKAP!Z57</f>
        <v/>
      </c>
      <c r="I314" s="1314" t="str">
        <f>NPENGETAHUAN!V52</f>
        <v/>
      </c>
      <c r="J314" s="1310" t="str">
        <f>NKETRAMPILAN!U52</f>
        <v/>
      </c>
      <c r="K314" s="1304" t="str">
        <f>NSIKAP!AH57</f>
        <v/>
      </c>
      <c r="L314" s="623" t="str">
        <f>F314</f>
        <v/>
      </c>
      <c r="M314" s="623" t="str">
        <f>F315</f>
        <v/>
      </c>
      <c r="N314" s="623" t="str">
        <f>F316</f>
        <v/>
      </c>
      <c r="O314" s="623" t="str">
        <f>F317</f>
        <v/>
      </c>
      <c r="P314" s="623" t="str">
        <f>F318</f>
        <v/>
      </c>
      <c r="Q314" s="623" t="str">
        <f>F319</f>
        <v/>
      </c>
      <c r="R314" s="623">
        <f>COUNTBLANK(L314:Q314)</f>
        <v>6</v>
      </c>
      <c r="S314" s="1301" t="str">
        <f>IF(R314=6,"","Sudah memahami ")</f>
        <v/>
      </c>
      <c r="T314" s="2272" t="str">
        <f>CONCATENATE(S315,L314,L317,M314,M317,N314,N317,O314,O317,P314,P317,Q314)</f>
        <v/>
      </c>
      <c r="U314" s="1322" t="str">
        <f>G314</f>
        <v/>
      </c>
      <c r="V314" s="1322" t="str">
        <f>G315</f>
        <v/>
      </c>
      <c r="W314" s="1322" t="str">
        <f>G316</f>
        <v/>
      </c>
      <c r="X314" s="1322" t="str">
        <f>G317</f>
        <v/>
      </c>
      <c r="Y314" s="1322" t="str">
        <f>G318</f>
        <v/>
      </c>
      <c r="Z314" s="1322" t="str">
        <f>G319</f>
        <v/>
      </c>
      <c r="AA314" s="623">
        <f>COUNTBLANK(U314:Z314)</f>
        <v>6</v>
      </c>
      <c r="AB314" s="1301" t="str">
        <f>IF(AA314=6,"","Sudah memiliki ketrampilan ")</f>
        <v/>
      </c>
      <c r="AC314" s="2272" t="str">
        <f>CONCATENATE(AB315,U314,U317,V314,V317,W314,W317,X314,X317,Y314,Y317,Z314)</f>
        <v/>
      </c>
      <c r="AD314" s="1322" t="str">
        <f t="shared" ref="AD314" si="3384">H314</f>
        <v/>
      </c>
      <c r="AE314" s="1322" t="str">
        <f t="shared" ref="AE314" si="3385">H315</f>
        <v/>
      </c>
      <c r="AF314" s="1322" t="str">
        <f t="shared" ref="AF314" si="3386">H316</f>
        <v/>
      </c>
      <c r="AG314" s="1322" t="str">
        <f t="shared" ref="AG314" si="3387">H317</f>
        <v/>
      </c>
      <c r="AH314" s="1322" t="str">
        <f t="shared" ref="AH314" si="3388">H318</f>
        <v/>
      </c>
      <c r="AI314" s="1322" t="str">
        <f t="shared" ref="AI314" si="3389">H319</f>
        <v/>
      </c>
      <c r="AJ314" s="623">
        <f t="shared" ref="AJ314" si="3390">COUNTBLANK(AD314:AI314)</f>
        <v>6</v>
      </c>
      <c r="AK314" s="1301" t="str">
        <f t="shared" ref="AK314" si="3391">IF(AJ314=6,"","Sudah memperlihatkan sikap yang konsisten terhadap ")</f>
        <v/>
      </c>
      <c r="AL314" s="2272" t="str">
        <f t="shared" ref="AL314" si="3392">CONCATENATE(AK315,AD314,AD317,AE314,AE317,AF314,AF317,AG314,AG317,AH314,AH317,AI314)</f>
        <v/>
      </c>
      <c r="AM314" s="2274" t="str">
        <f t="shared" ref="AM314" si="3393">CONCATENATE(T314,T318)</f>
        <v/>
      </c>
      <c r="AN314" s="2274" t="str">
        <f t="shared" ref="AN314" si="3394">CONCATENATE(AC314,AC318)</f>
        <v/>
      </c>
      <c r="AO314" s="2274" t="str">
        <f t="shared" ref="AO314" si="3395">CONCATENATE(AL314,AL318)</f>
        <v/>
      </c>
    </row>
    <row r="315" spans="2:41" ht="15" customHeight="1" x14ac:dyDescent="0.2">
      <c r="B315" s="2260"/>
      <c r="C315" s="2263"/>
      <c r="D315" s="2242"/>
      <c r="E315" s="2243"/>
      <c r="F315" s="590" t="str">
        <f>NPENGETAHUAN!O52</f>
        <v/>
      </c>
      <c r="G315" s="1311" t="str">
        <f>NKETRAMPILAN!N52</f>
        <v/>
      </c>
      <c r="H315" s="1305" t="str">
        <f>NSIKAP!AA57</f>
        <v/>
      </c>
      <c r="I315" s="1315" t="str">
        <f>NPENGETAHUAN!W52</f>
        <v/>
      </c>
      <c r="J315" s="1311" t="str">
        <f>NKETRAMPILAN!V52</f>
        <v/>
      </c>
      <c r="K315" s="1305" t="str">
        <f>NSIKAP!AI57</f>
        <v/>
      </c>
      <c r="L315" s="624">
        <f>IF(L314="",0,1)</f>
        <v>0</v>
      </c>
      <c r="M315" s="624">
        <f>IF(M314="",0,1)</f>
        <v>0</v>
      </c>
      <c r="N315" s="624">
        <f t="shared" ref="N315" si="3396">IF(N314="",0,1)</f>
        <v>0</v>
      </c>
      <c r="O315" s="624">
        <f t="shared" ref="O315" si="3397">IF(O314="",0,1)</f>
        <v>0</v>
      </c>
      <c r="P315" s="624">
        <f t="shared" ref="P315" si="3398">IF(P314="",0,1)</f>
        <v>0</v>
      </c>
      <c r="Q315" s="624">
        <f t="shared" ref="Q315" si="3399">IF(Q314="",0,1)</f>
        <v>0</v>
      </c>
      <c r="R315" s="624">
        <f>SUM(L315:Q315)</f>
        <v>0</v>
      </c>
      <c r="S315" s="624" t="str">
        <f>IF(R315=6,"",S314)</f>
        <v/>
      </c>
      <c r="T315" s="2269"/>
      <c r="U315" s="624">
        <f>IF(U314="",0,1)</f>
        <v>0</v>
      </c>
      <c r="V315" s="624">
        <f>IF(V314="",0,1)</f>
        <v>0</v>
      </c>
      <c r="W315" s="624">
        <f t="shared" ref="W315" si="3400">IF(W314="",0,1)</f>
        <v>0</v>
      </c>
      <c r="X315" s="624">
        <f t="shared" ref="X315" si="3401">IF(X314="",0,1)</f>
        <v>0</v>
      </c>
      <c r="Y315" s="624">
        <f t="shared" ref="Y315" si="3402">IF(Y314="",0,1)</f>
        <v>0</v>
      </c>
      <c r="Z315" s="624">
        <f t="shared" ref="Z315" si="3403">IF(Z314="",0,1)</f>
        <v>0</v>
      </c>
      <c r="AA315" s="624">
        <f>SUM(U315:Z315)</f>
        <v>0</v>
      </c>
      <c r="AB315" s="1300" t="str">
        <f>IF(AA315=6,"",AB314)</f>
        <v/>
      </c>
      <c r="AC315" s="2269"/>
      <c r="AD315" s="624">
        <f t="shared" ref="AD315" si="3404">IF(AD314="",0,1)</f>
        <v>0</v>
      </c>
      <c r="AE315" s="624">
        <f t="shared" ref="AE315" si="3405">IF(AE314="",0,1)</f>
        <v>0</v>
      </c>
      <c r="AF315" s="624">
        <f t="shared" ref="AF315" si="3406">IF(AF314="",0,1)</f>
        <v>0</v>
      </c>
      <c r="AG315" s="624">
        <f t="shared" ref="AG315" si="3407">IF(AG314="",0,1)</f>
        <v>0</v>
      </c>
      <c r="AH315" s="624">
        <f t="shared" ref="AH315" si="3408">IF(AH314="",0,1)</f>
        <v>0</v>
      </c>
      <c r="AI315" s="624">
        <f t="shared" ref="AI315" si="3409">IF(AI314="",0,1)</f>
        <v>0</v>
      </c>
      <c r="AJ315" s="624">
        <f t="shared" ref="AJ315" si="3410">SUM(AD315:AI315)</f>
        <v>0</v>
      </c>
      <c r="AK315" s="1300" t="str">
        <f t="shared" ref="AK315" si="3411">IF(AJ315=6,"",AK314)</f>
        <v/>
      </c>
      <c r="AL315" s="2269"/>
      <c r="AM315" s="2275"/>
      <c r="AN315" s="2275"/>
      <c r="AO315" s="2275"/>
    </row>
    <row r="316" spans="2:41" ht="15" customHeight="1" x14ac:dyDescent="0.2">
      <c r="B316" s="2260"/>
      <c r="C316" s="2263"/>
      <c r="D316" s="2242"/>
      <c r="E316" s="2243"/>
      <c r="F316" s="601" t="str">
        <f>NPENGETAHUAN!P52</f>
        <v/>
      </c>
      <c r="G316" s="1311" t="str">
        <f>NKETRAMPILAN!O52</f>
        <v/>
      </c>
      <c r="H316" s="1306" t="str">
        <f>NSIKAP!AB57</f>
        <v/>
      </c>
      <c r="I316" s="1316" t="str">
        <f>NPENGETAHUAN!X52</f>
        <v/>
      </c>
      <c r="J316" s="1311" t="str">
        <f>NKETRAMPILAN!W52</f>
        <v/>
      </c>
      <c r="K316" s="1306" t="str">
        <f>NSIKAP!AJ57</f>
        <v/>
      </c>
      <c r="L316" s="624" t="str">
        <f>IF(SUM(L315:Q315)=1,"",IF(SUM(L315:Q315)=2," dan ",", "))</f>
        <v xml:space="preserve">, </v>
      </c>
      <c r="M316" s="624" t="str">
        <f>IF(SUM(M315:Q315)=1,"",IF(SUM(M315:Q315)=2," dan ",", "))</f>
        <v xml:space="preserve">, </v>
      </c>
      <c r="N316" s="624" t="str">
        <f>IF(SUM(N315:Q315)=1,"",IF(SUM(N315:Q315)=2," dan ",", "))</f>
        <v xml:space="preserve">, </v>
      </c>
      <c r="O316" s="624" t="str">
        <f>IF(SUM(O315:Q315)=1,"",IF(SUM(O315:Q315)=2," dan ",", "))</f>
        <v xml:space="preserve">, </v>
      </c>
      <c r="P316" s="624" t="str">
        <f>IF(SUM(P315:Q315)=1,"",IF(SUM(P315:Q315)=2," dan ",", "))</f>
        <v xml:space="preserve">, </v>
      </c>
      <c r="Q316" s="624"/>
      <c r="R316" s="624"/>
      <c r="S316" s="624"/>
      <c r="T316" s="2269"/>
      <c r="U316" s="624" t="str">
        <f>IF(SUM(U315:Z315)=1,"",IF(SUM(U315:Z315)=2," dan ",", "))</f>
        <v xml:space="preserve">, </v>
      </c>
      <c r="V316" s="624" t="str">
        <f>IF(SUM(V315:Z315)=1,"",IF(SUM(V315:Z315)=2," dan ",", "))</f>
        <v xml:space="preserve">, </v>
      </c>
      <c r="W316" s="624" t="str">
        <f>IF(SUM(W315:Z315)=1,"",IF(SUM(W315:Z315)=2," dan ",", "))</f>
        <v xml:space="preserve">, </v>
      </c>
      <c r="X316" s="624" t="str">
        <f>IF(SUM(X315:Z315)=1,"",IF(SUM(X315:Z315)=2," dan ",", "))</f>
        <v xml:space="preserve">, </v>
      </c>
      <c r="Y316" s="624" t="str">
        <f>IF(SUM(Y315:Z315)=1,"",IF(SUM(Y315:Z315)=2," dan ",", "))</f>
        <v xml:space="preserve">, </v>
      </c>
      <c r="Z316" s="624"/>
      <c r="AA316" s="624"/>
      <c r="AB316" s="1300"/>
      <c r="AC316" s="2269"/>
      <c r="AD316" s="624" t="str">
        <f t="shared" ref="AD316" si="3412">IF(SUM(AD315:AI315)=1,"",IF(SUM(AD315:AI315)=2," dan ",", "))</f>
        <v xml:space="preserve">, </v>
      </c>
      <c r="AE316" s="624" t="str">
        <f t="shared" ref="AE316" si="3413">IF(SUM(AE315:AI315)=1,"",IF(SUM(AE315:AI315)=2," dan ",", "))</f>
        <v xml:space="preserve">, </v>
      </c>
      <c r="AF316" s="624" t="str">
        <f t="shared" ref="AF316" si="3414">IF(SUM(AF315:AI315)=1,"",IF(SUM(AF315:AI315)=2," dan ",", "))</f>
        <v xml:space="preserve">, </v>
      </c>
      <c r="AG316" s="624" t="str">
        <f t="shared" ref="AG316" si="3415">IF(SUM(AG315:AI315)=1,"",IF(SUM(AG315:AI315)=2," dan ",", "))</f>
        <v xml:space="preserve">, </v>
      </c>
      <c r="AH316" s="624" t="str">
        <f t="shared" ref="AH316" si="3416">IF(SUM(AH315:AI315)=1,"",IF(SUM(AH315:AI315)=2," dan ",", "))</f>
        <v xml:space="preserve">, </v>
      </c>
      <c r="AI316" s="624"/>
      <c r="AJ316" s="624"/>
      <c r="AK316" s="1300"/>
      <c r="AL316" s="2269"/>
      <c r="AM316" s="2275"/>
      <c r="AN316" s="2275"/>
      <c r="AO316" s="2275"/>
    </row>
    <row r="317" spans="2:41" ht="15" customHeight="1" x14ac:dyDescent="0.2">
      <c r="B317" s="2260"/>
      <c r="C317" s="2263"/>
      <c r="D317" s="2242"/>
      <c r="E317" s="2243"/>
      <c r="F317" s="601" t="str">
        <f>NPENGETAHUAN!Q52</f>
        <v/>
      </c>
      <c r="G317" s="1311" t="str">
        <f>NKETRAMPILAN!P52</f>
        <v/>
      </c>
      <c r="H317" s="1306" t="str">
        <f>NSIKAP!AC57</f>
        <v/>
      </c>
      <c r="I317" s="1316" t="str">
        <f>NPENGETAHUAN!Y52</f>
        <v/>
      </c>
      <c r="J317" s="1311" t="str">
        <f>NKETRAMPILAN!X52</f>
        <v/>
      </c>
      <c r="K317" s="1306" t="str">
        <f>NSIKAP!AK57</f>
        <v/>
      </c>
      <c r="L317" s="624" t="str">
        <f>IF(L315=0,"",L316)</f>
        <v/>
      </c>
      <c r="M317" s="624" t="str">
        <f>IF(M315=0,"",M316)</f>
        <v/>
      </c>
      <c r="N317" s="624" t="str">
        <f t="shared" ref="N317" si="3417">IF(N315=0,"",N316)</f>
        <v/>
      </c>
      <c r="O317" s="624" t="str">
        <f t="shared" ref="O317" si="3418">IF(O315=0,"",O316)</f>
        <v/>
      </c>
      <c r="P317" s="624" t="str">
        <f t="shared" ref="P317" si="3419">IF(P315=0,"",P316)</f>
        <v/>
      </c>
      <c r="Q317" s="624"/>
      <c r="R317" s="624"/>
      <c r="S317" s="624"/>
      <c r="T317" s="2273"/>
      <c r="U317" s="624" t="str">
        <f>IF(U315=0,"",U316)</f>
        <v/>
      </c>
      <c r="V317" s="624" t="str">
        <f>IF(V315=0,"",V316)</f>
        <v/>
      </c>
      <c r="W317" s="624" t="str">
        <f t="shared" ref="W317" si="3420">IF(W315=0,"",W316)</f>
        <v/>
      </c>
      <c r="X317" s="624" t="str">
        <f t="shared" ref="X317" si="3421">IF(X315=0,"",X316)</f>
        <v/>
      </c>
      <c r="Y317" s="624" t="str">
        <f t="shared" ref="Y317" si="3422">IF(Y315=0,"",Y316)</f>
        <v/>
      </c>
      <c r="Z317" s="624"/>
      <c r="AA317" s="624"/>
      <c r="AB317" s="1300"/>
      <c r="AC317" s="2273"/>
      <c r="AD317" s="624" t="str">
        <f t="shared" ref="AD317:AE317" si="3423">IF(AD315=0,"",AD316)</f>
        <v/>
      </c>
      <c r="AE317" s="624" t="str">
        <f t="shared" si="3423"/>
        <v/>
      </c>
      <c r="AF317" s="624" t="str">
        <f t="shared" ref="AF317" si="3424">IF(AF315=0,"",AF316)</f>
        <v/>
      </c>
      <c r="AG317" s="624" t="str">
        <f t="shared" ref="AG317" si="3425">IF(AG315=0,"",AG316)</f>
        <v/>
      </c>
      <c r="AH317" s="624" t="str">
        <f t="shared" ref="AH317" si="3426">IF(AH315=0,"",AH316)</f>
        <v/>
      </c>
      <c r="AI317" s="624"/>
      <c r="AJ317" s="624"/>
      <c r="AK317" s="1300"/>
      <c r="AL317" s="2273"/>
      <c r="AM317" s="2275"/>
      <c r="AN317" s="2275"/>
      <c r="AO317" s="2275"/>
    </row>
    <row r="318" spans="2:41" ht="15" customHeight="1" x14ac:dyDescent="0.2">
      <c r="B318" s="2260"/>
      <c r="C318" s="2263"/>
      <c r="D318" s="2242"/>
      <c r="E318" s="2243"/>
      <c r="F318" s="601" t="str">
        <f>NPENGETAHUAN!R52</f>
        <v/>
      </c>
      <c r="G318" s="1311" t="str">
        <f>NKETRAMPILAN!Q52</f>
        <v/>
      </c>
      <c r="H318" s="1306" t="str">
        <f>NSIKAP!AD57</f>
        <v/>
      </c>
      <c r="I318" s="1316" t="str">
        <f>NPENGETAHUAN!Z52</f>
        <v/>
      </c>
      <c r="J318" s="1311" t="str">
        <f>NKETRAMPILAN!Y52</f>
        <v/>
      </c>
      <c r="K318" s="1306" t="str">
        <f>NSIKAP!AL57</f>
        <v/>
      </c>
      <c r="L318" s="624" t="str">
        <f>I314</f>
        <v/>
      </c>
      <c r="M318" s="624" t="str">
        <f>I315</f>
        <v/>
      </c>
      <c r="N318" s="624" t="str">
        <f>I316</f>
        <v/>
      </c>
      <c r="O318" s="624" t="str">
        <f>I317</f>
        <v/>
      </c>
      <c r="P318" s="624" t="str">
        <f>I318</f>
        <v/>
      </c>
      <c r="Q318" s="624" t="str">
        <f>I319</f>
        <v/>
      </c>
      <c r="R318" s="624">
        <f t="shared" ref="R318" si="3427">COUNTBLANK(L318:Q318)</f>
        <v>6</v>
      </c>
      <c r="S318" s="624" t="str">
        <f>IF(R314=6,"Masih harus ditingkatkan pemahaman mengenai", ", tapi masih harus ditingkatkan pemahaman mengenai ")</f>
        <v>Masih harus ditingkatkan pemahaman mengenai</v>
      </c>
      <c r="T318" s="2268" t="str">
        <f>CONCATENATE(S319,L318,L321,M318,M321,N318,N321,O318,O321,P318,P321,Q318)</f>
        <v/>
      </c>
      <c r="U318" s="624" t="str">
        <f>J314</f>
        <v/>
      </c>
      <c r="V318" s="624" t="str">
        <f>J315</f>
        <v/>
      </c>
      <c r="W318" s="624" t="str">
        <f>J316</f>
        <v/>
      </c>
      <c r="X318" s="624" t="str">
        <f>J317</f>
        <v/>
      </c>
      <c r="Y318" s="624" t="str">
        <f>J318</f>
        <v/>
      </c>
      <c r="Z318" s="624" t="str">
        <f>J319</f>
        <v/>
      </c>
      <c r="AA318" s="624">
        <f t="shared" ref="AA318" si="3428">COUNTBLANK(U318:Z318)</f>
        <v>6</v>
      </c>
      <c r="AB318" s="1300" t="str">
        <f>IF(AA314=6,"Masih harus ditingkatkan kemampuan pada ketrampilan", ", tapi masih harus ditingkatkan ketrampilannya dalam ")</f>
        <v>Masih harus ditingkatkan kemampuan pada ketrampilan</v>
      </c>
      <c r="AC318" s="2268" t="str">
        <f>CONCATENATE(AB319,U318,U321,V318,V321,W318,W321,X318,X321,Y318,Y321,Z318)</f>
        <v/>
      </c>
      <c r="AD318" s="624" t="str">
        <f t="shared" ref="AD318" si="3429">K314</f>
        <v/>
      </c>
      <c r="AE318" s="624" t="str">
        <f t="shared" ref="AE318" si="3430">K315</f>
        <v/>
      </c>
      <c r="AF318" s="624" t="str">
        <f t="shared" ref="AF318" si="3431">K316</f>
        <v/>
      </c>
      <c r="AG318" s="624" t="str">
        <f t="shared" ref="AG318" si="3432">K317</f>
        <v/>
      </c>
      <c r="AH318" s="624" t="str">
        <f t="shared" ref="AH318" si="3433">K318</f>
        <v/>
      </c>
      <c r="AI318" s="624" t="str">
        <f t="shared" ref="AI318" si="3434">K319</f>
        <v/>
      </c>
      <c r="AJ318" s="624">
        <f t="shared" ref="AJ318" si="3435">COUNTBLANK(AD318:AI318)</f>
        <v>6</v>
      </c>
      <c r="AK318" s="1300" t="str">
        <f t="shared" ref="AK318" si="3436">IF(AJ314=6,"Masih harus diperbaiki sikap dan perilakunya dalam hal ", ", tapi masih harus diperbaiki sikap dan perilakunya dalam hal ")</f>
        <v xml:space="preserve">Masih harus diperbaiki sikap dan perilakunya dalam hal </v>
      </c>
      <c r="AL318" s="2268" t="str">
        <f t="shared" ref="AL318" si="3437">CONCATENATE(AK319,AD318,AD321,AE318,AE321,AF318,AF321,AG318,AG321,AH318,AH321,AI318)</f>
        <v/>
      </c>
      <c r="AM318" s="2275"/>
      <c r="AN318" s="2275"/>
      <c r="AO318" s="2275"/>
    </row>
    <row r="319" spans="2:41" ht="15.75" customHeight="1" thickBot="1" x14ac:dyDescent="0.25">
      <c r="B319" s="2261"/>
      <c r="C319" s="2264"/>
      <c r="D319" s="2244"/>
      <c r="E319" s="2245"/>
      <c r="F319" s="591" t="str">
        <f>NPENGETAHUAN!S52</f>
        <v/>
      </c>
      <c r="G319" s="1311" t="str">
        <f>NKETRAMPILAN!R52</f>
        <v/>
      </c>
      <c r="H319" s="1307" t="str">
        <f>NSIKAP!AE57</f>
        <v/>
      </c>
      <c r="I319" s="1317" t="str">
        <f>NPENGETAHUAN!AA52</f>
        <v/>
      </c>
      <c r="J319" s="1311" t="str">
        <f>NKETRAMPILAN!Z52</f>
        <v/>
      </c>
      <c r="K319" s="1307" t="str">
        <f>NSIKAP!AM57</f>
        <v/>
      </c>
      <c r="L319" s="624">
        <f>IF(L318="",0,1)</f>
        <v>0</v>
      </c>
      <c r="M319" s="624">
        <f t="shared" ref="M319" si="3438">IF(M318="",0,1)</f>
        <v>0</v>
      </c>
      <c r="N319" s="624">
        <f t="shared" ref="N319" si="3439">IF(N318="",0,1)</f>
        <v>0</v>
      </c>
      <c r="O319" s="624">
        <f t="shared" ref="O319" si="3440">IF(O318="",0,1)</f>
        <v>0</v>
      </c>
      <c r="P319" s="624">
        <f t="shared" ref="P319" si="3441">IF(P318="",0,1)</f>
        <v>0</v>
      </c>
      <c r="Q319" s="624">
        <f t="shared" ref="Q319" si="3442">IF(Q318="",0,1)</f>
        <v>0</v>
      </c>
      <c r="R319" s="624">
        <f>SUM(L319:Q319)</f>
        <v>0</v>
      </c>
      <c r="S319" s="624" t="str">
        <f>IF(R318=6,"",S318)</f>
        <v/>
      </c>
      <c r="T319" s="2269"/>
      <c r="U319" s="624">
        <f>IF(U318="",0,1)</f>
        <v>0</v>
      </c>
      <c r="V319" s="624">
        <f t="shared" ref="V319" si="3443">IF(V318="",0,1)</f>
        <v>0</v>
      </c>
      <c r="W319" s="624">
        <f t="shared" ref="W319" si="3444">IF(W318="",0,1)</f>
        <v>0</v>
      </c>
      <c r="X319" s="624">
        <f t="shared" ref="X319" si="3445">IF(X318="",0,1)</f>
        <v>0</v>
      </c>
      <c r="Y319" s="624">
        <f t="shared" ref="Y319" si="3446">IF(Y318="",0,1)</f>
        <v>0</v>
      </c>
      <c r="Z319" s="624">
        <f t="shared" ref="Z319" si="3447">IF(Z318="",0,1)</f>
        <v>0</v>
      </c>
      <c r="AA319" s="624">
        <f>SUM(U319:Z319)</f>
        <v>0</v>
      </c>
      <c r="AB319" s="1300" t="str">
        <f>IF(AA318=6,"",AB318)</f>
        <v/>
      </c>
      <c r="AC319" s="2269"/>
      <c r="AD319" s="624">
        <f t="shared" ref="AD319" si="3448">IF(AD318="",0,1)</f>
        <v>0</v>
      </c>
      <c r="AE319" s="624">
        <f t="shared" ref="AE319" si="3449">IF(AE318="",0,1)</f>
        <v>0</v>
      </c>
      <c r="AF319" s="624">
        <f t="shared" ref="AF319" si="3450">IF(AF318="",0,1)</f>
        <v>0</v>
      </c>
      <c r="AG319" s="624">
        <f t="shared" ref="AG319" si="3451">IF(AG318="",0,1)</f>
        <v>0</v>
      </c>
      <c r="AH319" s="624">
        <f t="shared" ref="AH319" si="3452">IF(AH318="",0,1)</f>
        <v>0</v>
      </c>
      <c r="AI319" s="624">
        <f t="shared" ref="AI319" si="3453">IF(AI318="",0,1)</f>
        <v>0</v>
      </c>
      <c r="AJ319" s="624">
        <f t="shared" ref="AJ319" si="3454">SUM(AD319:AI319)</f>
        <v>0</v>
      </c>
      <c r="AK319" s="1300" t="str">
        <f t="shared" ref="AK319" si="3455">IF(AJ318=6,"",AK318)</f>
        <v/>
      </c>
      <c r="AL319" s="2269"/>
      <c r="AM319" s="2275"/>
      <c r="AN319" s="2275"/>
      <c r="AO319" s="2275"/>
    </row>
    <row r="320" spans="2:41" ht="15.75" hidden="1" customHeight="1" thickTop="1" x14ac:dyDescent="0.2">
      <c r="B320" s="1298"/>
      <c r="C320" s="1299"/>
      <c r="D320" s="1296"/>
      <c r="E320" s="1297"/>
      <c r="F320" s="600"/>
      <c r="G320" s="1312"/>
      <c r="H320" s="1308"/>
      <c r="I320" s="1313"/>
      <c r="J320" s="1312"/>
      <c r="K320" s="1308"/>
      <c r="L320" s="624" t="str">
        <f>IF(SUM(L319:Q319)=1,"",IF(SUM(L319:Q319)=2," dan ",", "))</f>
        <v xml:space="preserve">, </v>
      </c>
      <c r="M320" s="624" t="str">
        <f>IF(SUM(M319:Q319)=1,"",IF(SUM(M319:Q319)=2," dan ",", "))</f>
        <v xml:space="preserve">, </v>
      </c>
      <c r="N320" s="624" t="str">
        <f>IF(SUM(N319:Q319)=1,"",IF(SUM(N319:Q319)=2," dan ",", "))</f>
        <v xml:space="preserve">, </v>
      </c>
      <c r="O320" s="624" t="str">
        <f>IF(SUM(O319:Q319)=1,"",IF(SUM(O319:Q319)=2," dan ",", "))</f>
        <v xml:space="preserve">, </v>
      </c>
      <c r="P320" s="624" t="str">
        <f>IF(SUM(P319:Q319)=1,"",IF(SUM(P319:Q319)=2," dan ",", "))</f>
        <v xml:space="preserve">, </v>
      </c>
      <c r="Q320" s="624"/>
      <c r="R320" s="624"/>
      <c r="S320" s="624"/>
      <c r="T320" s="2269"/>
      <c r="U320" s="624" t="str">
        <f>IF(SUM(U319:Z319)=1,"",IF(SUM(U319:Z319)=2," dan ",", "))</f>
        <v xml:space="preserve">, </v>
      </c>
      <c r="V320" s="624" t="str">
        <f>IF(SUM(V319:Z319)=1,"",IF(SUM(V319:Z319)=2," dan ",", "))</f>
        <v xml:space="preserve">, </v>
      </c>
      <c r="W320" s="624" t="str">
        <f>IF(SUM(W319:Z319)=1,"",IF(SUM(W319:Z319)=2," dan ",", "))</f>
        <v xml:space="preserve">, </v>
      </c>
      <c r="X320" s="624" t="str">
        <f>IF(SUM(X319:Z319)=1,"",IF(SUM(X319:Z319)=2," dan ",", "))</f>
        <v xml:space="preserve">, </v>
      </c>
      <c r="Y320" s="624" t="str">
        <f>IF(SUM(Y319:Z319)=1,"",IF(SUM(Y319:Z319)=2," dan ",", "))</f>
        <v xml:space="preserve">, </v>
      </c>
      <c r="Z320" s="624"/>
      <c r="AA320" s="624"/>
      <c r="AB320" s="1300"/>
      <c r="AC320" s="2269"/>
      <c r="AD320" s="624" t="str">
        <f t="shared" ref="AD320" si="3456">IF(SUM(AD319:AI319)=1,"",IF(SUM(AD319:AI319)=2," dan ",", "))</f>
        <v xml:space="preserve">, </v>
      </c>
      <c r="AE320" s="624" t="str">
        <f t="shared" ref="AE320" si="3457">IF(SUM(AE319:AI319)=1,"",IF(SUM(AE319:AI319)=2," dan ",", "))</f>
        <v xml:space="preserve">, </v>
      </c>
      <c r="AF320" s="624" t="str">
        <f t="shared" ref="AF320" si="3458">IF(SUM(AF319:AI319)=1,"",IF(SUM(AF319:AI319)=2," dan ",", "))</f>
        <v xml:space="preserve">, </v>
      </c>
      <c r="AG320" s="624" t="str">
        <f t="shared" ref="AG320" si="3459">IF(SUM(AG319:AI319)=1,"",IF(SUM(AG319:AI319)=2," dan ",", "))</f>
        <v xml:space="preserve">, </v>
      </c>
      <c r="AH320" s="624" t="str">
        <f t="shared" ref="AH320" si="3460">IF(SUM(AH319:AI319)=1,"",IF(SUM(AH319:AI319)=2," dan ",", "))</f>
        <v xml:space="preserve">, </v>
      </c>
      <c r="AI320" s="624"/>
      <c r="AJ320" s="624"/>
      <c r="AK320" s="1300"/>
      <c r="AL320" s="2269"/>
      <c r="AM320" s="2275"/>
      <c r="AN320" s="2275"/>
      <c r="AO320" s="2275"/>
    </row>
    <row r="321" spans="2:41" ht="15.75" hidden="1" customHeight="1" thickBot="1" x14ac:dyDescent="0.25">
      <c r="B321" s="616"/>
      <c r="C321" s="617"/>
      <c r="D321" s="618"/>
      <c r="E321" s="619"/>
      <c r="F321" s="600"/>
      <c r="G321" s="1313"/>
      <c r="H321" s="1090"/>
      <c r="I321" s="1312"/>
      <c r="J321" s="1312"/>
      <c r="K321" s="1091"/>
      <c r="L321" s="625" t="str">
        <f>IF(L319=0,"",L320)</f>
        <v/>
      </c>
      <c r="M321" s="625" t="str">
        <f t="shared" ref="M321" si="3461">IF(M319=0,"",M320)</f>
        <v/>
      </c>
      <c r="N321" s="625" t="str">
        <f t="shared" ref="N321" si="3462">IF(N319=0,"",N320)</f>
        <v/>
      </c>
      <c r="O321" s="625" t="str">
        <f t="shared" ref="O321" si="3463">IF(O319=0,"",O320)</f>
        <v/>
      </c>
      <c r="P321" s="625" t="str">
        <f t="shared" ref="P321" si="3464">IF(P319=0,"",P320)</f>
        <v/>
      </c>
      <c r="Q321" s="625" t="str">
        <f t="shared" ref="Q321" si="3465">IF(Q319=0,"",Q320)</f>
        <v/>
      </c>
      <c r="R321" s="625"/>
      <c r="S321" s="625"/>
      <c r="T321" s="2270"/>
      <c r="U321" s="625" t="str">
        <f>IF(U319=0,"",U320)</f>
        <v/>
      </c>
      <c r="V321" s="625" t="str">
        <f t="shared" ref="V321" si="3466">IF(V319=0,"",V320)</f>
        <v/>
      </c>
      <c r="W321" s="625" t="str">
        <f t="shared" ref="W321" si="3467">IF(W319=0,"",W320)</f>
        <v/>
      </c>
      <c r="X321" s="625" t="str">
        <f t="shared" ref="X321" si="3468">IF(X319=0,"",X320)</f>
        <v/>
      </c>
      <c r="Y321" s="625" t="str">
        <f t="shared" ref="Y321" si="3469">IF(Y319=0,"",Y320)</f>
        <v/>
      </c>
      <c r="Z321" s="625" t="str">
        <f t="shared" ref="Z321" si="3470">IF(Z319=0,"",Z320)</f>
        <v/>
      </c>
      <c r="AA321" s="625"/>
      <c r="AB321" s="1330"/>
      <c r="AC321" s="2270"/>
      <c r="AD321" s="625" t="str">
        <f t="shared" ref="AD321" si="3471">IF(AD319=0,"",AD320)</f>
        <v/>
      </c>
      <c r="AE321" s="625" t="str">
        <f t="shared" ref="AE321" si="3472">IF(AE319=0,"",AE320)</f>
        <v/>
      </c>
      <c r="AF321" s="625" t="str">
        <f t="shared" ref="AF321" si="3473">IF(AF319=0,"",AF320)</f>
        <v/>
      </c>
      <c r="AG321" s="625" t="str">
        <f t="shared" ref="AG321" si="3474">IF(AG319=0,"",AG320)</f>
        <v/>
      </c>
      <c r="AH321" s="625" t="str">
        <f t="shared" ref="AH321" si="3475">IF(AH319=0,"",AH320)</f>
        <v/>
      </c>
      <c r="AI321" s="625" t="str">
        <f t="shared" ref="AI321" si="3476">IF(AI319=0,"",AI320)</f>
        <v/>
      </c>
      <c r="AJ321" s="625"/>
      <c r="AK321" s="1330"/>
      <c r="AL321" s="2270"/>
      <c r="AM321" s="2276"/>
      <c r="AN321" s="2276"/>
      <c r="AO321" s="2276"/>
    </row>
    <row r="322" spans="2:41" ht="15.75" hidden="1" customHeight="1" thickTop="1" x14ac:dyDescent="0.2">
      <c r="B322" s="2259">
        <v>39</v>
      </c>
      <c r="C322" s="2262" t="str">
        <f>ABSEN!C49</f>
        <v/>
      </c>
      <c r="D322" s="2240" t="str">
        <f>ABSEN!E49</f>
        <v/>
      </c>
      <c r="E322" s="2241"/>
      <c r="F322" s="589" t="str">
        <f>NPENGETAHUAN!N53</f>
        <v/>
      </c>
      <c r="G322" s="1310" t="str">
        <f>NKETRAMPILAN!M53</f>
        <v/>
      </c>
      <c r="H322" s="1304" t="str">
        <f>NSIKAP!Z58</f>
        <v/>
      </c>
      <c r="I322" s="1314" t="str">
        <f>NPENGETAHUAN!V53</f>
        <v/>
      </c>
      <c r="J322" s="1310" t="str">
        <f>NKETRAMPILAN!U53</f>
        <v/>
      </c>
      <c r="K322" s="1304" t="str">
        <f>NSIKAP!AH58</f>
        <v/>
      </c>
      <c r="L322" s="623" t="str">
        <f>F322</f>
        <v/>
      </c>
      <c r="M322" s="623" t="str">
        <f>F323</f>
        <v/>
      </c>
      <c r="N322" s="623" t="str">
        <f>F324</f>
        <v/>
      </c>
      <c r="O322" s="623" t="str">
        <f>F325</f>
        <v/>
      </c>
      <c r="P322" s="623" t="str">
        <f>F326</f>
        <v/>
      </c>
      <c r="Q322" s="623" t="str">
        <f>F327</f>
        <v/>
      </c>
      <c r="R322" s="623">
        <f>COUNTBLANK(L322:Q322)</f>
        <v>6</v>
      </c>
      <c r="S322" s="1301" t="str">
        <f>IF(R322=6,"","Sudah memahami ")</f>
        <v/>
      </c>
      <c r="T322" s="2272" t="str">
        <f>CONCATENATE(S323,L322,L325,M322,M325,N322,N325,O322,O325,P322,P325,Q322)</f>
        <v/>
      </c>
      <c r="U322" s="1322" t="str">
        <f>G322</f>
        <v/>
      </c>
      <c r="V322" s="1322" t="str">
        <f>G323</f>
        <v/>
      </c>
      <c r="W322" s="1322" t="str">
        <f>G324</f>
        <v/>
      </c>
      <c r="X322" s="1322" t="str">
        <f>G325</f>
        <v/>
      </c>
      <c r="Y322" s="1322" t="str">
        <f>G326</f>
        <v/>
      </c>
      <c r="Z322" s="1322" t="str">
        <f>G327</f>
        <v/>
      </c>
      <c r="AA322" s="623">
        <f>COUNTBLANK(U322:Z322)</f>
        <v>6</v>
      </c>
      <c r="AB322" s="1301" t="str">
        <f>IF(AA322=6,"","Sudah memiliki ketrampilan ")</f>
        <v/>
      </c>
      <c r="AC322" s="2272" t="str">
        <f>CONCATENATE(AB323,U322,U325,V322,V325,W322,W325,X322,X325,Y322,Y325,Z322)</f>
        <v/>
      </c>
      <c r="AD322" s="1322" t="str">
        <f t="shared" ref="AD322" si="3477">H322</f>
        <v/>
      </c>
      <c r="AE322" s="1322" t="str">
        <f t="shared" ref="AE322" si="3478">H323</f>
        <v/>
      </c>
      <c r="AF322" s="1322" t="str">
        <f t="shared" ref="AF322" si="3479">H324</f>
        <v/>
      </c>
      <c r="AG322" s="1322" t="str">
        <f t="shared" ref="AG322" si="3480">H325</f>
        <v/>
      </c>
      <c r="AH322" s="1322" t="str">
        <f t="shared" ref="AH322" si="3481">H326</f>
        <v/>
      </c>
      <c r="AI322" s="1322" t="str">
        <f t="shared" ref="AI322" si="3482">H327</f>
        <v/>
      </c>
      <c r="AJ322" s="623">
        <f t="shared" ref="AJ322" si="3483">COUNTBLANK(AD322:AI322)</f>
        <v>6</v>
      </c>
      <c r="AK322" s="1301" t="str">
        <f t="shared" ref="AK322" si="3484">IF(AJ322=6,"","Sudah memperlihatkan sikap yang konsisten terhadap ")</f>
        <v/>
      </c>
      <c r="AL322" s="2272" t="str">
        <f t="shared" ref="AL322" si="3485">CONCATENATE(AK323,AD322,AD325,AE322,AE325,AF322,AF325,AG322,AG325,AH322,AH325,AI322)</f>
        <v/>
      </c>
      <c r="AM322" s="2274" t="str">
        <f t="shared" ref="AM322" si="3486">CONCATENATE(T322,T326)</f>
        <v/>
      </c>
      <c r="AN322" s="2274" t="str">
        <f t="shared" ref="AN322" si="3487">CONCATENATE(AC322,AC326)</f>
        <v/>
      </c>
      <c r="AO322" s="2274" t="str">
        <f t="shared" ref="AO322" si="3488">CONCATENATE(AL322,AL326)</f>
        <v/>
      </c>
    </row>
    <row r="323" spans="2:41" ht="15" hidden="1" customHeight="1" x14ac:dyDescent="0.2">
      <c r="B323" s="2260"/>
      <c r="C323" s="2263"/>
      <c r="D323" s="2242"/>
      <c r="E323" s="2243"/>
      <c r="F323" s="590" t="str">
        <f>NPENGETAHUAN!O53</f>
        <v/>
      </c>
      <c r="G323" s="1311" t="str">
        <f>NKETRAMPILAN!N53</f>
        <v/>
      </c>
      <c r="H323" s="1305" t="str">
        <f>NSIKAP!AA58</f>
        <v/>
      </c>
      <c r="I323" s="1315" t="str">
        <f>NPENGETAHUAN!W53</f>
        <v/>
      </c>
      <c r="J323" s="1311" t="str">
        <f>NKETRAMPILAN!V53</f>
        <v/>
      </c>
      <c r="K323" s="1305" t="str">
        <f>NSIKAP!AI58</f>
        <v/>
      </c>
      <c r="L323" s="624">
        <f>IF(L322="",0,1)</f>
        <v>0</v>
      </c>
      <c r="M323" s="624">
        <f>IF(M322="",0,1)</f>
        <v>0</v>
      </c>
      <c r="N323" s="624">
        <f t="shared" ref="N323" si="3489">IF(N322="",0,1)</f>
        <v>0</v>
      </c>
      <c r="O323" s="624">
        <f t="shared" ref="O323" si="3490">IF(O322="",0,1)</f>
        <v>0</v>
      </c>
      <c r="P323" s="624">
        <f t="shared" ref="P323" si="3491">IF(P322="",0,1)</f>
        <v>0</v>
      </c>
      <c r="Q323" s="624">
        <f t="shared" ref="Q323" si="3492">IF(Q322="",0,1)</f>
        <v>0</v>
      </c>
      <c r="R323" s="624">
        <f>SUM(L323:Q323)</f>
        <v>0</v>
      </c>
      <c r="S323" s="624" t="str">
        <f>IF(R323=6,"",S322)</f>
        <v/>
      </c>
      <c r="T323" s="2269"/>
      <c r="U323" s="624">
        <f>IF(U322="",0,1)</f>
        <v>0</v>
      </c>
      <c r="V323" s="624">
        <f>IF(V322="",0,1)</f>
        <v>0</v>
      </c>
      <c r="W323" s="624">
        <f t="shared" ref="W323" si="3493">IF(W322="",0,1)</f>
        <v>0</v>
      </c>
      <c r="X323" s="624">
        <f t="shared" ref="X323" si="3494">IF(X322="",0,1)</f>
        <v>0</v>
      </c>
      <c r="Y323" s="624">
        <f t="shared" ref="Y323" si="3495">IF(Y322="",0,1)</f>
        <v>0</v>
      </c>
      <c r="Z323" s="624">
        <f t="shared" ref="Z323" si="3496">IF(Z322="",0,1)</f>
        <v>0</v>
      </c>
      <c r="AA323" s="624">
        <f>SUM(U323:Z323)</f>
        <v>0</v>
      </c>
      <c r="AB323" s="1300" t="str">
        <f>IF(AA323=6,"",AB322)</f>
        <v/>
      </c>
      <c r="AC323" s="2269"/>
      <c r="AD323" s="624">
        <f t="shared" ref="AD323" si="3497">IF(AD322="",0,1)</f>
        <v>0</v>
      </c>
      <c r="AE323" s="624">
        <f t="shared" ref="AE323" si="3498">IF(AE322="",0,1)</f>
        <v>0</v>
      </c>
      <c r="AF323" s="624">
        <f t="shared" ref="AF323" si="3499">IF(AF322="",0,1)</f>
        <v>0</v>
      </c>
      <c r="AG323" s="624">
        <f t="shared" ref="AG323" si="3500">IF(AG322="",0,1)</f>
        <v>0</v>
      </c>
      <c r="AH323" s="624">
        <f t="shared" ref="AH323" si="3501">IF(AH322="",0,1)</f>
        <v>0</v>
      </c>
      <c r="AI323" s="624">
        <f t="shared" ref="AI323" si="3502">IF(AI322="",0,1)</f>
        <v>0</v>
      </c>
      <c r="AJ323" s="624">
        <f t="shared" ref="AJ323" si="3503">SUM(AD323:AI323)</f>
        <v>0</v>
      </c>
      <c r="AK323" s="1300" t="str">
        <f t="shared" ref="AK323" si="3504">IF(AJ323=6,"",AK322)</f>
        <v/>
      </c>
      <c r="AL323" s="2269"/>
      <c r="AM323" s="2275"/>
      <c r="AN323" s="2275"/>
      <c r="AO323" s="2275"/>
    </row>
    <row r="324" spans="2:41" ht="15" hidden="1" customHeight="1" x14ac:dyDescent="0.2">
      <c r="B324" s="2260"/>
      <c r="C324" s="2263"/>
      <c r="D324" s="2242"/>
      <c r="E324" s="2243"/>
      <c r="F324" s="601" t="str">
        <f>NPENGETAHUAN!P53</f>
        <v/>
      </c>
      <c r="G324" s="1311" t="str">
        <f>NKETRAMPILAN!O53</f>
        <v/>
      </c>
      <c r="H324" s="1306" t="str">
        <f>NSIKAP!AB58</f>
        <v/>
      </c>
      <c r="I324" s="1316" t="str">
        <f>NPENGETAHUAN!X53</f>
        <v/>
      </c>
      <c r="J324" s="1311" t="str">
        <f>NKETRAMPILAN!W53</f>
        <v/>
      </c>
      <c r="K324" s="1306" t="str">
        <f>NSIKAP!AJ58</f>
        <v/>
      </c>
      <c r="L324" s="624" t="str">
        <f>IF(SUM(L323:Q323)=1,"",IF(SUM(L323:Q323)=2," dan ",", "))</f>
        <v xml:space="preserve">, </v>
      </c>
      <c r="M324" s="624" t="str">
        <f>IF(SUM(M323:Q323)=1,"",IF(SUM(M323:Q323)=2," dan ",", "))</f>
        <v xml:space="preserve">, </v>
      </c>
      <c r="N324" s="624" t="str">
        <f>IF(SUM(N323:Q323)=1,"",IF(SUM(N323:Q323)=2," dan ",", "))</f>
        <v xml:space="preserve">, </v>
      </c>
      <c r="O324" s="624" t="str">
        <f>IF(SUM(O323:Q323)=1,"",IF(SUM(O323:Q323)=2," dan ",", "))</f>
        <v xml:space="preserve">, </v>
      </c>
      <c r="P324" s="624" t="str">
        <f>IF(SUM(P323:Q323)=1,"",IF(SUM(P323:Q323)=2," dan ",", "))</f>
        <v xml:space="preserve">, </v>
      </c>
      <c r="Q324" s="624"/>
      <c r="R324" s="624"/>
      <c r="S324" s="624"/>
      <c r="T324" s="2269"/>
      <c r="U324" s="624" t="str">
        <f>IF(SUM(U323:Z323)=1,"",IF(SUM(U323:Z323)=2," dan ",", "))</f>
        <v xml:space="preserve">, </v>
      </c>
      <c r="V324" s="624" t="str">
        <f>IF(SUM(V323:Z323)=1,"",IF(SUM(V323:Z323)=2," dan ",", "))</f>
        <v xml:space="preserve">, </v>
      </c>
      <c r="W324" s="624" t="str">
        <f>IF(SUM(W323:Z323)=1,"",IF(SUM(W323:Z323)=2," dan ",", "))</f>
        <v xml:space="preserve">, </v>
      </c>
      <c r="X324" s="624" t="str">
        <f>IF(SUM(X323:Z323)=1,"",IF(SUM(X323:Z323)=2," dan ",", "))</f>
        <v xml:space="preserve">, </v>
      </c>
      <c r="Y324" s="624" t="str">
        <f>IF(SUM(Y323:Z323)=1,"",IF(SUM(Y323:Z323)=2," dan ",", "))</f>
        <v xml:space="preserve">, </v>
      </c>
      <c r="Z324" s="624"/>
      <c r="AA324" s="624"/>
      <c r="AB324" s="1300"/>
      <c r="AC324" s="2269"/>
      <c r="AD324" s="624" t="str">
        <f t="shared" ref="AD324" si="3505">IF(SUM(AD323:AI323)=1,"",IF(SUM(AD323:AI323)=2," dan ",", "))</f>
        <v xml:space="preserve">, </v>
      </c>
      <c r="AE324" s="624" t="str">
        <f t="shared" ref="AE324" si="3506">IF(SUM(AE323:AI323)=1,"",IF(SUM(AE323:AI323)=2," dan ",", "))</f>
        <v xml:space="preserve">, </v>
      </c>
      <c r="AF324" s="624" t="str">
        <f t="shared" ref="AF324" si="3507">IF(SUM(AF323:AI323)=1,"",IF(SUM(AF323:AI323)=2," dan ",", "))</f>
        <v xml:space="preserve">, </v>
      </c>
      <c r="AG324" s="624" t="str">
        <f t="shared" ref="AG324" si="3508">IF(SUM(AG323:AI323)=1,"",IF(SUM(AG323:AI323)=2," dan ",", "))</f>
        <v xml:space="preserve">, </v>
      </c>
      <c r="AH324" s="624" t="str">
        <f t="shared" ref="AH324" si="3509">IF(SUM(AH323:AI323)=1,"",IF(SUM(AH323:AI323)=2," dan ",", "))</f>
        <v xml:space="preserve">, </v>
      </c>
      <c r="AI324" s="624"/>
      <c r="AJ324" s="624"/>
      <c r="AK324" s="1300"/>
      <c r="AL324" s="2269"/>
      <c r="AM324" s="2275"/>
      <c r="AN324" s="2275"/>
      <c r="AO324" s="2275"/>
    </row>
    <row r="325" spans="2:41" ht="15" hidden="1" customHeight="1" x14ac:dyDescent="0.2">
      <c r="B325" s="2260"/>
      <c r="C325" s="2263"/>
      <c r="D325" s="2242"/>
      <c r="E325" s="2243"/>
      <c r="F325" s="601" t="str">
        <f>NPENGETAHUAN!Q53</f>
        <v/>
      </c>
      <c r="G325" s="1311" t="str">
        <f>NKETRAMPILAN!P53</f>
        <v/>
      </c>
      <c r="H325" s="1306" t="str">
        <f>NSIKAP!AC58</f>
        <v/>
      </c>
      <c r="I325" s="1316" t="str">
        <f>NPENGETAHUAN!Y53</f>
        <v/>
      </c>
      <c r="J325" s="1311" t="str">
        <f>NKETRAMPILAN!X53</f>
        <v/>
      </c>
      <c r="K325" s="1306" t="str">
        <f>NSIKAP!AK58</f>
        <v/>
      </c>
      <c r="L325" s="624" t="str">
        <f>IF(L323=0,"",L324)</f>
        <v/>
      </c>
      <c r="M325" s="624" t="str">
        <f>IF(M323=0,"",M324)</f>
        <v/>
      </c>
      <c r="N325" s="624" t="str">
        <f t="shared" ref="N325" si="3510">IF(N323=0,"",N324)</f>
        <v/>
      </c>
      <c r="O325" s="624" t="str">
        <f t="shared" ref="O325" si="3511">IF(O323=0,"",O324)</f>
        <v/>
      </c>
      <c r="P325" s="624" t="str">
        <f t="shared" ref="P325" si="3512">IF(P323=0,"",P324)</f>
        <v/>
      </c>
      <c r="Q325" s="624"/>
      <c r="R325" s="624"/>
      <c r="S325" s="624"/>
      <c r="T325" s="2273"/>
      <c r="U325" s="624" t="str">
        <f>IF(U323=0,"",U324)</f>
        <v/>
      </c>
      <c r="V325" s="624" t="str">
        <f>IF(V323=0,"",V324)</f>
        <v/>
      </c>
      <c r="W325" s="624" t="str">
        <f t="shared" ref="W325" si="3513">IF(W323=0,"",W324)</f>
        <v/>
      </c>
      <c r="X325" s="624" t="str">
        <f t="shared" ref="X325" si="3514">IF(X323=0,"",X324)</f>
        <v/>
      </c>
      <c r="Y325" s="624" t="str">
        <f t="shared" ref="Y325" si="3515">IF(Y323=0,"",Y324)</f>
        <v/>
      </c>
      <c r="Z325" s="624"/>
      <c r="AA325" s="624"/>
      <c r="AB325" s="1300"/>
      <c r="AC325" s="2273"/>
      <c r="AD325" s="624" t="str">
        <f t="shared" ref="AD325:AE325" si="3516">IF(AD323=0,"",AD324)</f>
        <v/>
      </c>
      <c r="AE325" s="624" t="str">
        <f t="shared" si="3516"/>
        <v/>
      </c>
      <c r="AF325" s="624" t="str">
        <f t="shared" ref="AF325" si="3517">IF(AF323=0,"",AF324)</f>
        <v/>
      </c>
      <c r="AG325" s="624" t="str">
        <f t="shared" ref="AG325" si="3518">IF(AG323=0,"",AG324)</f>
        <v/>
      </c>
      <c r="AH325" s="624" t="str">
        <f t="shared" ref="AH325" si="3519">IF(AH323=0,"",AH324)</f>
        <v/>
      </c>
      <c r="AI325" s="624"/>
      <c r="AJ325" s="624"/>
      <c r="AK325" s="1300"/>
      <c r="AL325" s="2273"/>
      <c r="AM325" s="2275"/>
      <c r="AN325" s="2275"/>
      <c r="AO325" s="2275"/>
    </row>
    <row r="326" spans="2:41" ht="15" hidden="1" customHeight="1" x14ac:dyDescent="0.2">
      <c r="B326" s="2260"/>
      <c r="C326" s="2263"/>
      <c r="D326" s="2242"/>
      <c r="E326" s="2243"/>
      <c r="F326" s="601" t="str">
        <f>NPENGETAHUAN!R53</f>
        <v/>
      </c>
      <c r="G326" s="1311" t="str">
        <f>NKETRAMPILAN!Q53</f>
        <v/>
      </c>
      <c r="H326" s="1306" t="str">
        <f>NSIKAP!AD58</f>
        <v/>
      </c>
      <c r="I326" s="1316" t="str">
        <f>NPENGETAHUAN!Z53</f>
        <v/>
      </c>
      <c r="J326" s="1311" t="str">
        <f>NKETRAMPILAN!Y53</f>
        <v/>
      </c>
      <c r="K326" s="1306" t="str">
        <f>NSIKAP!AL58</f>
        <v/>
      </c>
      <c r="L326" s="624" t="str">
        <f>I322</f>
        <v/>
      </c>
      <c r="M326" s="624" t="str">
        <f>I323</f>
        <v/>
      </c>
      <c r="N326" s="624" t="str">
        <f>I324</f>
        <v/>
      </c>
      <c r="O326" s="624" t="str">
        <f>I325</f>
        <v/>
      </c>
      <c r="P326" s="624" t="str">
        <f>I326</f>
        <v/>
      </c>
      <c r="Q326" s="624" t="str">
        <f>I327</f>
        <v/>
      </c>
      <c r="R326" s="624">
        <f t="shared" ref="R326" si="3520">COUNTBLANK(L326:Q326)</f>
        <v>6</v>
      </c>
      <c r="S326" s="624" t="str">
        <f>IF(R322=6,"Masih harus ditingkatkan pemahaman mengenai", ", tapi masih harus ditingkatkan pemahaman mengenai ")</f>
        <v>Masih harus ditingkatkan pemahaman mengenai</v>
      </c>
      <c r="T326" s="2268" t="str">
        <f>CONCATENATE(S327,L326,L329,M326,M329,N326,N329,O326,O329,P326,P329,Q326)</f>
        <v/>
      </c>
      <c r="U326" s="624" t="str">
        <f>J322</f>
        <v/>
      </c>
      <c r="V326" s="624" t="str">
        <f>J323</f>
        <v/>
      </c>
      <c r="W326" s="624" t="str">
        <f>J324</f>
        <v/>
      </c>
      <c r="X326" s="624" t="str">
        <f>J325</f>
        <v/>
      </c>
      <c r="Y326" s="624" t="str">
        <f>J326</f>
        <v/>
      </c>
      <c r="Z326" s="624" t="str">
        <f>J327</f>
        <v/>
      </c>
      <c r="AA326" s="624">
        <f t="shared" ref="AA326" si="3521">COUNTBLANK(U326:Z326)</f>
        <v>6</v>
      </c>
      <c r="AB326" s="1300" t="str">
        <f>IF(AA322=6,"Masih harus ditingkatkan kemampuan pada ketrampilan", ", tapi masih harus ditingkatkan ketrampilannya dalam ")</f>
        <v>Masih harus ditingkatkan kemampuan pada ketrampilan</v>
      </c>
      <c r="AC326" s="2268" t="str">
        <f>CONCATENATE(AB327,U326,U329,V326,V329,W326,W329,X326,X329,Y326,Y329,Z326)</f>
        <v/>
      </c>
      <c r="AD326" s="624" t="str">
        <f t="shared" ref="AD326" si="3522">K322</f>
        <v/>
      </c>
      <c r="AE326" s="624" t="str">
        <f t="shared" ref="AE326" si="3523">K323</f>
        <v/>
      </c>
      <c r="AF326" s="624" t="str">
        <f t="shared" ref="AF326" si="3524">K324</f>
        <v/>
      </c>
      <c r="AG326" s="624" t="str">
        <f t="shared" ref="AG326" si="3525">K325</f>
        <v/>
      </c>
      <c r="AH326" s="624" t="str">
        <f t="shared" ref="AH326" si="3526">K326</f>
        <v/>
      </c>
      <c r="AI326" s="624" t="str">
        <f t="shared" ref="AI326" si="3527">K327</f>
        <v/>
      </c>
      <c r="AJ326" s="624">
        <f t="shared" ref="AJ326" si="3528">COUNTBLANK(AD326:AI326)</f>
        <v>6</v>
      </c>
      <c r="AK326" s="1300" t="str">
        <f t="shared" ref="AK326" si="3529">IF(AJ322=6,"Masih harus diperbaiki sikap dan perilakunya dalam hal ", ", tapi masih harus diperbaiki sikap dan perilakunya dalam hal ")</f>
        <v xml:space="preserve">Masih harus diperbaiki sikap dan perilakunya dalam hal </v>
      </c>
      <c r="AL326" s="2268" t="str">
        <f t="shared" ref="AL326" si="3530">CONCATENATE(AK327,AD326,AD329,AE326,AE329,AF326,AF329,AG326,AG329,AH326,AH329,AI326)</f>
        <v/>
      </c>
      <c r="AM326" s="2275"/>
      <c r="AN326" s="2275"/>
      <c r="AO326" s="2275"/>
    </row>
    <row r="327" spans="2:41" ht="15.75" hidden="1" customHeight="1" thickBot="1" x14ac:dyDescent="0.25">
      <c r="B327" s="2261"/>
      <c r="C327" s="2264"/>
      <c r="D327" s="2244"/>
      <c r="E327" s="2245"/>
      <c r="F327" s="591" t="str">
        <f>NPENGETAHUAN!S53</f>
        <v/>
      </c>
      <c r="G327" s="1311" t="str">
        <f>NKETRAMPILAN!R53</f>
        <v/>
      </c>
      <c r="H327" s="1307" t="str">
        <f>NSIKAP!AE58</f>
        <v/>
      </c>
      <c r="I327" s="1317" t="str">
        <f>NPENGETAHUAN!AA53</f>
        <v/>
      </c>
      <c r="J327" s="1311" t="str">
        <f>NKETRAMPILAN!Z53</f>
        <v/>
      </c>
      <c r="K327" s="1307" t="str">
        <f>NSIKAP!AM58</f>
        <v/>
      </c>
      <c r="L327" s="624">
        <f>IF(L326="",0,1)</f>
        <v>0</v>
      </c>
      <c r="M327" s="624">
        <f t="shared" ref="M327" si="3531">IF(M326="",0,1)</f>
        <v>0</v>
      </c>
      <c r="N327" s="624">
        <f t="shared" ref="N327" si="3532">IF(N326="",0,1)</f>
        <v>0</v>
      </c>
      <c r="O327" s="624">
        <f t="shared" ref="O327" si="3533">IF(O326="",0,1)</f>
        <v>0</v>
      </c>
      <c r="P327" s="624">
        <f t="shared" ref="P327" si="3534">IF(P326="",0,1)</f>
        <v>0</v>
      </c>
      <c r="Q327" s="624">
        <f t="shared" ref="Q327" si="3535">IF(Q326="",0,1)</f>
        <v>0</v>
      </c>
      <c r="R327" s="624">
        <f>SUM(L327:Q327)</f>
        <v>0</v>
      </c>
      <c r="S327" s="624" t="str">
        <f>IF(R326=6,"",S326)</f>
        <v/>
      </c>
      <c r="T327" s="2269"/>
      <c r="U327" s="624">
        <f>IF(U326="",0,1)</f>
        <v>0</v>
      </c>
      <c r="V327" s="624">
        <f t="shared" ref="V327" si="3536">IF(V326="",0,1)</f>
        <v>0</v>
      </c>
      <c r="W327" s="624">
        <f t="shared" ref="W327" si="3537">IF(W326="",0,1)</f>
        <v>0</v>
      </c>
      <c r="X327" s="624">
        <f t="shared" ref="X327" si="3538">IF(X326="",0,1)</f>
        <v>0</v>
      </c>
      <c r="Y327" s="624">
        <f t="shared" ref="Y327" si="3539">IF(Y326="",0,1)</f>
        <v>0</v>
      </c>
      <c r="Z327" s="624">
        <f t="shared" ref="Z327" si="3540">IF(Z326="",0,1)</f>
        <v>0</v>
      </c>
      <c r="AA327" s="624">
        <f>SUM(U327:Z327)</f>
        <v>0</v>
      </c>
      <c r="AB327" s="1300" t="str">
        <f>IF(AA326=6,"",AB326)</f>
        <v/>
      </c>
      <c r="AC327" s="2269"/>
      <c r="AD327" s="624">
        <f t="shared" ref="AD327" si="3541">IF(AD326="",0,1)</f>
        <v>0</v>
      </c>
      <c r="AE327" s="624">
        <f t="shared" ref="AE327" si="3542">IF(AE326="",0,1)</f>
        <v>0</v>
      </c>
      <c r="AF327" s="624">
        <f t="shared" ref="AF327" si="3543">IF(AF326="",0,1)</f>
        <v>0</v>
      </c>
      <c r="AG327" s="624">
        <f t="shared" ref="AG327" si="3544">IF(AG326="",0,1)</f>
        <v>0</v>
      </c>
      <c r="AH327" s="624">
        <f t="shared" ref="AH327" si="3545">IF(AH326="",0,1)</f>
        <v>0</v>
      </c>
      <c r="AI327" s="624">
        <f t="shared" ref="AI327" si="3546">IF(AI326="",0,1)</f>
        <v>0</v>
      </c>
      <c r="AJ327" s="624">
        <f t="shared" ref="AJ327" si="3547">SUM(AD327:AI327)</f>
        <v>0</v>
      </c>
      <c r="AK327" s="1300" t="str">
        <f t="shared" ref="AK327" si="3548">IF(AJ326=6,"",AK326)</f>
        <v/>
      </c>
      <c r="AL327" s="2269"/>
      <c r="AM327" s="2275"/>
      <c r="AN327" s="2275"/>
      <c r="AO327" s="2275"/>
    </row>
    <row r="328" spans="2:41" ht="15.75" hidden="1" customHeight="1" thickTop="1" x14ac:dyDescent="0.2">
      <c r="B328" s="1298"/>
      <c r="C328" s="1299"/>
      <c r="D328" s="1296"/>
      <c r="E328" s="1297"/>
      <c r="F328" s="600"/>
      <c r="G328" s="1313"/>
      <c r="H328" s="1090"/>
      <c r="I328" s="1312"/>
      <c r="J328" s="1312"/>
      <c r="K328" s="1091"/>
      <c r="L328" s="624" t="str">
        <f>IF(SUM(L327:Q327)=1,"",IF(SUM(L327:Q327)=2," dan ",", "))</f>
        <v xml:space="preserve">, </v>
      </c>
      <c r="M328" s="624" t="str">
        <f>IF(SUM(M327:Q327)=1,"",IF(SUM(M327:Q327)=2," dan ",", "))</f>
        <v xml:space="preserve">, </v>
      </c>
      <c r="N328" s="624" t="str">
        <f>IF(SUM(N327:Q327)=1,"",IF(SUM(N327:Q327)=2," dan ",", "))</f>
        <v xml:space="preserve">, </v>
      </c>
      <c r="O328" s="624" t="str">
        <f>IF(SUM(O327:Q327)=1,"",IF(SUM(O327:Q327)=2," dan ",", "))</f>
        <v xml:space="preserve">, </v>
      </c>
      <c r="P328" s="624" t="str">
        <f>IF(SUM(P327:Q327)=1,"",IF(SUM(P327:Q327)=2," dan ",", "))</f>
        <v xml:space="preserve">, </v>
      </c>
      <c r="Q328" s="624"/>
      <c r="R328" s="624"/>
      <c r="S328" s="624"/>
      <c r="T328" s="2269"/>
      <c r="U328" s="624" t="str">
        <f>IF(SUM(U327:Z327)=1,"",IF(SUM(U327:Z327)=2," dan ",", "))</f>
        <v xml:space="preserve">, </v>
      </c>
      <c r="V328" s="624" t="str">
        <f>IF(SUM(V327:Z327)=1,"",IF(SUM(V327:Z327)=2," dan ",", "))</f>
        <v xml:space="preserve">, </v>
      </c>
      <c r="W328" s="624" t="str">
        <f>IF(SUM(W327:Z327)=1,"",IF(SUM(W327:Z327)=2," dan ",", "))</f>
        <v xml:space="preserve">, </v>
      </c>
      <c r="X328" s="624" t="str">
        <f>IF(SUM(X327:Z327)=1,"",IF(SUM(X327:Z327)=2," dan ",", "))</f>
        <v xml:space="preserve">, </v>
      </c>
      <c r="Y328" s="624" t="str">
        <f>IF(SUM(Y327:Z327)=1,"",IF(SUM(Y327:Z327)=2," dan ",", "))</f>
        <v xml:space="preserve">, </v>
      </c>
      <c r="Z328" s="624"/>
      <c r="AA328" s="624"/>
      <c r="AB328" s="1300"/>
      <c r="AC328" s="2269"/>
      <c r="AD328" s="624" t="str">
        <f t="shared" ref="AD328" si="3549">IF(SUM(AD327:AI327)=1,"",IF(SUM(AD327:AI327)=2," dan ",", "))</f>
        <v xml:space="preserve">, </v>
      </c>
      <c r="AE328" s="624" t="str">
        <f t="shared" ref="AE328" si="3550">IF(SUM(AE327:AI327)=1,"",IF(SUM(AE327:AI327)=2," dan ",", "))</f>
        <v xml:space="preserve">, </v>
      </c>
      <c r="AF328" s="624" t="str">
        <f t="shared" ref="AF328" si="3551">IF(SUM(AF327:AI327)=1,"",IF(SUM(AF327:AI327)=2," dan ",", "))</f>
        <v xml:space="preserve">, </v>
      </c>
      <c r="AG328" s="624" t="str">
        <f t="shared" ref="AG328" si="3552">IF(SUM(AG327:AI327)=1,"",IF(SUM(AG327:AI327)=2," dan ",", "))</f>
        <v xml:space="preserve">, </v>
      </c>
      <c r="AH328" s="624" t="str">
        <f t="shared" ref="AH328" si="3553">IF(SUM(AH327:AI327)=1,"",IF(SUM(AH327:AI327)=2," dan ",", "))</f>
        <v xml:space="preserve">, </v>
      </c>
      <c r="AI328" s="624"/>
      <c r="AJ328" s="624"/>
      <c r="AK328" s="1300"/>
      <c r="AL328" s="2269"/>
      <c r="AM328" s="2275"/>
      <c r="AN328" s="2275"/>
      <c r="AO328" s="2275"/>
    </row>
    <row r="329" spans="2:41" ht="15.75" hidden="1" customHeight="1" thickBot="1" x14ac:dyDescent="0.25">
      <c r="B329" s="616"/>
      <c r="C329" s="617"/>
      <c r="D329" s="618"/>
      <c r="E329" s="619"/>
      <c r="F329" s="600"/>
      <c r="G329" s="1313"/>
      <c r="H329" s="1090"/>
      <c r="I329" s="1312"/>
      <c r="J329" s="1312"/>
      <c r="K329" s="1091"/>
      <c r="L329" s="625" t="str">
        <f>IF(L327=0,"",L328)</f>
        <v/>
      </c>
      <c r="M329" s="625" t="str">
        <f t="shared" ref="M329" si="3554">IF(M327=0,"",M328)</f>
        <v/>
      </c>
      <c r="N329" s="625" t="str">
        <f t="shared" ref="N329" si="3555">IF(N327=0,"",N328)</f>
        <v/>
      </c>
      <c r="O329" s="625" t="str">
        <f t="shared" ref="O329" si="3556">IF(O327=0,"",O328)</f>
        <v/>
      </c>
      <c r="P329" s="625" t="str">
        <f t="shared" ref="P329" si="3557">IF(P327=0,"",P328)</f>
        <v/>
      </c>
      <c r="Q329" s="625" t="str">
        <f t="shared" ref="Q329" si="3558">IF(Q327=0,"",Q328)</f>
        <v/>
      </c>
      <c r="R329" s="625"/>
      <c r="S329" s="625"/>
      <c r="T329" s="2270"/>
      <c r="U329" s="625" t="str">
        <f>IF(U327=0,"",U328)</f>
        <v/>
      </c>
      <c r="V329" s="625" t="str">
        <f t="shared" ref="V329" si="3559">IF(V327=0,"",V328)</f>
        <v/>
      </c>
      <c r="W329" s="625" t="str">
        <f t="shared" ref="W329" si="3560">IF(W327=0,"",W328)</f>
        <v/>
      </c>
      <c r="X329" s="625" t="str">
        <f t="shared" ref="X329" si="3561">IF(X327=0,"",X328)</f>
        <v/>
      </c>
      <c r="Y329" s="625" t="str">
        <f t="shared" ref="Y329" si="3562">IF(Y327=0,"",Y328)</f>
        <v/>
      </c>
      <c r="Z329" s="625" t="str">
        <f t="shared" ref="Z329" si="3563">IF(Z327=0,"",Z328)</f>
        <v/>
      </c>
      <c r="AA329" s="625"/>
      <c r="AB329" s="1330"/>
      <c r="AC329" s="2270"/>
      <c r="AD329" s="625" t="str">
        <f t="shared" ref="AD329" si="3564">IF(AD327=0,"",AD328)</f>
        <v/>
      </c>
      <c r="AE329" s="625" t="str">
        <f t="shared" ref="AE329" si="3565">IF(AE327=0,"",AE328)</f>
        <v/>
      </c>
      <c r="AF329" s="625" t="str">
        <f t="shared" ref="AF329" si="3566">IF(AF327=0,"",AF328)</f>
        <v/>
      </c>
      <c r="AG329" s="625" t="str">
        <f t="shared" ref="AG329" si="3567">IF(AG327=0,"",AG328)</f>
        <v/>
      </c>
      <c r="AH329" s="625" t="str">
        <f t="shared" ref="AH329" si="3568">IF(AH327=0,"",AH328)</f>
        <v/>
      </c>
      <c r="AI329" s="625" t="str">
        <f t="shared" ref="AI329" si="3569">IF(AI327=0,"",AI328)</f>
        <v/>
      </c>
      <c r="AJ329" s="625"/>
      <c r="AK329" s="1330"/>
      <c r="AL329" s="2270"/>
      <c r="AM329" s="2276"/>
      <c r="AN329" s="2276"/>
      <c r="AO329" s="2276"/>
    </row>
    <row r="330" spans="2:41" ht="15.75" hidden="1" customHeight="1" thickTop="1" x14ac:dyDescent="0.2">
      <c r="B330" s="2259">
        <v>40</v>
      </c>
      <c r="C330" s="2262" t="str">
        <f>ABSEN!C50</f>
        <v/>
      </c>
      <c r="D330" s="2240" t="str">
        <f>ABSEN!E50</f>
        <v/>
      </c>
      <c r="E330" s="2241"/>
      <c r="F330" s="589" t="str">
        <f>NPENGETAHUAN!N54</f>
        <v/>
      </c>
      <c r="G330" s="1310" t="str">
        <f>NKETRAMPILAN!M54</f>
        <v/>
      </c>
      <c r="H330" s="1304" t="str">
        <f>NSIKAP!Z59</f>
        <v/>
      </c>
      <c r="I330" s="1314" t="str">
        <f>NPENGETAHUAN!V54</f>
        <v/>
      </c>
      <c r="J330" s="1310" t="str">
        <f>NKETRAMPILAN!U54</f>
        <v/>
      </c>
      <c r="K330" s="1304" t="str">
        <f>NSIKAP!AH59</f>
        <v/>
      </c>
      <c r="L330" s="623" t="str">
        <f>F330</f>
        <v/>
      </c>
      <c r="M330" s="623" t="str">
        <f>F331</f>
        <v/>
      </c>
      <c r="N330" s="623" t="str">
        <f>F332</f>
        <v/>
      </c>
      <c r="O330" s="623" t="str">
        <f>F333</f>
        <v/>
      </c>
      <c r="P330" s="623" t="str">
        <f>F334</f>
        <v/>
      </c>
      <c r="Q330" s="623" t="str">
        <f>F335</f>
        <v/>
      </c>
      <c r="R330" s="623">
        <f>COUNTBLANK(L330:Q330)</f>
        <v>6</v>
      </c>
      <c r="S330" s="1301" t="str">
        <f>IF(R330=6,"","Sudah memahami ")</f>
        <v/>
      </c>
      <c r="T330" s="2272" t="str">
        <f>CONCATENATE(S331,L330,L333,M330,M333,N330,N333,O330,O333,P330,P333,Q330)</f>
        <v/>
      </c>
      <c r="U330" s="1322" t="str">
        <f>G330</f>
        <v/>
      </c>
      <c r="V330" s="1322" t="str">
        <f>G331</f>
        <v/>
      </c>
      <c r="W330" s="1322" t="str">
        <f>G332</f>
        <v/>
      </c>
      <c r="X330" s="1322" t="str">
        <f>G333</f>
        <v/>
      </c>
      <c r="Y330" s="1322" t="str">
        <f>G334</f>
        <v/>
      </c>
      <c r="Z330" s="1322" t="str">
        <f>G335</f>
        <v/>
      </c>
      <c r="AA330" s="623">
        <f>COUNTBLANK(U330:Z330)</f>
        <v>6</v>
      </c>
      <c r="AB330" s="1301" t="str">
        <f>IF(AA330=6,"","Sudah memiliki ketrampilan ")</f>
        <v/>
      </c>
      <c r="AC330" s="2272" t="str">
        <f>CONCATENATE(AB331,U330,U333,V330,V333,W330,W333,X330,X333,Y330,Y333,Z330)</f>
        <v/>
      </c>
      <c r="AD330" s="1322" t="str">
        <f t="shared" ref="AD330" si="3570">H330</f>
        <v/>
      </c>
      <c r="AE330" s="1322" t="str">
        <f t="shared" ref="AE330" si="3571">H331</f>
        <v/>
      </c>
      <c r="AF330" s="1322" t="str">
        <f t="shared" ref="AF330" si="3572">H332</f>
        <v/>
      </c>
      <c r="AG330" s="1322" t="str">
        <f t="shared" ref="AG330" si="3573">H333</f>
        <v/>
      </c>
      <c r="AH330" s="1322" t="str">
        <f t="shared" ref="AH330" si="3574">H334</f>
        <v/>
      </c>
      <c r="AI330" s="1322" t="str">
        <f t="shared" ref="AI330" si="3575">H335</f>
        <v/>
      </c>
      <c r="AJ330" s="623">
        <f t="shared" ref="AJ330" si="3576">COUNTBLANK(AD330:AI330)</f>
        <v>6</v>
      </c>
      <c r="AK330" s="1301" t="str">
        <f t="shared" ref="AK330" si="3577">IF(AJ330=6,"","Sudah memperlihatkan sikap yang konsisten terhadap ")</f>
        <v/>
      </c>
      <c r="AL330" s="2272" t="str">
        <f t="shared" ref="AL330" si="3578">CONCATENATE(AK331,AD330,AD333,AE330,AE333,AF330,AF333,AG330,AG333,AH330,AH333,AI330)</f>
        <v/>
      </c>
      <c r="AM330" s="2274" t="str">
        <f t="shared" ref="AM330" si="3579">CONCATENATE(T330,T334)</f>
        <v/>
      </c>
      <c r="AN330" s="2274" t="str">
        <f t="shared" ref="AN330" si="3580">CONCATENATE(AC330,AC334)</f>
        <v/>
      </c>
      <c r="AO330" s="2274" t="str">
        <f t="shared" ref="AO330" si="3581">CONCATENATE(AL330,AL334)</f>
        <v/>
      </c>
    </row>
    <row r="331" spans="2:41" ht="15" hidden="1" customHeight="1" x14ac:dyDescent="0.2">
      <c r="B331" s="2260"/>
      <c r="C331" s="2263"/>
      <c r="D331" s="2242"/>
      <c r="E331" s="2243"/>
      <c r="F331" s="590" t="str">
        <f>NPENGETAHUAN!O54</f>
        <v/>
      </c>
      <c r="G331" s="1311" t="str">
        <f>NKETRAMPILAN!N54</f>
        <v/>
      </c>
      <c r="H331" s="1305" t="str">
        <f>NSIKAP!AA59</f>
        <v/>
      </c>
      <c r="I331" s="1315" t="str">
        <f>NPENGETAHUAN!W54</f>
        <v/>
      </c>
      <c r="J331" s="1311" t="str">
        <f>NKETRAMPILAN!V54</f>
        <v/>
      </c>
      <c r="K331" s="1305" t="str">
        <f>NSIKAP!AI59</f>
        <v/>
      </c>
      <c r="L331" s="624">
        <f>IF(L330="",0,1)</f>
        <v>0</v>
      </c>
      <c r="M331" s="624">
        <f>IF(M330="",0,1)</f>
        <v>0</v>
      </c>
      <c r="N331" s="624">
        <f t="shared" ref="N331" si="3582">IF(N330="",0,1)</f>
        <v>0</v>
      </c>
      <c r="O331" s="624">
        <f t="shared" ref="O331" si="3583">IF(O330="",0,1)</f>
        <v>0</v>
      </c>
      <c r="P331" s="624">
        <f t="shared" ref="P331" si="3584">IF(P330="",0,1)</f>
        <v>0</v>
      </c>
      <c r="Q331" s="624">
        <f t="shared" ref="Q331" si="3585">IF(Q330="",0,1)</f>
        <v>0</v>
      </c>
      <c r="R331" s="624">
        <f>SUM(L331:Q331)</f>
        <v>0</v>
      </c>
      <c r="S331" s="624" t="str">
        <f>IF(R331=6,"",S330)</f>
        <v/>
      </c>
      <c r="T331" s="2269"/>
      <c r="U331" s="624">
        <f>IF(U330="",0,1)</f>
        <v>0</v>
      </c>
      <c r="V331" s="624">
        <f>IF(V330="",0,1)</f>
        <v>0</v>
      </c>
      <c r="W331" s="624">
        <f t="shared" ref="W331" si="3586">IF(W330="",0,1)</f>
        <v>0</v>
      </c>
      <c r="X331" s="624">
        <f t="shared" ref="X331" si="3587">IF(X330="",0,1)</f>
        <v>0</v>
      </c>
      <c r="Y331" s="624">
        <f t="shared" ref="Y331" si="3588">IF(Y330="",0,1)</f>
        <v>0</v>
      </c>
      <c r="Z331" s="624">
        <f t="shared" ref="Z331" si="3589">IF(Z330="",0,1)</f>
        <v>0</v>
      </c>
      <c r="AA331" s="624">
        <f>SUM(U331:Z331)</f>
        <v>0</v>
      </c>
      <c r="AB331" s="1300" t="str">
        <f>IF(AA331=6,"",AB330)</f>
        <v/>
      </c>
      <c r="AC331" s="2269"/>
      <c r="AD331" s="624">
        <f t="shared" ref="AD331" si="3590">IF(AD330="",0,1)</f>
        <v>0</v>
      </c>
      <c r="AE331" s="624">
        <f t="shared" ref="AE331" si="3591">IF(AE330="",0,1)</f>
        <v>0</v>
      </c>
      <c r="AF331" s="624">
        <f t="shared" ref="AF331" si="3592">IF(AF330="",0,1)</f>
        <v>0</v>
      </c>
      <c r="AG331" s="624">
        <f t="shared" ref="AG331" si="3593">IF(AG330="",0,1)</f>
        <v>0</v>
      </c>
      <c r="AH331" s="624">
        <f t="shared" ref="AH331" si="3594">IF(AH330="",0,1)</f>
        <v>0</v>
      </c>
      <c r="AI331" s="624">
        <f t="shared" ref="AI331" si="3595">IF(AI330="",0,1)</f>
        <v>0</v>
      </c>
      <c r="AJ331" s="624">
        <f t="shared" ref="AJ331" si="3596">SUM(AD331:AI331)</f>
        <v>0</v>
      </c>
      <c r="AK331" s="1300" t="str">
        <f t="shared" ref="AK331" si="3597">IF(AJ331=6,"",AK330)</f>
        <v/>
      </c>
      <c r="AL331" s="2269"/>
      <c r="AM331" s="2275"/>
      <c r="AN331" s="2275"/>
      <c r="AO331" s="2275"/>
    </row>
    <row r="332" spans="2:41" ht="15" hidden="1" customHeight="1" x14ac:dyDescent="0.2">
      <c r="B332" s="2260"/>
      <c r="C332" s="2263"/>
      <c r="D332" s="2242"/>
      <c r="E332" s="2243"/>
      <c r="F332" s="601" t="str">
        <f>NPENGETAHUAN!P54</f>
        <v/>
      </c>
      <c r="G332" s="1311" t="str">
        <f>NKETRAMPILAN!O54</f>
        <v/>
      </c>
      <c r="H332" s="1306" t="str">
        <f>NSIKAP!AB59</f>
        <v/>
      </c>
      <c r="I332" s="1316" t="str">
        <f>NPENGETAHUAN!X54</f>
        <v/>
      </c>
      <c r="J332" s="1311" t="str">
        <f>NKETRAMPILAN!W54</f>
        <v/>
      </c>
      <c r="K332" s="1306" t="str">
        <f>NSIKAP!AJ59</f>
        <v/>
      </c>
      <c r="L332" s="624" t="str">
        <f>IF(SUM(L331:Q331)=1,"",IF(SUM(L331:Q331)=2," dan ",", "))</f>
        <v xml:space="preserve">, </v>
      </c>
      <c r="M332" s="624" t="str">
        <f>IF(SUM(M331:Q331)=1,"",IF(SUM(M331:Q331)=2," dan ",", "))</f>
        <v xml:space="preserve">, </v>
      </c>
      <c r="N332" s="624" t="str">
        <f>IF(SUM(N331:Q331)=1,"",IF(SUM(N331:Q331)=2," dan ",", "))</f>
        <v xml:space="preserve">, </v>
      </c>
      <c r="O332" s="624" t="str">
        <f>IF(SUM(O331:Q331)=1,"",IF(SUM(O331:Q331)=2," dan ",", "))</f>
        <v xml:space="preserve">, </v>
      </c>
      <c r="P332" s="624" t="str">
        <f>IF(SUM(P331:Q331)=1,"",IF(SUM(P331:Q331)=2," dan ",", "))</f>
        <v xml:space="preserve">, </v>
      </c>
      <c r="Q332" s="624"/>
      <c r="R332" s="624"/>
      <c r="S332" s="624"/>
      <c r="T332" s="2269"/>
      <c r="U332" s="624" t="str">
        <f>IF(SUM(U331:Z331)=1,"",IF(SUM(U331:Z331)=2," dan ",", "))</f>
        <v xml:space="preserve">, </v>
      </c>
      <c r="V332" s="624" t="str">
        <f>IF(SUM(V331:Z331)=1,"",IF(SUM(V331:Z331)=2," dan ",", "))</f>
        <v xml:space="preserve">, </v>
      </c>
      <c r="W332" s="624" t="str">
        <f>IF(SUM(W331:Z331)=1,"",IF(SUM(W331:Z331)=2," dan ",", "))</f>
        <v xml:space="preserve">, </v>
      </c>
      <c r="X332" s="624" t="str">
        <f>IF(SUM(X331:Z331)=1,"",IF(SUM(X331:Z331)=2," dan ",", "))</f>
        <v xml:space="preserve">, </v>
      </c>
      <c r="Y332" s="624" t="str">
        <f>IF(SUM(Y331:Z331)=1,"",IF(SUM(Y331:Z331)=2," dan ",", "))</f>
        <v xml:space="preserve">, </v>
      </c>
      <c r="Z332" s="624"/>
      <c r="AA332" s="624"/>
      <c r="AB332" s="1300"/>
      <c r="AC332" s="2269"/>
      <c r="AD332" s="624" t="str">
        <f t="shared" ref="AD332" si="3598">IF(SUM(AD331:AI331)=1,"",IF(SUM(AD331:AI331)=2," dan ",", "))</f>
        <v xml:space="preserve">, </v>
      </c>
      <c r="AE332" s="624" t="str">
        <f t="shared" ref="AE332" si="3599">IF(SUM(AE331:AI331)=1,"",IF(SUM(AE331:AI331)=2," dan ",", "))</f>
        <v xml:space="preserve">, </v>
      </c>
      <c r="AF332" s="624" t="str">
        <f t="shared" ref="AF332" si="3600">IF(SUM(AF331:AI331)=1,"",IF(SUM(AF331:AI331)=2," dan ",", "))</f>
        <v xml:space="preserve">, </v>
      </c>
      <c r="AG332" s="624" t="str">
        <f t="shared" ref="AG332" si="3601">IF(SUM(AG331:AI331)=1,"",IF(SUM(AG331:AI331)=2," dan ",", "))</f>
        <v xml:space="preserve">, </v>
      </c>
      <c r="AH332" s="624" t="str">
        <f t="shared" ref="AH332" si="3602">IF(SUM(AH331:AI331)=1,"",IF(SUM(AH331:AI331)=2," dan ",", "))</f>
        <v xml:space="preserve">, </v>
      </c>
      <c r="AI332" s="624"/>
      <c r="AJ332" s="624"/>
      <c r="AK332" s="1300"/>
      <c r="AL332" s="2269"/>
      <c r="AM332" s="2275"/>
      <c r="AN332" s="2275"/>
      <c r="AO332" s="2275"/>
    </row>
    <row r="333" spans="2:41" ht="15" hidden="1" customHeight="1" x14ac:dyDescent="0.2">
      <c r="B333" s="2260"/>
      <c r="C333" s="2263"/>
      <c r="D333" s="2242"/>
      <c r="E333" s="2243"/>
      <c r="F333" s="601" t="str">
        <f>NPENGETAHUAN!Q54</f>
        <v/>
      </c>
      <c r="G333" s="1311" t="str">
        <f>NKETRAMPILAN!P54</f>
        <v/>
      </c>
      <c r="H333" s="1306" t="str">
        <f>NSIKAP!AC59</f>
        <v/>
      </c>
      <c r="I333" s="1316" t="str">
        <f>NPENGETAHUAN!Y54</f>
        <v/>
      </c>
      <c r="J333" s="1311" t="str">
        <f>NKETRAMPILAN!X54</f>
        <v/>
      </c>
      <c r="K333" s="1306" t="str">
        <f>NSIKAP!AK59</f>
        <v/>
      </c>
      <c r="L333" s="624" t="str">
        <f>IF(L331=0,"",L332)</f>
        <v/>
      </c>
      <c r="M333" s="624" t="str">
        <f>IF(M331=0,"",M332)</f>
        <v/>
      </c>
      <c r="N333" s="624" t="str">
        <f t="shared" ref="N333" si="3603">IF(N331=0,"",N332)</f>
        <v/>
      </c>
      <c r="O333" s="624" t="str">
        <f t="shared" ref="O333" si="3604">IF(O331=0,"",O332)</f>
        <v/>
      </c>
      <c r="P333" s="624" t="str">
        <f t="shared" ref="P333" si="3605">IF(P331=0,"",P332)</f>
        <v/>
      </c>
      <c r="Q333" s="624"/>
      <c r="R333" s="624"/>
      <c r="S333" s="624"/>
      <c r="T333" s="2273"/>
      <c r="U333" s="624" t="str">
        <f>IF(U331=0,"",U332)</f>
        <v/>
      </c>
      <c r="V333" s="624" t="str">
        <f>IF(V331=0,"",V332)</f>
        <v/>
      </c>
      <c r="W333" s="624" t="str">
        <f t="shared" ref="W333" si="3606">IF(W331=0,"",W332)</f>
        <v/>
      </c>
      <c r="X333" s="624" t="str">
        <f t="shared" ref="X333" si="3607">IF(X331=0,"",X332)</f>
        <v/>
      </c>
      <c r="Y333" s="624" t="str">
        <f t="shared" ref="Y333" si="3608">IF(Y331=0,"",Y332)</f>
        <v/>
      </c>
      <c r="Z333" s="624"/>
      <c r="AA333" s="624"/>
      <c r="AB333" s="1300"/>
      <c r="AC333" s="2273"/>
      <c r="AD333" s="624" t="str">
        <f t="shared" ref="AD333:AE333" si="3609">IF(AD331=0,"",AD332)</f>
        <v/>
      </c>
      <c r="AE333" s="624" t="str">
        <f t="shared" si="3609"/>
        <v/>
      </c>
      <c r="AF333" s="624" t="str">
        <f t="shared" ref="AF333" si="3610">IF(AF331=0,"",AF332)</f>
        <v/>
      </c>
      <c r="AG333" s="624" t="str">
        <f t="shared" ref="AG333" si="3611">IF(AG331=0,"",AG332)</f>
        <v/>
      </c>
      <c r="AH333" s="624" t="str">
        <f t="shared" ref="AH333" si="3612">IF(AH331=0,"",AH332)</f>
        <v/>
      </c>
      <c r="AI333" s="624"/>
      <c r="AJ333" s="624"/>
      <c r="AK333" s="1300"/>
      <c r="AL333" s="2273"/>
      <c r="AM333" s="2275"/>
      <c r="AN333" s="2275"/>
      <c r="AO333" s="2275"/>
    </row>
    <row r="334" spans="2:41" ht="15" hidden="1" customHeight="1" x14ac:dyDescent="0.2">
      <c r="B334" s="2260"/>
      <c r="C334" s="2263"/>
      <c r="D334" s="2242"/>
      <c r="E334" s="2243"/>
      <c r="F334" s="601" t="str">
        <f>NPENGETAHUAN!R54</f>
        <v/>
      </c>
      <c r="G334" s="1311" t="str">
        <f>NKETRAMPILAN!Q54</f>
        <v/>
      </c>
      <c r="H334" s="1306" t="str">
        <f>NSIKAP!AD59</f>
        <v/>
      </c>
      <c r="I334" s="1316" t="str">
        <f>NPENGETAHUAN!Z54</f>
        <v/>
      </c>
      <c r="J334" s="1311" t="str">
        <f>NKETRAMPILAN!Y54</f>
        <v/>
      </c>
      <c r="K334" s="1306" t="str">
        <f>NSIKAP!AL59</f>
        <v/>
      </c>
      <c r="L334" s="624" t="str">
        <f>I330</f>
        <v/>
      </c>
      <c r="M334" s="624" t="str">
        <f>I331</f>
        <v/>
      </c>
      <c r="N334" s="624" t="str">
        <f>I332</f>
        <v/>
      </c>
      <c r="O334" s="624" t="str">
        <f>I333</f>
        <v/>
      </c>
      <c r="P334" s="624" t="str">
        <f>I334</f>
        <v/>
      </c>
      <c r="Q334" s="624" t="str">
        <f>I335</f>
        <v/>
      </c>
      <c r="R334" s="624">
        <f t="shared" ref="R334" si="3613">COUNTBLANK(L334:Q334)</f>
        <v>6</v>
      </c>
      <c r="S334" s="624" t="str">
        <f>IF(R330=6,"Masih harus ditingkatkan pemahaman mengenai", ", tapi masih harus ditingkatkan pemahaman mengenai ")</f>
        <v>Masih harus ditingkatkan pemahaman mengenai</v>
      </c>
      <c r="T334" s="2268" t="str">
        <f>CONCATENATE(S335,L334,L337,M334,M337,N334,N337,O334,O337,P334,P337,Q334)</f>
        <v/>
      </c>
      <c r="U334" s="624" t="str">
        <f>J330</f>
        <v/>
      </c>
      <c r="V334" s="624" t="str">
        <f>J331</f>
        <v/>
      </c>
      <c r="W334" s="624" t="str">
        <f>J332</f>
        <v/>
      </c>
      <c r="X334" s="624" t="str">
        <f>J333</f>
        <v/>
      </c>
      <c r="Y334" s="624" t="str">
        <f>J334</f>
        <v/>
      </c>
      <c r="Z334" s="624" t="str">
        <f>J335</f>
        <v/>
      </c>
      <c r="AA334" s="624">
        <f t="shared" ref="AA334" si="3614">COUNTBLANK(U334:Z334)</f>
        <v>6</v>
      </c>
      <c r="AB334" s="1300" t="str">
        <f>IF(AA330=6,"Masih harus ditingkatkan kemampuan pada ketrampilan", ", tapi masih harus ditingkatkan ketrampilannya dalam ")</f>
        <v>Masih harus ditingkatkan kemampuan pada ketrampilan</v>
      </c>
      <c r="AC334" s="2268" t="str">
        <f>CONCATENATE(AB335,U334,U337,V334,V337,W334,W337,X334,X337,Y334,Y337,Z334)</f>
        <v/>
      </c>
      <c r="AD334" s="624" t="str">
        <f t="shared" ref="AD334" si="3615">K330</f>
        <v/>
      </c>
      <c r="AE334" s="624" t="str">
        <f t="shared" ref="AE334" si="3616">K331</f>
        <v/>
      </c>
      <c r="AF334" s="624" t="str">
        <f t="shared" ref="AF334" si="3617">K332</f>
        <v/>
      </c>
      <c r="AG334" s="624" t="str">
        <f t="shared" ref="AG334" si="3618">K333</f>
        <v/>
      </c>
      <c r="AH334" s="624" t="str">
        <f t="shared" ref="AH334" si="3619">K334</f>
        <v/>
      </c>
      <c r="AI334" s="624" t="str">
        <f t="shared" ref="AI334" si="3620">K335</f>
        <v/>
      </c>
      <c r="AJ334" s="624">
        <f t="shared" ref="AJ334" si="3621">COUNTBLANK(AD334:AI334)</f>
        <v>6</v>
      </c>
      <c r="AK334" s="1300" t="str">
        <f t="shared" ref="AK334" si="3622">IF(AJ330=6,"Masih harus diperbaiki sikap dan perilakunya dalam hal ", ", tapi masih harus diperbaiki sikap dan perilakunya dalam hal ")</f>
        <v xml:space="preserve">Masih harus diperbaiki sikap dan perilakunya dalam hal </v>
      </c>
      <c r="AL334" s="2268" t="str">
        <f t="shared" ref="AL334" si="3623">CONCATENATE(AK335,AD334,AD337,AE334,AE337,AF334,AF337,AG334,AG337,AH334,AH337,AI334)</f>
        <v/>
      </c>
      <c r="AM334" s="2275"/>
      <c r="AN334" s="2275"/>
      <c r="AO334" s="2275"/>
    </row>
    <row r="335" spans="2:41" ht="15.75" hidden="1" customHeight="1" thickBot="1" x14ac:dyDescent="0.25">
      <c r="B335" s="2261"/>
      <c r="C335" s="2264"/>
      <c r="D335" s="2244"/>
      <c r="E335" s="2245"/>
      <c r="F335" s="591" t="str">
        <f>NPENGETAHUAN!S54</f>
        <v/>
      </c>
      <c r="G335" s="1311" t="str">
        <f>NKETRAMPILAN!R54</f>
        <v/>
      </c>
      <c r="H335" s="1307" t="str">
        <f>NSIKAP!AE59</f>
        <v/>
      </c>
      <c r="I335" s="1317" t="str">
        <f>NPENGETAHUAN!AA54</f>
        <v/>
      </c>
      <c r="J335" s="1311" t="str">
        <f>NKETRAMPILAN!Z54</f>
        <v/>
      </c>
      <c r="K335" s="1307" t="str">
        <f>NSIKAP!AM59</f>
        <v/>
      </c>
      <c r="L335" s="624">
        <f>IF(L334="",0,1)</f>
        <v>0</v>
      </c>
      <c r="M335" s="624">
        <f t="shared" ref="M335" si="3624">IF(M334="",0,1)</f>
        <v>0</v>
      </c>
      <c r="N335" s="624">
        <f t="shared" ref="N335" si="3625">IF(N334="",0,1)</f>
        <v>0</v>
      </c>
      <c r="O335" s="624">
        <f t="shared" ref="O335" si="3626">IF(O334="",0,1)</f>
        <v>0</v>
      </c>
      <c r="P335" s="624">
        <f t="shared" ref="P335" si="3627">IF(P334="",0,1)</f>
        <v>0</v>
      </c>
      <c r="Q335" s="624">
        <f t="shared" ref="Q335" si="3628">IF(Q334="",0,1)</f>
        <v>0</v>
      </c>
      <c r="R335" s="624">
        <f>SUM(L335:Q335)</f>
        <v>0</v>
      </c>
      <c r="S335" s="624" t="str">
        <f>IF(R334=6,"",S334)</f>
        <v/>
      </c>
      <c r="T335" s="2269"/>
      <c r="U335" s="624">
        <f>IF(U334="",0,1)</f>
        <v>0</v>
      </c>
      <c r="V335" s="624">
        <f t="shared" ref="V335" si="3629">IF(V334="",0,1)</f>
        <v>0</v>
      </c>
      <c r="W335" s="624">
        <f t="shared" ref="W335" si="3630">IF(W334="",0,1)</f>
        <v>0</v>
      </c>
      <c r="X335" s="624">
        <f t="shared" ref="X335" si="3631">IF(X334="",0,1)</f>
        <v>0</v>
      </c>
      <c r="Y335" s="624">
        <f t="shared" ref="Y335" si="3632">IF(Y334="",0,1)</f>
        <v>0</v>
      </c>
      <c r="Z335" s="624">
        <f t="shared" ref="Z335" si="3633">IF(Z334="",0,1)</f>
        <v>0</v>
      </c>
      <c r="AA335" s="624">
        <f>SUM(U335:Z335)</f>
        <v>0</v>
      </c>
      <c r="AB335" s="1300" t="str">
        <f>IF(AA334=6,"",AB334)</f>
        <v/>
      </c>
      <c r="AC335" s="2269"/>
      <c r="AD335" s="624">
        <f t="shared" ref="AD335" si="3634">IF(AD334="",0,1)</f>
        <v>0</v>
      </c>
      <c r="AE335" s="624">
        <f t="shared" ref="AE335" si="3635">IF(AE334="",0,1)</f>
        <v>0</v>
      </c>
      <c r="AF335" s="624">
        <f t="shared" ref="AF335" si="3636">IF(AF334="",0,1)</f>
        <v>0</v>
      </c>
      <c r="AG335" s="624">
        <f t="shared" ref="AG335" si="3637">IF(AG334="",0,1)</f>
        <v>0</v>
      </c>
      <c r="AH335" s="624">
        <f t="shared" ref="AH335" si="3638">IF(AH334="",0,1)</f>
        <v>0</v>
      </c>
      <c r="AI335" s="624">
        <f t="shared" ref="AI335" si="3639">IF(AI334="",0,1)</f>
        <v>0</v>
      </c>
      <c r="AJ335" s="624">
        <f t="shared" ref="AJ335" si="3640">SUM(AD335:AI335)</f>
        <v>0</v>
      </c>
      <c r="AK335" s="1300" t="str">
        <f t="shared" ref="AK335" si="3641">IF(AJ334=6,"",AK334)</f>
        <v/>
      </c>
      <c r="AL335" s="2269"/>
      <c r="AM335" s="2275"/>
      <c r="AN335" s="2275"/>
      <c r="AO335" s="2275"/>
    </row>
    <row r="336" spans="2:41" s="457" customFormat="1" ht="15.75" hidden="1" customHeight="1" thickTop="1" x14ac:dyDescent="0.2">
      <c r="B336" s="688"/>
      <c r="C336" s="688"/>
      <c r="D336" s="1302"/>
      <c r="E336" s="1302"/>
      <c r="F336" s="1303"/>
      <c r="G336" s="1303"/>
      <c r="H336" s="1303"/>
      <c r="I336" s="1303"/>
      <c r="J336" s="1303"/>
      <c r="K336" s="1303"/>
      <c r="L336" s="624" t="str">
        <f>IF(SUM(L335:Q335)=1,"",IF(SUM(L335:Q335)=2," dan ",", "))</f>
        <v xml:space="preserve">, </v>
      </c>
      <c r="M336" s="624" t="str">
        <f>IF(SUM(M335:Q335)=1,"",IF(SUM(M335:Q335)=2," dan ",", "))</f>
        <v xml:space="preserve">, </v>
      </c>
      <c r="N336" s="624" t="str">
        <f>IF(SUM(N335:Q335)=1,"",IF(SUM(N335:Q335)=2," dan ",", "))</f>
        <v xml:space="preserve">, </v>
      </c>
      <c r="O336" s="624" t="str">
        <f>IF(SUM(O335:Q335)=1,"",IF(SUM(O335:Q335)=2," dan ",", "))</f>
        <v xml:space="preserve">, </v>
      </c>
      <c r="P336" s="624" t="str">
        <f>IF(SUM(P335:Q335)=1,"",IF(SUM(P335:Q335)=2," dan ",", "))</f>
        <v xml:space="preserve">, </v>
      </c>
      <c r="Q336" s="624"/>
      <c r="R336" s="624"/>
      <c r="S336" s="624"/>
      <c r="T336" s="2269"/>
      <c r="U336" s="624" t="str">
        <f>IF(SUM(U335:Z335)=1,"",IF(SUM(U335:Z335)=2," dan ",", "))</f>
        <v xml:space="preserve">, </v>
      </c>
      <c r="V336" s="624" t="str">
        <f>IF(SUM(V335:Z335)=1,"",IF(SUM(V335:Z335)=2," dan ",", "))</f>
        <v xml:space="preserve">, </v>
      </c>
      <c r="W336" s="624" t="str">
        <f>IF(SUM(W335:Z335)=1,"",IF(SUM(W335:Z335)=2," dan ",", "))</f>
        <v xml:space="preserve">, </v>
      </c>
      <c r="X336" s="624" t="str">
        <f>IF(SUM(X335:Z335)=1,"",IF(SUM(X335:Z335)=2," dan ",", "))</f>
        <v xml:space="preserve">, </v>
      </c>
      <c r="Y336" s="624" t="str">
        <f>IF(SUM(Y335:Z335)=1,"",IF(SUM(Y335:Z335)=2," dan ",", "))</f>
        <v xml:space="preserve">, </v>
      </c>
      <c r="Z336" s="624"/>
      <c r="AA336" s="624"/>
      <c r="AB336" s="1300"/>
      <c r="AC336" s="2269"/>
      <c r="AD336" s="624" t="str">
        <f t="shared" ref="AD336" si="3642">IF(SUM(AD335:AI335)=1,"",IF(SUM(AD335:AI335)=2," dan ",", "))</f>
        <v xml:space="preserve">, </v>
      </c>
      <c r="AE336" s="624" t="str">
        <f t="shared" ref="AE336" si="3643">IF(SUM(AE335:AI335)=1,"",IF(SUM(AE335:AI335)=2," dan ",", "))</f>
        <v xml:space="preserve">, </v>
      </c>
      <c r="AF336" s="624" t="str">
        <f t="shared" ref="AF336" si="3644">IF(SUM(AF335:AI335)=1,"",IF(SUM(AF335:AI335)=2," dan ",", "))</f>
        <v xml:space="preserve">, </v>
      </c>
      <c r="AG336" s="624" t="str">
        <f t="shared" ref="AG336" si="3645">IF(SUM(AG335:AI335)=1,"",IF(SUM(AG335:AI335)=2," dan ",", "))</f>
        <v xml:space="preserve">, </v>
      </c>
      <c r="AH336" s="624" t="str">
        <f t="shared" ref="AH336" si="3646">IF(SUM(AH335:AI335)=1,"",IF(SUM(AH335:AI335)=2," dan ",", "))</f>
        <v xml:space="preserve">, </v>
      </c>
      <c r="AI336" s="624"/>
      <c r="AJ336" s="624"/>
      <c r="AK336" s="1300"/>
      <c r="AL336" s="2269"/>
      <c r="AM336" s="2275"/>
      <c r="AN336" s="2275"/>
      <c r="AO336" s="2275"/>
    </row>
    <row r="337" spans="2:41" s="457" customFormat="1" ht="15.75" hidden="1" customHeight="1" thickBot="1" x14ac:dyDescent="0.25">
      <c r="B337" s="688"/>
      <c r="C337" s="688"/>
      <c r="D337" s="1332"/>
      <c r="E337" s="1332"/>
      <c r="F337" s="1331"/>
      <c r="G337" s="1331"/>
      <c r="H337" s="1331"/>
      <c r="I337" s="1331"/>
      <c r="J337" s="1331"/>
      <c r="K337" s="1331"/>
      <c r="L337" s="625" t="str">
        <f>IF(L335=0,"",L336)</f>
        <v/>
      </c>
      <c r="M337" s="625" t="str">
        <f t="shared" ref="M337" si="3647">IF(M335=0,"",M336)</f>
        <v/>
      </c>
      <c r="N337" s="625" t="str">
        <f t="shared" ref="N337" si="3648">IF(N335=0,"",N336)</f>
        <v/>
      </c>
      <c r="O337" s="625" t="str">
        <f t="shared" ref="O337" si="3649">IF(O335=0,"",O336)</f>
        <v/>
      </c>
      <c r="P337" s="625" t="str">
        <f t="shared" ref="P337" si="3650">IF(P335=0,"",P336)</f>
        <v/>
      </c>
      <c r="Q337" s="625" t="str">
        <f t="shared" ref="Q337" si="3651">IF(Q335=0,"",Q336)</f>
        <v/>
      </c>
      <c r="R337" s="625"/>
      <c r="S337" s="625"/>
      <c r="T337" s="2270"/>
      <c r="U337" s="625" t="str">
        <f>IF(U335=0,"",U336)</f>
        <v/>
      </c>
      <c r="V337" s="625" t="str">
        <f t="shared" ref="V337" si="3652">IF(V335=0,"",V336)</f>
        <v/>
      </c>
      <c r="W337" s="625" t="str">
        <f t="shared" ref="W337" si="3653">IF(W335=0,"",W336)</f>
        <v/>
      </c>
      <c r="X337" s="625" t="str">
        <f t="shared" ref="X337" si="3654">IF(X335=0,"",X336)</f>
        <v/>
      </c>
      <c r="Y337" s="625" t="str">
        <f t="shared" ref="Y337" si="3655">IF(Y335=0,"",Y336)</f>
        <v/>
      </c>
      <c r="Z337" s="625" t="str">
        <f t="shared" ref="Z337" si="3656">IF(Z335=0,"",Z336)</f>
        <v/>
      </c>
      <c r="AA337" s="625"/>
      <c r="AB337" s="1330"/>
      <c r="AC337" s="2270"/>
      <c r="AD337" s="625" t="str">
        <f t="shared" ref="AD337" si="3657">IF(AD335=0,"",AD336)</f>
        <v/>
      </c>
      <c r="AE337" s="625" t="str">
        <f t="shared" ref="AE337" si="3658">IF(AE335=0,"",AE336)</f>
        <v/>
      </c>
      <c r="AF337" s="625" t="str">
        <f t="shared" ref="AF337" si="3659">IF(AF335=0,"",AF336)</f>
        <v/>
      </c>
      <c r="AG337" s="625" t="str">
        <f t="shared" ref="AG337" si="3660">IF(AG335=0,"",AG336)</f>
        <v/>
      </c>
      <c r="AH337" s="625" t="str">
        <f t="shared" ref="AH337" si="3661">IF(AH335=0,"",AH336)</f>
        <v/>
      </c>
      <c r="AI337" s="625" t="str">
        <f t="shared" ref="AI337" si="3662">IF(AI335=0,"",AI336)</f>
        <v/>
      </c>
      <c r="AJ337" s="625"/>
      <c r="AK337" s="1330"/>
      <c r="AL337" s="2270"/>
      <c r="AM337" s="2276"/>
      <c r="AN337" s="2276"/>
      <c r="AO337" s="2276"/>
    </row>
    <row r="338" spans="2:41" ht="5.25" customHeight="1" thickTop="1" thickBot="1" x14ac:dyDescent="0.25">
      <c r="B338" s="1333"/>
      <c r="C338" s="1333" t="e">
        <f>#REF!</f>
        <v>#REF!</v>
      </c>
      <c r="D338" s="1333"/>
      <c r="E338" s="1333"/>
      <c r="F338" s="1333"/>
      <c r="G338" s="1333"/>
      <c r="H338" s="1333"/>
      <c r="I338" s="1333"/>
      <c r="J338" s="1333"/>
      <c r="K338" s="1333"/>
      <c r="L338" s="1333"/>
      <c r="M338" s="1333"/>
      <c r="N338" s="1333"/>
      <c r="O338" s="1333"/>
      <c r="P338" s="1333"/>
      <c r="Q338" s="1333"/>
      <c r="R338" s="1333"/>
      <c r="S338" s="1333"/>
      <c r="T338" s="1333"/>
      <c r="U338" s="1334"/>
      <c r="V338" s="1334"/>
      <c r="W338" s="1334"/>
      <c r="X338" s="1334"/>
      <c r="Y338" s="1334"/>
      <c r="Z338" s="1334"/>
      <c r="AA338" s="1333"/>
      <c r="AB338" s="1335"/>
      <c r="AC338" s="1334"/>
      <c r="AD338" s="1334"/>
      <c r="AE338" s="1334"/>
      <c r="AF338" s="1334"/>
      <c r="AG338" s="1334"/>
      <c r="AH338" s="1334"/>
      <c r="AI338" s="1334"/>
      <c r="AJ338" s="1334"/>
      <c r="AK338" s="1334"/>
      <c r="AL338" s="1334"/>
      <c r="AM338" s="1333"/>
      <c r="AN338" s="1333"/>
      <c r="AO338" s="1333"/>
    </row>
    <row r="339" spans="2:41" ht="15" thickTop="1" x14ac:dyDescent="0.2"/>
    <row r="350" spans="2:41" x14ac:dyDescent="0.2">
      <c r="E350" s="620"/>
    </row>
    <row r="351" spans="2:41" x14ac:dyDescent="0.2">
      <c r="E351" s="620"/>
    </row>
  </sheetData>
  <sheetProtection selectLockedCells="1"/>
  <mergeCells count="521">
    <mergeCell ref="AO322:AO329"/>
    <mergeCell ref="AO330:AO337"/>
    <mergeCell ref="J5:K5"/>
    <mergeCell ref="J6:K6"/>
    <mergeCell ref="J7:K7"/>
    <mergeCell ref="J8:K8"/>
    <mergeCell ref="J9:K9"/>
    <mergeCell ref="J12:K12"/>
    <mergeCell ref="J13:K13"/>
    <mergeCell ref="AO250:AO257"/>
    <mergeCell ref="AO258:AO265"/>
    <mergeCell ref="AO266:AO273"/>
    <mergeCell ref="AO274:AO281"/>
    <mergeCell ref="AO282:AO289"/>
    <mergeCell ref="AO290:AO297"/>
    <mergeCell ref="AO298:AO305"/>
    <mergeCell ref="AO306:AO313"/>
    <mergeCell ref="AO314:AO321"/>
    <mergeCell ref="AO178:AO185"/>
    <mergeCell ref="AO186:AO193"/>
    <mergeCell ref="AL314:AL317"/>
    <mergeCell ref="AL246:AL249"/>
    <mergeCell ref="AL250:AL253"/>
    <mergeCell ref="AL254:AL257"/>
    <mergeCell ref="AO170:AO177"/>
    <mergeCell ref="AL282:AL285"/>
    <mergeCell ref="AL286:AL289"/>
    <mergeCell ref="AO194:AO201"/>
    <mergeCell ref="AO202:AO209"/>
    <mergeCell ref="AO210:AO217"/>
    <mergeCell ref="AO218:AO225"/>
    <mergeCell ref="AO226:AO233"/>
    <mergeCell ref="AO234:AO241"/>
    <mergeCell ref="AO242:AO249"/>
    <mergeCell ref="AN250:AN257"/>
    <mergeCell ref="AN258:AN265"/>
    <mergeCell ref="AN266:AN273"/>
    <mergeCell ref="AN274:AN281"/>
    <mergeCell ref="AN282:AN289"/>
    <mergeCell ref="AM266:AM273"/>
    <mergeCell ref="AM274:AM281"/>
    <mergeCell ref="AM282:AM289"/>
    <mergeCell ref="AM234:AM241"/>
    <mergeCell ref="AM242:AM249"/>
    <mergeCell ref="AM250:AM257"/>
    <mergeCell ref="AM258:AM265"/>
    <mergeCell ref="AM202:AM209"/>
    <mergeCell ref="AM210:AM217"/>
    <mergeCell ref="AO98:AO105"/>
    <mergeCell ref="AO106:AO113"/>
    <mergeCell ref="AO114:AO121"/>
    <mergeCell ref="AO122:AO129"/>
    <mergeCell ref="AO130:AO137"/>
    <mergeCell ref="AO138:AO145"/>
    <mergeCell ref="AO146:AO153"/>
    <mergeCell ref="AO154:AO161"/>
    <mergeCell ref="AO162:AO169"/>
    <mergeCell ref="AO26:AO33"/>
    <mergeCell ref="AO34:AO41"/>
    <mergeCell ref="AO42:AO49"/>
    <mergeCell ref="AO50:AO57"/>
    <mergeCell ref="AO58:AO65"/>
    <mergeCell ref="AO66:AO73"/>
    <mergeCell ref="AO74:AO81"/>
    <mergeCell ref="AO82:AO89"/>
    <mergeCell ref="AO90:AO97"/>
    <mergeCell ref="AL102:AL105"/>
    <mergeCell ref="AL106:AL109"/>
    <mergeCell ref="AL110:AL113"/>
    <mergeCell ref="AL114:AL117"/>
    <mergeCell ref="AL118:AL121"/>
    <mergeCell ref="AL122:AL125"/>
    <mergeCell ref="AL126:AL129"/>
    <mergeCell ref="AL130:AL133"/>
    <mergeCell ref="AL134:AL137"/>
    <mergeCell ref="AN322:AN329"/>
    <mergeCell ref="AN330:AN337"/>
    <mergeCell ref="AL18:AL21"/>
    <mergeCell ref="AL22:AL25"/>
    <mergeCell ref="AO18:AO25"/>
    <mergeCell ref="AL26:AL29"/>
    <mergeCell ref="AL30:AL33"/>
    <mergeCell ref="AL34:AL37"/>
    <mergeCell ref="AL38:AL41"/>
    <mergeCell ref="AL42:AL45"/>
    <mergeCell ref="AL46:AL49"/>
    <mergeCell ref="AL50:AL53"/>
    <mergeCell ref="AL54:AL57"/>
    <mergeCell ref="AL58:AL61"/>
    <mergeCell ref="AL62:AL65"/>
    <mergeCell ref="AL66:AL69"/>
    <mergeCell ref="AL70:AL73"/>
    <mergeCell ref="AL74:AL77"/>
    <mergeCell ref="AL78:AL81"/>
    <mergeCell ref="AL82:AL85"/>
    <mergeCell ref="AL86:AL89"/>
    <mergeCell ref="AL90:AL93"/>
    <mergeCell ref="AL94:AL97"/>
    <mergeCell ref="AL98:AL101"/>
    <mergeCell ref="AN290:AN297"/>
    <mergeCell ref="AN298:AN305"/>
    <mergeCell ref="AN306:AN313"/>
    <mergeCell ref="AN314:AN321"/>
    <mergeCell ref="AN178:AN185"/>
    <mergeCell ref="AN186:AN193"/>
    <mergeCell ref="AN194:AN201"/>
    <mergeCell ref="AN202:AN209"/>
    <mergeCell ref="AN210:AN217"/>
    <mergeCell ref="AN218:AN225"/>
    <mergeCell ref="AN226:AN233"/>
    <mergeCell ref="AN234:AN241"/>
    <mergeCell ref="AN242:AN249"/>
    <mergeCell ref="L16:T16"/>
    <mergeCell ref="AN18:AN25"/>
    <mergeCell ref="AC18:AC21"/>
    <mergeCell ref="AC22:AC25"/>
    <mergeCell ref="AC26:AC29"/>
    <mergeCell ref="AC30:AC33"/>
    <mergeCell ref="AC34:AC37"/>
    <mergeCell ref="AC38:AC41"/>
    <mergeCell ref="AC42:AC45"/>
    <mergeCell ref="AN26:AN33"/>
    <mergeCell ref="AN34:AN41"/>
    <mergeCell ref="AN42:AN49"/>
    <mergeCell ref="T18:T21"/>
    <mergeCell ref="T22:T25"/>
    <mergeCell ref="AM18:AM25"/>
    <mergeCell ref="T26:T29"/>
    <mergeCell ref="T30:T33"/>
    <mergeCell ref="T34:T37"/>
    <mergeCell ref="T38:T41"/>
    <mergeCell ref="T42:T45"/>
    <mergeCell ref="T46:T49"/>
    <mergeCell ref="AM15:AM17"/>
    <mergeCell ref="AN15:AN17"/>
    <mergeCell ref="T318:T321"/>
    <mergeCell ref="T322:T325"/>
    <mergeCell ref="T326:T329"/>
    <mergeCell ref="T330:T333"/>
    <mergeCell ref="T334:T337"/>
    <mergeCell ref="AM26:AM33"/>
    <mergeCell ref="AM34:AM41"/>
    <mergeCell ref="AM42:AM49"/>
    <mergeCell ref="AM50:AM57"/>
    <mergeCell ref="AM58:AM65"/>
    <mergeCell ref="AM66:AM73"/>
    <mergeCell ref="AM74:AM81"/>
    <mergeCell ref="AM82:AM89"/>
    <mergeCell ref="AM90:AM97"/>
    <mergeCell ref="AM98:AM105"/>
    <mergeCell ref="AM106:AM113"/>
    <mergeCell ref="AM114:AM121"/>
    <mergeCell ref="AM122:AM129"/>
    <mergeCell ref="AM130:AM137"/>
    <mergeCell ref="AM138:AM145"/>
    <mergeCell ref="AM146:AM153"/>
    <mergeCell ref="AM154:AM161"/>
    <mergeCell ref="AM162:AM169"/>
    <mergeCell ref="AM170:AM177"/>
    <mergeCell ref="T282:T285"/>
    <mergeCell ref="T286:T289"/>
    <mergeCell ref="T290:T293"/>
    <mergeCell ref="T294:T297"/>
    <mergeCell ref="T298:T301"/>
    <mergeCell ref="T302:T305"/>
    <mergeCell ref="T306:T309"/>
    <mergeCell ref="T310:T313"/>
    <mergeCell ref="T314:T317"/>
    <mergeCell ref="T246:T249"/>
    <mergeCell ref="T250:T253"/>
    <mergeCell ref="T254:T257"/>
    <mergeCell ref="T258:T261"/>
    <mergeCell ref="T262:T265"/>
    <mergeCell ref="T266:T269"/>
    <mergeCell ref="T270:T273"/>
    <mergeCell ref="T274:T277"/>
    <mergeCell ref="T278:T281"/>
    <mergeCell ref="T210:T213"/>
    <mergeCell ref="T214:T217"/>
    <mergeCell ref="T218:T221"/>
    <mergeCell ref="T222:T225"/>
    <mergeCell ref="T226:T229"/>
    <mergeCell ref="T230:T233"/>
    <mergeCell ref="T234:T237"/>
    <mergeCell ref="T238:T241"/>
    <mergeCell ref="T242:T245"/>
    <mergeCell ref="T174:T177"/>
    <mergeCell ref="T178:T181"/>
    <mergeCell ref="T182:T185"/>
    <mergeCell ref="T186:T189"/>
    <mergeCell ref="T190:T193"/>
    <mergeCell ref="T194:T197"/>
    <mergeCell ref="T198:T201"/>
    <mergeCell ref="T202:T205"/>
    <mergeCell ref="T206:T209"/>
    <mergeCell ref="T138:T141"/>
    <mergeCell ref="T142:T145"/>
    <mergeCell ref="T146:T149"/>
    <mergeCell ref="T150:T153"/>
    <mergeCell ref="T154:T157"/>
    <mergeCell ref="T158:T161"/>
    <mergeCell ref="T162:T165"/>
    <mergeCell ref="T166:T169"/>
    <mergeCell ref="T170:T173"/>
    <mergeCell ref="T118:T121"/>
    <mergeCell ref="T122:T125"/>
    <mergeCell ref="T126:T129"/>
    <mergeCell ref="T130:T133"/>
    <mergeCell ref="T134:T137"/>
    <mergeCell ref="T82:T85"/>
    <mergeCell ref="T86:T89"/>
    <mergeCell ref="T90:T93"/>
    <mergeCell ref="T94:T97"/>
    <mergeCell ref="T98:T101"/>
    <mergeCell ref="T102:T105"/>
    <mergeCell ref="T106:T109"/>
    <mergeCell ref="T110:T113"/>
    <mergeCell ref="T114:T117"/>
    <mergeCell ref="T50:T53"/>
    <mergeCell ref="T54:T57"/>
    <mergeCell ref="T58:T61"/>
    <mergeCell ref="T62:T65"/>
    <mergeCell ref="T66:T69"/>
    <mergeCell ref="T70:T73"/>
    <mergeCell ref="T74:T77"/>
    <mergeCell ref="T78:T81"/>
    <mergeCell ref="AC46:AC49"/>
    <mergeCell ref="AC50:AC53"/>
    <mergeCell ref="AC54:AC57"/>
    <mergeCell ref="AC58:AC61"/>
    <mergeCell ref="AC62:AC65"/>
    <mergeCell ref="AC66:AC69"/>
    <mergeCell ref="AC70:AC73"/>
    <mergeCell ref="AC74:AC77"/>
    <mergeCell ref="AC78:AC81"/>
    <mergeCell ref="D202:E207"/>
    <mergeCell ref="D210:E215"/>
    <mergeCell ref="D218:E223"/>
    <mergeCell ref="D226:E231"/>
    <mergeCell ref="D234:E239"/>
    <mergeCell ref="D242:E247"/>
    <mergeCell ref="D138:E143"/>
    <mergeCell ref="D34:E39"/>
    <mergeCell ref="D42:E47"/>
    <mergeCell ref="D50:E55"/>
    <mergeCell ref="D58:E63"/>
    <mergeCell ref="D66:E71"/>
    <mergeCell ref="D74:E79"/>
    <mergeCell ref="D82:E87"/>
    <mergeCell ref="D154:E159"/>
    <mergeCell ref="D162:E167"/>
    <mergeCell ref="D170:E175"/>
    <mergeCell ref="D178:E183"/>
    <mergeCell ref="D186:E191"/>
    <mergeCell ref="D194:E199"/>
    <mergeCell ref="D90:E95"/>
    <mergeCell ref="D98:E103"/>
    <mergeCell ref="D106:E111"/>
    <mergeCell ref="D114:E119"/>
    <mergeCell ref="D298:E303"/>
    <mergeCell ref="D306:E311"/>
    <mergeCell ref="D314:E319"/>
    <mergeCell ref="D322:E327"/>
    <mergeCell ref="D330:E335"/>
    <mergeCell ref="D266:E271"/>
    <mergeCell ref="D274:E279"/>
    <mergeCell ref="D282:E287"/>
    <mergeCell ref="D290:E295"/>
    <mergeCell ref="B322:B327"/>
    <mergeCell ref="C322:C327"/>
    <mergeCell ref="B330:B335"/>
    <mergeCell ref="C330:C335"/>
    <mergeCell ref="B306:B311"/>
    <mergeCell ref="C306:C311"/>
    <mergeCell ref="B314:B319"/>
    <mergeCell ref="C314:C319"/>
    <mergeCell ref="B290:B295"/>
    <mergeCell ref="C290:C295"/>
    <mergeCell ref="B298:B303"/>
    <mergeCell ref="C298:C303"/>
    <mergeCell ref="B274:B279"/>
    <mergeCell ref="C274:C279"/>
    <mergeCell ref="B282:B287"/>
    <mergeCell ref="C282:C287"/>
    <mergeCell ref="B258:B263"/>
    <mergeCell ref="C258:C263"/>
    <mergeCell ref="B266:B271"/>
    <mergeCell ref="C266:C271"/>
    <mergeCell ref="B242:B247"/>
    <mergeCell ref="C242:C247"/>
    <mergeCell ref="B250:B255"/>
    <mergeCell ref="C250:C255"/>
    <mergeCell ref="B226:B231"/>
    <mergeCell ref="C226:C231"/>
    <mergeCell ref="B234:B239"/>
    <mergeCell ref="C234:C239"/>
    <mergeCell ref="B210:B215"/>
    <mergeCell ref="C210:C215"/>
    <mergeCell ref="B218:B223"/>
    <mergeCell ref="C218:C223"/>
    <mergeCell ref="B194:B199"/>
    <mergeCell ref="C194:C199"/>
    <mergeCell ref="B202:B207"/>
    <mergeCell ref="C202:C207"/>
    <mergeCell ref="B178:B183"/>
    <mergeCell ref="C178:C183"/>
    <mergeCell ref="B186:B191"/>
    <mergeCell ref="C186:C191"/>
    <mergeCell ref="C154:C159"/>
    <mergeCell ref="B162:B167"/>
    <mergeCell ref="C162:C167"/>
    <mergeCell ref="B170:B175"/>
    <mergeCell ref="C170:C175"/>
    <mergeCell ref="B130:B135"/>
    <mergeCell ref="C130:C135"/>
    <mergeCell ref="B138:B143"/>
    <mergeCell ref="C138:C143"/>
    <mergeCell ref="B114:B119"/>
    <mergeCell ref="C114:C119"/>
    <mergeCell ref="B122:B127"/>
    <mergeCell ref="C122:C127"/>
    <mergeCell ref="B98:B103"/>
    <mergeCell ref="C98:C103"/>
    <mergeCell ref="B106:B111"/>
    <mergeCell ref="C106:C111"/>
    <mergeCell ref="B82:B87"/>
    <mergeCell ref="C82:C87"/>
    <mergeCell ref="B90:B95"/>
    <mergeCell ref="C90:C95"/>
    <mergeCell ref="B66:B71"/>
    <mergeCell ref="C66:C71"/>
    <mergeCell ref="B74:B79"/>
    <mergeCell ref="C74:C79"/>
    <mergeCell ref="B50:B55"/>
    <mergeCell ref="C50:C55"/>
    <mergeCell ref="B58:B63"/>
    <mergeCell ref="C58:C63"/>
    <mergeCell ref="B34:B39"/>
    <mergeCell ref="C34:C39"/>
    <mergeCell ref="B42:B47"/>
    <mergeCell ref="C42:C47"/>
    <mergeCell ref="B18:B23"/>
    <mergeCell ref="C18:C23"/>
    <mergeCell ref="D18:E23"/>
    <mergeCell ref="B26:B31"/>
    <mergeCell ref="C26:C31"/>
    <mergeCell ref="D26:E31"/>
    <mergeCell ref="AM330:AM337"/>
    <mergeCell ref="AC330:AC333"/>
    <mergeCell ref="AC334:AC337"/>
    <mergeCell ref="AM298:AM305"/>
    <mergeCell ref="AM306:AM313"/>
    <mergeCell ref="AM314:AM321"/>
    <mergeCell ref="AM322:AM329"/>
    <mergeCell ref="AC298:AC301"/>
    <mergeCell ref="AC302:AC305"/>
    <mergeCell ref="AC306:AC309"/>
    <mergeCell ref="AC310:AC313"/>
    <mergeCell ref="AC314:AC317"/>
    <mergeCell ref="AC318:AC321"/>
    <mergeCell ref="AC322:AC325"/>
    <mergeCell ref="AC326:AC329"/>
    <mergeCell ref="AL326:AL329"/>
    <mergeCell ref="AL330:AL333"/>
    <mergeCell ref="AL334:AL337"/>
    <mergeCell ref="AL318:AL321"/>
    <mergeCell ref="AL322:AL325"/>
    <mergeCell ref="AL298:AL301"/>
    <mergeCell ref="AL302:AL305"/>
    <mergeCell ref="AL306:AL309"/>
    <mergeCell ref="AL310:AL313"/>
    <mergeCell ref="AM290:AM297"/>
    <mergeCell ref="AC266:AC269"/>
    <mergeCell ref="AC270:AC273"/>
    <mergeCell ref="AC274:AC277"/>
    <mergeCell ref="AC278:AC281"/>
    <mergeCell ref="AC282:AC285"/>
    <mergeCell ref="AC286:AC289"/>
    <mergeCell ref="AC290:AC293"/>
    <mergeCell ref="AC294:AC297"/>
    <mergeCell ref="AL278:AL281"/>
    <mergeCell ref="AL290:AL293"/>
    <mergeCell ref="AL294:AL297"/>
    <mergeCell ref="AL266:AL269"/>
    <mergeCell ref="AL270:AL273"/>
    <mergeCell ref="AL274:AL277"/>
    <mergeCell ref="AC234:AC237"/>
    <mergeCell ref="AC238:AC241"/>
    <mergeCell ref="AC242:AC245"/>
    <mergeCell ref="AC246:AC249"/>
    <mergeCell ref="AC250:AC253"/>
    <mergeCell ref="AC254:AC257"/>
    <mergeCell ref="AC258:AC261"/>
    <mergeCell ref="AC262:AC265"/>
    <mergeCell ref="AL234:AL237"/>
    <mergeCell ref="AL238:AL241"/>
    <mergeCell ref="AL242:AL245"/>
    <mergeCell ref="AL258:AL261"/>
    <mergeCell ref="AL262:AL265"/>
    <mergeCell ref="AM218:AM225"/>
    <mergeCell ref="AM226:AM233"/>
    <mergeCell ref="AC202:AC205"/>
    <mergeCell ref="AC206:AC209"/>
    <mergeCell ref="AC210:AC213"/>
    <mergeCell ref="AC214:AC217"/>
    <mergeCell ref="AC218:AC221"/>
    <mergeCell ref="AC222:AC225"/>
    <mergeCell ref="AC226:AC229"/>
    <mergeCell ref="AC230:AC233"/>
    <mergeCell ref="AL202:AL205"/>
    <mergeCell ref="AL206:AL209"/>
    <mergeCell ref="AL210:AL213"/>
    <mergeCell ref="AL214:AL217"/>
    <mergeCell ref="AL218:AL221"/>
    <mergeCell ref="AL222:AL225"/>
    <mergeCell ref="AL226:AL229"/>
    <mergeCell ref="AL230:AL233"/>
    <mergeCell ref="AM178:AM185"/>
    <mergeCell ref="AM186:AM193"/>
    <mergeCell ref="AM194:AM201"/>
    <mergeCell ref="AC170:AC173"/>
    <mergeCell ref="AC174:AC177"/>
    <mergeCell ref="AC178:AC181"/>
    <mergeCell ref="AC182:AC185"/>
    <mergeCell ref="AC186:AC189"/>
    <mergeCell ref="AC190:AC193"/>
    <mergeCell ref="AC194:AC197"/>
    <mergeCell ref="AC198:AC201"/>
    <mergeCell ref="AL170:AL173"/>
    <mergeCell ref="AL174:AL177"/>
    <mergeCell ref="AL178:AL181"/>
    <mergeCell ref="AL182:AL185"/>
    <mergeCell ref="AL186:AL189"/>
    <mergeCell ref="AL190:AL193"/>
    <mergeCell ref="AL194:AL197"/>
    <mergeCell ref="AL198:AL201"/>
    <mergeCell ref="AN170:AN177"/>
    <mergeCell ref="AC138:AC141"/>
    <mergeCell ref="AC142:AC145"/>
    <mergeCell ref="AC146:AC149"/>
    <mergeCell ref="AC150:AC153"/>
    <mergeCell ref="AC154:AC157"/>
    <mergeCell ref="AC158:AC161"/>
    <mergeCell ref="AC162:AC165"/>
    <mergeCell ref="AC166:AC169"/>
    <mergeCell ref="AN138:AN145"/>
    <mergeCell ref="AN146:AN153"/>
    <mergeCell ref="AN154:AN161"/>
    <mergeCell ref="AN162:AN169"/>
    <mergeCell ref="AL138:AL141"/>
    <mergeCell ref="AL142:AL145"/>
    <mergeCell ref="AL146:AL149"/>
    <mergeCell ref="AL150:AL153"/>
    <mergeCell ref="AL154:AL157"/>
    <mergeCell ref="AL158:AL161"/>
    <mergeCell ref="AL162:AL165"/>
    <mergeCell ref="AL166:AL169"/>
    <mergeCell ref="AC130:AC133"/>
    <mergeCell ref="AC134:AC137"/>
    <mergeCell ref="AN106:AN113"/>
    <mergeCell ref="AN114:AN121"/>
    <mergeCell ref="AN122:AN129"/>
    <mergeCell ref="AN130:AN137"/>
    <mergeCell ref="AN50:AN57"/>
    <mergeCell ref="AN58:AN65"/>
    <mergeCell ref="AN66:AN73"/>
    <mergeCell ref="AN74:AN81"/>
    <mergeCell ref="AN82:AN89"/>
    <mergeCell ref="AN90:AN97"/>
    <mergeCell ref="AN98:AN105"/>
    <mergeCell ref="AC82:AC85"/>
    <mergeCell ref="AC86:AC89"/>
    <mergeCell ref="AC90:AC93"/>
    <mergeCell ref="AC94:AC97"/>
    <mergeCell ref="AC98:AC101"/>
    <mergeCell ref="AC102:AC105"/>
    <mergeCell ref="AC106:AC109"/>
    <mergeCell ref="AC110:AC113"/>
    <mergeCell ref="AC114:AC117"/>
    <mergeCell ref="AC118:AC121"/>
    <mergeCell ref="AC122:AC125"/>
    <mergeCell ref="AO15:AO17"/>
    <mergeCell ref="D130:E135"/>
    <mergeCell ref="D250:E255"/>
    <mergeCell ref="D258:E263"/>
    <mergeCell ref="B1:AO1"/>
    <mergeCell ref="B15:B17"/>
    <mergeCell ref="C15:C17"/>
    <mergeCell ref="D15:E17"/>
    <mergeCell ref="B146:B151"/>
    <mergeCell ref="C146:C151"/>
    <mergeCell ref="D146:E151"/>
    <mergeCell ref="B154:B159"/>
    <mergeCell ref="F5:G5"/>
    <mergeCell ref="H5:I5"/>
    <mergeCell ref="F6:G6"/>
    <mergeCell ref="H6:I6"/>
    <mergeCell ref="F7:G7"/>
    <mergeCell ref="H7:I7"/>
    <mergeCell ref="F13:G13"/>
    <mergeCell ref="H13:I13"/>
    <mergeCell ref="F14:G14"/>
    <mergeCell ref="AC126:AC129"/>
    <mergeCell ref="H14:I14"/>
    <mergeCell ref="B5:E13"/>
    <mergeCell ref="D122:E127"/>
    <mergeCell ref="F15:K15"/>
    <mergeCell ref="F16:H16"/>
    <mergeCell ref="F8:G8"/>
    <mergeCell ref="F9:G9"/>
    <mergeCell ref="F12:G12"/>
    <mergeCell ref="H8:I8"/>
    <mergeCell ref="H9:I9"/>
    <mergeCell ref="H12:I12"/>
    <mergeCell ref="I16:K16"/>
    <mergeCell ref="F10:G10"/>
    <mergeCell ref="F11:G11"/>
    <mergeCell ref="H10:I10"/>
    <mergeCell ref="H11:I11"/>
    <mergeCell ref="J10:K10"/>
    <mergeCell ref="J11:K11"/>
  </mergeCells>
  <conditionalFormatting sqref="AM26 AM34 AM42:AM337 B18:C18 B26:C337 T22 F18:K337 T18:Z18 T26:Z337 AN26:AN337 AC18:AO18 AC18:AL337 AO26:AO122 AO129:AO226 AO233:AO274 AO281:AO337">
    <cfRule type="cellIs" dxfId="14" priority="3" operator="equal">
      <formula>0</formula>
    </cfRule>
  </conditionalFormatting>
  <conditionalFormatting sqref="F6:K13">
    <cfRule type="cellIs" dxfId="13" priority="1" operator="equal">
      <formula>0</formula>
    </cfRule>
  </conditionalFormatting>
  <dataValidations count="3">
    <dataValidation type="list" allowBlank="1" showInputMessage="1" showErrorMessage="1" sqref="G18:G338 J18:J338">
      <formula1>$H$6:$H$13</formula1>
    </dataValidation>
    <dataValidation type="list" allowBlank="1" showInputMessage="1" showErrorMessage="1" sqref="F18:F335 I18:I338">
      <formula1>$F$6:$F$13</formula1>
    </dataValidation>
    <dataValidation type="list" allowBlank="1" showInputMessage="1" showErrorMessage="1" sqref="H18:H338 K18:K335">
      <formula1>$J$6:$J$13</formula1>
    </dataValidation>
  </dataValidations>
  <hyperlinks>
    <hyperlink ref="A1" location="'DATA UTAMA'!A1" display="'DATA UTAMA'!A1"/>
  </hyperlinks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U164"/>
  <sheetViews>
    <sheetView showGridLines="0" zoomScale="82" zoomScaleNormal="82" workbookViewId="0">
      <selection activeCell="G10" sqref="G10"/>
    </sheetView>
  </sheetViews>
  <sheetFormatPr defaultRowHeight="14.25" x14ac:dyDescent="0.2"/>
  <cols>
    <col min="1" max="1" width="1.5703125" style="39" customWidth="1"/>
    <col min="2" max="2" width="4.140625" style="39" customWidth="1"/>
    <col min="3" max="3" width="10" style="39" customWidth="1"/>
    <col min="4" max="4" width="1.5703125" style="39" customWidth="1"/>
    <col min="5" max="5" width="25.42578125" style="39" customWidth="1"/>
    <col min="6" max="6" width="13.85546875" style="39" customWidth="1"/>
    <col min="7" max="7" width="9.5703125" style="39" customWidth="1"/>
    <col min="8" max="8" width="5.7109375" style="39" hidden="1" customWidth="1"/>
    <col min="9" max="9" width="4.7109375" style="39" customWidth="1"/>
    <col min="10" max="10" width="9.28515625" style="39" customWidth="1"/>
    <col min="11" max="12" width="11.5703125" style="39" hidden="1" customWidth="1"/>
    <col min="13" max="13" width="25.42578125" style="39" customWidth="1"/>
    <col min="14" max="14" width="7.85546875" style="39" customWidth="1"/>
    <col min="15" max="15" width="10" style="39" customWidth="1"/>
    <col min="16" max="16" width="5.7109375" style="39" hidden="1" customWidth="1"/>
    <col min="17" max="17" width="4.7109375" style="39" customWidth="1"/>
    <col min="18" max="18" width="10" style="39" customWidth="1"/>
    <col min="19" max="20" width="4.7109375" style="907" hidden="1" customWidth="1"/>
    <col min="21" max="21" width="9.85546875" style="39" customWidth="1"/>
    <col min="22" max="16384" width="9.140625" style="39"/>
  </cols>
  <sheetData>
    <row r="1" spans="1:21" ht="18" x14ac:dyDescent="0.25">
      <c r="A1" s="2160" t="s">
        <v>389</v>
      </c>
      <c r="B1" s="2160"/>
      <c r="C1" s="1902" t="s">
        <v>528</v>
      </c>
      <c r="D1" s="1902"/>
      <c r="E1" s="1902"/>
      <c r="F1" s="1902"/>
      <c r="G1" s="1902"/>
      <c r="H1" s="1902"/>
      <c r="I1" s="1902"/>
      <c r="J1" s="1902"/>
      <c r="K1" s="1902"/>
      <c r="L1" s="1902"/>
      <c r="M1" s="1902"/>
      <c r="N1" s="1902"/>
      <c r="O1" s="1902"/>
      <c r="P1" s="1902"/>
      <c r="Q1" s="1902"/>
      <c r="R1" s="1902"/>
      <c r="S1" s="1902"/>
      <c r="T1" s="1902"/>
      <c r="U1" s="1902"/>
    </row>
    <row r="2" spans="1:21" ht="4.5" customHeight="1" x14ac:dyDescent="0.2"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</row>
    <row r="3" spans="1:21" x14ac:dyDescent="0.2">
      <c r="B3" s="53" t="s">
        <v>2</v>
      </c>
      <c r="C3" s="54"/>
      <c r="D3" s="750" t="s">
        <v>3</v>
      </c>
      <c r="E3" s="748" t="str">
        <f>PROSEM!$E$4</f>
        <v>Ilmu Pengetahuan Sosial</v>
      </c>
      <c r="F3" s="801"/>
      <c r="G3" s="54"/>
      <c r="H3" s="54"/>
      <c r="I3" s="54"/>
      <c r="J3" s="54"/>
      <c r="K3" s="54"/>
      <c r="L3" s="54"/>
      <c r="O3" s="53" t="s">
        <v>28</v>
      </c>
      <c r="P3" s="54"/>
      <c r="Q3" s="800"/>
      <c r="R3" s="747" t="s">
        <v>3</v>
      </c>
      <c r="S3" s="800"/>
      <c r="T3" s="800"/>
      <c r="U3" s="748" t="str">
        <f>PROSEM!E5</f>
        <v>2018/2019</v>
      </c>
    </row>
    <row r="4" spans="1:21" x14ac:dyDescent="0.2">
      <c r="B4" s="53" t="s">
        <v>4</v>
      </c>
      <c r="C4" s="54"/>
      <c r="D4" s="750" t="s">
        <v>3</v>
      </c>
      <c r="E4" s="748">
        <f>PROSEM!$AB$5</f>
        <v>0</v>
      </c>
      <c r="F4" s="801"/>
      <c r="G4" s="54"/>
      <c r="H4" s="54"/>
      <c r="I4" s="54"/>
      <c r="J4" s="54"/>
      <c r="K4" s="54"/>
      <c r="L4" s="54"/>
      <c r="O4" s="53" t="s">
        <v>5</v>
      </c>
      <c r="P4" s="54"/>
      <c r="Q4" s="800"/>
      <c r="R4" s="747" t="s">
        <v>3</v>
      </c>
      <c r="S4" s="800"/>
      <c r="T4" s="800"/>
      <c r="U4" s="748" t="str">
        <f>PROSEM!AB3</f>
        <v>X MIPA 1</v>
      </c>
    </row>
    <row r="5" spans="1:21" x14ac:dyDescent="0.2">
      <c r="B5" s="53" t="s">
        <v>532</v>
      </c>
      <c r="C5" s="54"/>
      <c r="D5" s="753" t="s">
        <v>3</v>
      </c>
      <c r="E5" s="796">
        <f>PROSEM!AB4</f>
        <v>70</v>
      </c>
      <c r="F5" s="796"/>
      <c r="G5" s="54"/>
      <c r="H5" s="54"/>
      <c r="I5" s="54"/>
      <c r="J5" s="54"/>
      <c r="K5" s="54"/>
      <c r="L5" s="54"/>
      <c r="N5" s="53"/>
      <c r="P5" s="54"/>
      <c r="R5" s="54"/>
      <c r="U5" s="752"/>
    </row>
    <row r="6" spans="1:21" ht="6" customHeight="1" thickBot="1" x14ac:dyDescent="0.25">
      <c r="B6" s="53"/>
      <c r="C6" s="54"/>
      <c r="D6" s="750"/>
      <c r="E6" s="54"/>
      <c r="F6" s="54"/>
      <c r="G6" s="58"/>
      <c r="H6" s="58"/>
      <c r="I6" s="58"/>
      <c r="J6" s="54"/>
      <c r="K6" s="54"/>
      <c r="L6" s="54"/>
      <c r="M6" s="54"/>
      <c r="N6" s="54"/>
      <c r="O6" s="54"/>
      <c r="P6" s="58"/>
      <c r="Q6" s="54"/>
      <c r="R6" s="54"/>
      <c r="S6" s="54"/>
      <c r="T6" s="54"/>
      <c r="U6" s="54"/>
    </row>
    <row r="7" spans="1:21" ht="14.25" customHeight="1" x14ac:dyDescent="0.2">
      <c r="B7" s="2320" t="s">
        <v>6</v>
      </c>
      <c r="C7" s="2313" t="s">
        <v>7</v>
      </c>
      <c r="D7" s="2323" t="s">
        <v>8</v>
      </c>
      <c r="E7" s="2324"/>
      <c r="F7" s="2313" t="s">
        <v>529</v>
      </c>
      <c r="G7" s="2287" t="s">
        <v>545</v>
      </c>
      <c r="H7" s="940"/>
      <c r="I7" s="2287" t="s">
        <v>299</v>
      </c>
      <c r="J7" s="2282" t="s">
        <v>549</v>
      </c>
      <c r="K7" s="940"/>
      <c r="L7" s="940"/>
      <c r="M7" s="2294" t="s">
        <v>546</v>
      </c>
      <c r="N7" s="2295"/>
      <c r="O7" s="2287" t="s">
        <v>530</v>
      </c>
      <c r="P7" s="940"/>
      <c r="Q7" s="2287" t="s">
        <v>299</v>
      </c>
      <c r="R7" s="2282" t="s">
        <v>549</v>
      </c>
      <c r="S7" s="940"/>
      <c r="T7" s="940"/>
      <c r="U7" s="2317" t="s">
        <v>531</v>
      </c>
    </row>
    <row r="8" spans="1:21" ht="15" customHeight="1" x14ac:dyDescent="0.2">
      <c r="B8" s="2321"/>
      <c r="C8" s="2029"/>
      <c r="D8" s="2033"/>
      <c r="E8" s="2034"/>
      <c r="F8" s="2029"/>
      <c r="G8" s="2042"/>
      <c r="H8" s="894"/>
      <c r="I8" s="2042"/>
      <c r="J8" s="2018"/>
      <c r="K8" s="894"/>
      <c r="L8" s="894"/>
      <c r="M8" s="2315" t="s">
        <v>547</v>
      </c>
      <c r="N8" s="2041" t="s">
        <v>548</v>
      </c>
      <c r="O8" s="2042"/>
      <c r="P8" s="894"/>
      <c r="Q8" s="2042"/>
      <c r="R8" s="2018"/>
      <c r="S8" s="894"/>
      <c r="T8" s="894"/>
      <c r="U8" s="2318"/>
    </row>
    <row r="9" spans="1:21" ht="15.75" customHeight="1" thickBot="1" x14ac:dyDescent="0.25">
      <c r="B9" s="2322"/>
      <c r="C9" s="2030"/>
      <c r="D9" s="2035"/>
      <c r="E9" s="2036"/>
      <c r="F9" s="2030"/>
      <c r="G9" s="2043"/>
      <c r="H9" s="813"/>
      <c r="I9" s="2043"/>
      <c r="J9" s="2019"/>
      <c r="K9" s="813"/>
      <c r="L9" s="813"/>
      <c r="M9" s="2316"/>
      <c r="N9" s="2043"/>
      <c r="O9" s="2043"/>
      <c r="P9" s="813"/>
      <c r="Q9" s="2043"/>
      <c r="R9" s="2019"/>
      <c r="S9" s="813"/>
      <c r="T9" s="813"/>
      <c r="U9" s="2319"/>
    </row>
    <row r="10" spans="1:21" ht="15.75" customHeight="1" thickTop="1" x14ac:dyDescent="0.2">
      <c r="B10" s="2325">
        <v>1</v>
      </c>
      <c r="C10" s="900" t="str">
        <f>ABSEN!C11</f>
        <v/>
      </c>
      <c r="D10" s="2307" t="str">
        <f>ABSEN!E11</f>
        <v/>
      </c>
      <c r="E10" s="2308"/>
      <c r="F10" s="936" t="s">
        <v>471</v>
      </c>
      <c r="G10" s="791" t="str">
        <f>NPENGETAHUAN!AP15</f>
        <v xml:space="preserve"> </v>
      </c>
      <c r="H10" s="791">
        <f>IF(D10="",0,1)</f>
        <v>0</v>
      </c>
      <c r="I10" s="903" t="str">
        <f>IF(ISBLANK(G10)," ",IF(AND((G10&lt;=4),(G10&gt;3.67)),"A",IF(AND((G10&lt;=3.67),(G10&gt;3.33)),"A-",IF(AND((G10&lt;=3.33),(G10&gt;3)),"B+",IF(AND((G10&lt;=3),(G10&gt;2.67)),"B",IF(AND((G10&lt;=2.67),(G10&gt;2.33)),"B-",IF(AND((G10&lt;=2.33),(G10&gt;2)),"C+",IF(AND((G10&lt;=2),(G10&gt;1.67)),"C",IF(AND((G10&lt;=1.67),(G10&gt;1.33)),"C-",IF(AND((G10&lt;=1.33),(G10&gt;1)),"D+",IF(AND((G10&lt;=1),(G10&gt;0)),"D"," ")))))))))))</f>
        <v xml:space="preserve"> </v>
      </c>
      <c r="J10" s="888" t="str">
        <f>IF(H10=0,"",IF(G10&lt;$E$5,"Blm Tuntas",IF(G10=0,"","Tuntas")))</f>
        <v/>
      </c>
      <c r="K10" s="2283">
        <f>COUNTIF(J10:J12,"Blm tuntas")</f>
        <v>0</v>
      </c>
      <c r="L10" s="2283">
        <f>IF(K10=1,1,0)</f>
        <v>0</v>
      </c>
      <c r="M10" s="889"/>
      <c r="N10" s="1342">
        <v>41671</v>
      </c>
      <c r="O10" s="791">
        <f>IF(N10=0,G10,2.67)</f>
        <v>2.67</v>
      </c>
      <c r="P10" s="791">
        <f>IF(D10="",0,1)</f>
        <v>0</v>
      </c>
      <c r="Q10" s="903" t="str">
        <f>IF(ISBLANK(O10)," ",IF(AND((O10&lt;=4),(O10&gt;3.67)),"A",IF(AND((O10&lt;=3.67),(O10&gt;3.33)),"A-",IF(AND((O10&lt;=3.33),(O10&gt;3)),"B+",IF(AND((O10&lt;=3),(O10&gt;2.67)),"B",IF(AND((O10&lt;=2.67),(O10&gt;2.33)),"B-",IF(AND((O10&lt;=2.33),(O10&gt;2)),"C+",IF(AND((O10&lt;=2),(O10&gt;1.67)),"C",IF(AND((O10&lt;=1.67),(O10&gt;1.33)),"C-",IF(AND((O10&lt;=1.33),(O10&gt;1)),"D+",IF(AND((O10&lt;=1),(O10&gt;0)),"D"," ")))))))))))</f>
        <v>B-</v>
      </c>
      <c r="R10" s="888" t="str">
        <f>IF(P10=0,"",IF(O10&lt;$E$5,"Blm Tuntas",IF(O10=0,"","Tuntas")))</f>
        <v/>
      </c>
      <c r="S10" s="2283">
        <f>COUNTIF(R10:R12,"Blm tuntas")</f>
        <v>0</v>
      </c>
      <c r="T10" s="2283">
        <f>IF(S10=1,1,0)</f>
        <v>0</v>
      </c>
      <c r="U10" s="941"/>
    </row>
    <row r="11" spans="1:21" ht="15" customHeight="1" x14ac:dyDescent="0.2">
      <c r="B11" s="2326"/>
      <c r="C11" s="899"/>
      <c r="D11" s="2298"/>
      <c r="E11" s="2299"/>
      <c r="F11" s="937" t="s">
        <v>472</v>
      </c>
      <c r="G11" s="793" t="str">
        <f>NKETRAMPILAN!AO15</f>
        <v xml:space="preserve"> </v>
      </c>
      <c r="H11" s="791">
        <f>H10</f>
        <v>0</v>
      </c>
      <c r="I11" s="903" t="str">
        <f t="shared" ref="I11:I74" si="0">IF(ISBLANK(G11)," ",IF(AND((G11&lt;=4),(G11&gt;3.67)),"A",IF(AND((G11&lt;=3.67),(G11&gt;3.33)),"A-",IF(AND((G11&lt;=3.33),(G11&gt;3)),"B+",IF(AND((G11&lt;=3),(G11&gt;2.67)),"B",IF(AND((G11&lt;=2.67),(G11&gt;2.33)),"B-",IF(AND((G11&lt;=2.33),(G11&gt;2)),"C+",IF(AND((G11&lt;=2),(G11&gt;1.67)),"C",IF(AND((G11&lt;=1.67),(G11&gt;1.33)),"C-",IF(AND((G11&lt;=1.33),(G11&gt;1)),"D+",IF(AND((G11&lt;=1),(G11&gt;0)),"D"," ")))))))))))</f>
        <v xml:space="preserve"> </v>
      </c>
      <c r="J11" s="790" t="str">
        <f t="shared" ref="J11:J74" si="1">IF(H11=0,"",IF(G11&lt;$E$5,"Blm Tuntas",IF(G11=0,"","Tuntas")))</f>
        <v/>
      </c>
      <c r="K11" s="2284"/>
      <c r="L11" s="2284"/>
      <c r="M11" s="328"/>
      <c r="N11" s="902"/>
      <c r="O11" s="793" t="str">
        <f>IF(N11=0,G11,2.672)</f>
        <v xml:space="preserve"> </v>
      </c>
      <c r="P11" s="791">
        <f>P10</f>
        <v>0</v>
      </c>
      <c r="Q11" s="903" t="str">
        <f t="shared" ref="Q11:Q74" si="2">IF(ISBLANK(O11)," ",IF(AND((O11&lt;=4),(O11&gt;3.67)),"A",IF(AND((O11&lt;=3.67),(O11&gt;3.33)),"A-",IF(AND((O11&lt;=3.33),(O11&gt;3)),"B+",IF(AND((O11&lt;=3),(O11&gt;2.67)),"B",IF(AND((O11&lt;=2.67),(O11&gt;2.33)),"B-",IF(AND((O11&lt;=2.33),(O11&gt;2)),"C+",IF(AND((O11&lt;=2),(O11&gt;1.67)),"C",IF(AND((O11&lt;=1.67),(O11&gt;1.33)),"C-",IF(AND((O11&lt;=1.33),(O11&gt;1)),"D+",IF(AND((O11&lt;=1),(O11&gt;0)),"D"," ")))))))))))</f>
        <v xml:space="preserve"> </v>
      </c>
      <c r="R11" s="790" t="str">
        <f t="shared" ref="R11:R74" si="3">IF(P11=0,"",IF(O11&lt;$E$5,"Blm Tuntas",IF(O11=0,"","Tuntas")))</f>
        <v/>
      </c>
      <c r="S11" s="2284"/>
      <c r="T11" s="2284"/>
      <c r="U11" s="942"/>
    </row>
    <row r="12" spans="1:21" ht="15" customHeight="1" thickBot="1" x14ac:dyDescent="0.25">
      <c r="B12" s="2327"/>
      <c r="C12" s="812"/>
      <c r="D12" s="2300"/>
      <c r="E12" s="2301"/>
      <c r="F12" s="938" t="s">
        <v>544</v>
      </c>
      <c r="G12" s="794" t="str">
        <f>NSIKAP!BE20</f>
        <v xml:space="preserve"> </v>
      </c>
      <c r="H12" s="791">
        <f>H11</f>
        <v>0</v>
      </c>
      <c r="I12" s="905" t="str">
        <f t="shared" si="0"/>
        <v xml:space="preserve"> </v>
      </c>
      <c r="J12" s="892" t="str">
        <f t="shared" si="1"/>
        <v/>
      </c>
      <c r="K12" s="2285"/>
      <c r="L12" s="2285"/>
      <c r="M12" s="893"/>
      <c r="N12" s="906"/>
      <c r="O12" s="794" t="str">
        <f t="shared" ref="O12:O43" si="4">IF(N12=0,G12,2.67)</f>
        <v xml:space="preserve"> </v>
      </c>
      <c r="P12" s="791">
        <f>P11</f>
        <v>0</v>
      </c>
      <c r="Q12" s="905" t="str">
        <f t="shared" si="2"/>
        <v xml:space="preserve"> </v>
      </c>
      <c r="R12" s="892" t="str">
        <f t="shared" si="3"/>
        <v/>
      </c>
      <c r="S12" s="2285"/>
      <c r="T12" s="2285"/>
      <c r="U12" s="943"/>
    </row>
    <row r="13" spans="1:21" ht="15" customHeight="1" thickTop="1" x14ac:dyDescent="0.2">
      <c r="B13" s="2328">
        <v>2</v>
      </c>
      <c r="C13" s="901" t="str">
        <f>ABSEN!C12</f>
        <v/>
      </c>
      <c r="D13" s="2296" t="str">
        <f>ABSEN!E12</f>
        <v/>
      </c>
      <c r="E13" s="2297"/>
      <c r="F13" s="937" t="s">
        <v>471</v>
      </c>
      <c r="G13" s="791" t="str">
        <f>NPENGETAHUAN!AP16</f>
        <v xml:space="preserve"> </v>
      </c>
      <c r="H13" s="791">
        <f t="shared" ref="H13" si="5">IF(D13="",0,1)</f>
        <v>0</v>
      </c>
      <c r="I13" s="904" t="str">
        <f t="shared" si="0"/>
        <v xml:space="preserve"> </v>
      </c>
      <c r="J13" s="790" t="str">
        <f t="shared" si="1"/>
        <v/>
      </c>
      <c r="K13" s="2283">
        <f>COUNTIF(J13:J15,"Blm tuntas")</f>
        <v>0</v>
      </c>
      <c r="L13" s="2283">
        <f>IF(K13=1,1,0)</f>
        <v>0</v>
      </c>
      <c r="M13" s="809"/>
      <c r="N13" s="981">
        <v>41671</v>
      </c>
      <c r="O13" s="791">
        <f t="shared" si="4"/>
        <v>2.67</v>
      </c>
      <c r="P13" s="791">
        <f t="shared" ref="P13" si="6">IF(D13="",0,1)</f>
        <v>0</v>
      </c>
      <c r="Q13" s="904" t="str">
        <f t="shared" si="2"/>
        <v>B-</v>
      </c>
      <c r="R13" s="790" t="str">
        <f t="shared" si="3"/>
        <v/>
      </c>
      <c r="S13" s="2283">
        <f t="shared" ref="S13" si="7">COUNTIF(R13:R15,"Blm tuntas")</f>
        <v>0</v>
      </c>
      <c r="T13" s="2283">
        <f>IF(S13=1,1,0)</f>
        <v>0</v>
      </c>
      <c r="U13" s="944"/>
    </row>
    <row r="14" spans="1:21" ht="15" customHeight="1" x14ac:dyDescent="0.2">
      <c r="B14" s="2326"/>
      <c r="C14" s="899"/>
      <c r="D14" s="2298"/>
      <c r="E14" s="2299"/>
      <c r="F14" s="937" t="s">
        <v>472</v>
      </c>
      <c r="G14" s="791" t="str">
        <f>NKETRAMPILAN!AO16</f>
        <v xml:space="preserve"> </v>
      </c>
      <c r="H14" s="791">
        <f t="shared" ref="H14:H15" si="8">H13</f>
        <v>0</v>
      </c>
      <c r="I14" s="903" t="str">
        <f t="shared" si="0"/>
        <v xml:space="preserve"> </v>
      </c>
      <c r="J14" s="790" t="str">
        <f t="shared" si="1"/>
        <v/>
      </c>
      <c r="K14" s="2284"/>
      <c r="L14" s="2284"/>
      <c r="M14" s="814"/>
      <c r="N14" s="814"/>
      <c r="O14" s="791" t="str">
        <f t="shared" si="4"/>
        <v xml:space="preserve"> </v>
      </c>
      <c r="P14" s="791">
        <f t="shared" ref="P14:P15" si="9">P13</f>
        <v>0</v>
      </c>
      <c r="Q14" s="903" t="str">
        <f t="shared" si="2"/>
        <v xml:space="preserve"> </v>
      </c>
      <c r="R14" s="790" t="str">
        <f t="shared" si="3"/>
        <v/>
      </c>
      <c r="S14" s="2284"/>
      <c r="T14" s="2284"/>
      <c r="U14" s="945"/>
    </row>
    <row r="15" spans="1:21" ht="15" customHeight="1" thickBot="1" x14ac:dyDescent="0.25">
      <c r="B15" s="2327"/>
      <c r="C15" s="812"/>
      <c r="D15" s="2300"/>
      <c r="E15" s="2301"/>
      <c r="F15" s="938" t="s">
        <v>544</v>
      </c>
      <c r="G15" s="891" t="str">
        <f>NSIKAP!BE21</f>
        <v xml:space="preserve"> </v>
      </c>
      <c r="H15" s="791">
        <f t="shared" si="8"/>
        <v>0</v>
      </c>
      <c r="I15" s="905" t="str">
        <f t="shared" si="0"/>
        <v xml:space="preserve"> </v>
      </c>
      <c r="J15" s="892" t="str">
        <f t="shared" si="1"/>
        <v/>
      </c>
      <c r="K15" s="2285"/>
      <c r="L15" s="2285"/>
      <c r="M15" s="815"/>
      <c r="N15" s="815"/>
      <c r="O15" s="891" t="str">
        <f t="shared" si="4"/>
        <v xml:space="preserve"> </v>
      </c>
      <c r="P15" s="791">
        <f t="shared" si="9"/>
        <v>0</v>
      </c>
      <c r="Q15" s="905" t="str">
        <f t="shared" si="2"/>
        <v xml:space="preserve"> </v>
      </c>
      <c r="R15" s="892" t="str">
        <f t="shared" si="3"/>
        <v/>
      </c>
      <c r="S15" s="2285"/>
      <c r="T15" s="2285"/>
      <c r="U15" s="946"/>
    </row>
    <row r="16" spans="1:21" ht="15" customHeight="1" thickTop="1" x14ac:dyDescent="0.2">
      <c r="B16" s="2311">
        <v>3</v>
      </c>
      <c r="C16" s="901" t="str">
        <f>ABSEN!C13</f>
        <v/>
      </c>
      <c r="D16" s="2296" t="str">
        <f>ABSEN!E13</f>
        <v/>
      </c>
      <c r="E16" s="2297"/>
      <c r="F16" s="939" t="s">
        <v>471</v>
      </c>
      <c r="G16" s="896" t="str">
        <f>NPENGETAHUAN!AP17</f>
        <v xml:space="preserve"> </v>
      </c>
      <c r="H16" s="791">
        <f t="shared" ref="H16" si="10">IF(D16="",0,1)</f>
        <v>0</v>
      </c>
      <c r="I16" s="904" t="str">
        <f t="shared" si="0"/>
        <v xml:space="preserve"> </v>
      </c>
      <c r="J16" s="897" t="str">
        <f t="shared" si="1"/>
        <v/>
      </c>
      <c r="K16" s="2283">
        <f t="shared" ref="K16" si="11">COUNTIF(J16:J18,"Blm tuntas")</f>
        <v>0</v>
      </c>
      <c r="L16" s="2283">
        <f t="shared" ref="L16" si="12">IF(K16=1,1,0)</f>
        <v>0</v>
      </c>
      <c r="M16" s="895"/>
      <c r="N16" s="895"/>
      <c r="O16" s="896" t="str">
        <f t="shared" si="4"/>
        <v xml:space="preserve"> </v>
      </c>
      <c r="P16" s="791">
        <f t="shared" ref="P16" si="13">IF(D16="",0,1)</f>
        <v>0</v>
      </c>
      <c r="Q16" s="904" t="str">
        <f t="shared" si="2"/>
        <v xml:space="preserve"> </v>
      </c>
      <c r="R16" s="897" t="str">
        <f t="shared" si="3"/>
        <v/>
      </c>
      <c r="S16" s="2283">
        <f t="shared" ref="S16" si="14">COUNTIF(R16:R18,"Blm tuntas")</f>
        <v>0</v>
      </c>
      <c r="T16" s="2283">
        <f t="shared" ref="T16" si="15">IF(S16=1,1,0)</f>
        <v>0</v>
      </c>
      <c r="U16" s="947"/>
    </row>
    <row r="17" spans="2:21" ht="15" customHeight="1" x14ac:dyDescent="0.2">
      <c r="B17" s="2309"/>
      <c r="C17" s="899"/>
      <c r="D17" s="2298"/>
      <c r="E17" s="2299"/>
      <c r="F17" s="937" t="s">
        <v>472</v>
      </c>
      <c r="G17" s="792" t="str">
        <f>NKETRAMPILAN!AO17</f>
        <v xml:space="preserve"> </v>
      </c>
      <c r="H17" s="791">
        <f t="shared" ref="H17:H18" si="16">H16</f>
        <v>0</v>
      </c>
      <c r="I17" s="903" t="str">
        <f t="shared" si="0"/>
        <v xml:space="preserve"> </v>
      </c>
      <c r="J17" s="790" t="str">
        <f t="shared" si="1"/>
        <v/>
      </c>
      <c r="K17" s="2284"/>
      <c r="L17" s="2284"/>
      <c r="M17" s="814"/>
      <c r="N17" s="814"/>
      <c r="O17" s="792" t="str">
        <f t="shared" si="4"/>
        <v xml:space="preserve"> </v>
      </c>
      <c r="P17" s="791">
        <f t="shared" ref="P17:P18" si="17">P16</f>
        <v>0</v>
      </c>
      <c r="Q17" s="903" t="str">
        <f t="shared" si="2"/>
        <v xml:space="preserve"> </v>
      </c>
      <c r="R17" s="790" t="str">
        <f t="shared" si="3"/>
        <v/>
      </c>
      <c r="S17" s="2284"/>
      <c r="T17" s="2284"/>
      <c r="U17" s="945"/>
    </row>
    <row r="18" spans="2:21" ht="15" customHeight="1" thickBot="1" x14ac:dyDescent="0.25">
      <c r="B18" s="2310"/>
      <c r="C18" s="812"/>
      <c r="D18" s="2300"/>
      <c r="E18" s="2301"/>
      <c r="F18" s="938" t="s">
        <v>544</v>
      </c>
      <c r="G18" s="891" t="str">
        <f>NSIKAP!BE22</f>
        <v xml:space="preserve"> </v>
      </c>
      <c r="H18" s="791">
        <f t="shared" si="16"/>
        <v>0</v>
      </c>
      <c r="I18" s="905" t="str">
        <f t="shared" si="0"/>
        <v xml:space="preserve"> </v>
      </c>
      <c r="J18" s="892" t="str">
        <f t="shared" si="1"/>
        <v/>
      </c>
      <c r="K18" s="2285"/>
      <c r="L18" s="2285"/>
      <c r="M18" s="815"/>
      <c r="N18" s="815"/>
      <c r="O18" s="891" t="str">
        <f t="shared" si="4"/>
        <v xml:space="preserve"> </v>
      </c>
      <c r="P18" s="791">
        <f t="shared" si="17"/>
        <v>0</v>
      </c>
      <c r="Q18" s="905" t="str">
        <f t="shared" si="2"/>
        <v xml:space="preserve"> </v>
      </c>
      <c r="R18" s="892" t="str">
        <f t="shared" si="3"/>
        <v/>
      </c>
      <c r="S18" s="2285"/>
      <c r="T18" s="2285"/>
      <c r="U18" s="946"/>
    </row>
    <row r="19" spans="2:21" ht="15" customHeight="1" thickTop="1" x14ac:dyDescent="0.2">
      <c r="B19" s="2311">
        <v>4</v>
      </c>
      <c r="C19" s="901" t="str">
        <f>ABSEN!C14</f>
        <v/>
      </c>
      <c r="D19" s="2296" t="str">
        <f>ABSEN!E14</f>
        <v/>
      </c>
      <c r="E19" s="2297"/>
      <c r="F19" s="939" t="s">
        <v>471</v>
      </c>
      <c r="G19" s="896" t="str">
        <f>NPENGETAHUAN!AP18</f>
        <v xml:space="preserve"> </v>
      </c>
      <c r="H19" s="791">
        <f t="shared" ref="H19" si="18">IF(D19="",0,1)</f>
        <v>0</v>
      </c>
      <c r="I19" s="904" t="str">
        <f t="shared" si="0"/>
        <v xml:space="preserve"> </v>
      </c>
      <c r="J19" s="897" t="str">
        <f t="shared" si="1"/>
        <v/>
      </c>
      <c r="K19" s="2283">
        <f t="shared" ref="K19" si="19">COUNTIF(J19:J21,"Blm tuntas")</f>
        <v>0</v>
      </c>
      <c r="L19" s="2283">
        <f t="shared" ref="L19" si="20">IF(K19=1,1,0)</f>
        <v>0</v>
      </c>
      <c r="M19" s="895"/>
      <c r="N19" s="895"/>
      <c r="O19" s="896" t="str">
        <f t="shared" si="4"/>
        <v xml:space="preserve"> </v>
      </c>
      <c r="P19" s="791">
        <f t="shared" ref="P19" si="21">IF(D19="",0,1)</f>
        <v>0</v>
      </c>
      <c r="Q19" s="904" t="str">
        <f t="shared" si="2"/>
        <v xml:space="preserve"> </v>
      </c>
      <c r="R19" s="897" t="str">
        <f t="shared" si="3"/>
        <v/>
      </c>
      <c r="S19" s="2283">
        <f t="shared" ref="S19" si="22">COUNTIF(R19:R21,"Blm tuntas")</f>
        <v>0</v>
      </c>
      <c r="T19" s="2283">
        <f t="shared" ref="T19" si="23">IF(S19=1,1,0)</f>
        <v>0</v>
      </c>
      <c r="U19" s="947"/>
    </row>
    <row r="20" spans="2:21" ht="15" customHeight="1" x14ac:dyDescent="0.2">
      <c r="B20" s="2309"/>
      <c r="C20" s="899"/>
      <c r="D20" s="2298"/>
      <c r="E20" s="2299"/>
      <c r="F20" s="937" t="s">
        <v>472</v>
      </c>
      <c r="G20" s="792" t="str">
        <f>NKETRAMPILAN!AO18</f>
        <v xml:space="preserve"> </v>
      </c>
      <c r="H20" s="791">
        <f t="shared" ref="H20:H21" si="24">H19</f>
        <v>0</v>
      </c>
      <c r="I20" s="903" t="str">
        <f t="shared" si="0"/>
        <v xml:space="preserve"> </v>
      </c>
      <c r="J20" s="790" t="str">
        <f t="shared" si="1"/>
        <v/>
      </c>
      <c r="K20" s="2284"/>
      <c r="L20" s="2284"/>
      <c r="M20" s="814"/>
      <c r="N20" s="814"/>
      <c r="O20" s="792" t="str">
        <f t="shared" si="4"/>
        <v xml:space="preserve"> </v>
      </c>
      <c r="P20" s="791">
        <f t="shared" ref="P20:P21" si="25">P19</f>
        <v>0</v>
      </c>
      <c r="Q20" s="903" t="str">
        <f t="shared" si="2"/>
        <v xml:space="preserve"> </v>
      </c>
      <c r="R20" s="790" t="str">
        <f t="shared" si="3"/>
        <v/>
      </c>
      <c r="S20" s="2284"/>
      <c r="T20" s="2284"/>
      <c r="U20" s="945"/>
    </row>
    <row r="21" spans="2:21" ht="15" customHeight="1" thickBot="1" x14ac:dyDescent="0.25">
      <c r="B21" s="2310"/>
      <c r="C21" s="812"/>
      <c r="D21" s="2300"/>
      <c r="E21" s="2301"/>
      <c r="F21" s="938" t="s">
        <v>544</v>
      </c>
      <c r="G21" s="891" t="str">
        <f>NSIKAP!BE23</f>
        <v xml:space="preserve"> </v>
      </c>
      <c r="H21" s="791">
        <f t="shared" si="24"/>
        <v>0</v>
      </c>
      <c r="I21" s="905" t="str">
        <f t="shared" si="0"/>
        <v xml:space="preserve"> </v>
      </c>
      <c r="J21" s="892" t="str">
        <f t="shared" si="1"/>
        <v/>
      </c>
      <c r="K21" s="2285"/>
      <c r="L21" s="2285"/>
      <c r="M21" s="815"/>
      <c r="N21" s="815"/>
      <c r="O21" s="891" t="str">
        <f t="shared" si="4"/>
        <v xml:space="preserve"> </v>
      </c>
      <c r="P21" s="791">
        <f t="shared" si="25"/>
        <v>0</v>
      </c>
      <c r="Q21" s="905" t="str">
        <f t="shared" si="2"/>
        <v xml:space="preserve"> </v>
      </c>
      <c r="R21" s="892" t="str">
        <f t="shared" si="3"/>
        <v/>
      </c>
      <c r="S21" s="2285"/>
      <c r="T21" s="2285"/>
      <c r="U21" s="946"/>
    </row>
    <row r="22" spans="2:21" ht="15" customHeight="1" thickTop="1" x14ac:dyDescent="0.2">
      <c r="B22" s="2311">
        <v>5</v>
      </c>
      <c r="C22" s="901" t="str">
        <f>ABSEN!C15</f>
        <v/>
      </c>
      <c r="D22" s="2296" t="str">
        <f>ABSEN!E15</f>
        <v/>
      </c>
      <c r="E22" s="2297"/>
      <c r="F22" s="939" t="s">
        <v>471</v>
      </c>
      <c r="G22" s="896" t="str">
        <f>NPENGETAHUAN!AP19</f>
        <v xml:space="preserve"> </v>
      </c>
      <c r="H22" s="791">
        <f t="shared" ref="H22" si="26">IF(D22="",0,1)</f>
        <v>0</v>
      </c>
      <c r="I22" s="904" t="str">
        <f t="shared" si="0"/>
        <v xml:space="preserve"> </v>
      </c>
      <c r="J22" s="897" t="str">
        <f t="shared" si="1"/>
        <v/>
      </c>
      <c r="K22" s="2283">
        <f t="shared" ref="K22" si="27">COUNTIF(J22:J24,"Blm tuntas")</f>
        <v>0</v>
      </c>
      <c r="L22" s="2283">
        <f t="shared" ref="L22" si="28">IF(K22=1,1,0)</f>
        <v>0</v>
      </c>
      <c r="M22" s="895"/>
      <c r="N22" s="895"/>
      <c r="O22" s="896" t="str">
        <f t="shared" si="4"/>
        <v xml:space="preserve"> </v>
      </c>
      <c r="P22" s="791">
        <f t="shared" ref="P22" si="29">IF(D22="",0,1)</f>
        <v>0</v>
      </c>
      <c r="Q22" s="904" t="str">
        <f t="shared" si="2"/>
        <v xml:space="preserve"> </v>
      </c>
      <c r="R22" s="897" t="str">
        <f t="shared" si="3"/>
        <v/>
      </c>
      <c r="S22" s="2283">
        <f t="shared" ref="S22" si="30">COUNTIF(R22:R24,"Blm tuntas")</f>
        <v>0</v>
      </c>
      <c r="T22" s="2283">
        <f t="shared" ref="T22" si="31">IF(S22=1,1,0)</f>
        <v>0</v>
      </c>
      <c r="U22" s="947"/>
    </row>
    <row r="23" spans="2:21" ht="15" customHeight="1" x14ac:dyDescent="0.2">
      <c r="B23" s="2309"/>
      <c r="C23" s="899"/>
      <c r="D23" s="2298"/>
      <c r="E23" s="2299"/>
      <c r="F23" s="937" t="s">
        <v>472</v>
      </c>
      <c r="G23" s="792" t="str">
        <f>NKETRAMPILAN!AO19</f>
        <v xml:space="preserve"> </v>
      </c>
      <c r="H23" s="791">
        <f t="shared" ref="H23:H24" si="32">H22</f>
        <v>0</v>
      </c>
      <c r="I23" s="903" t="str">
        <f t="shared" si="0"/>
        <v xml:space="preserve"> </v>
      </c>
      <c r="J23" s="790" t="str">
        <f t="shared" si="1"/>
        <v/>
      </c>
      <c r="K23" s="2284"/>
      <c r="L23" s="2284"/>
      <c r="M23" s="814"/>
      <c r="N23" s="814"/>
      <c r="O23" s="792" t="str">
        <f t="shared" si="4"/>
        <v xml:space="preserve"> </v>
      </c>
      <c r="P23" s="791">
        <f t="shared" ref="P23:P24" si="33">P22</f>
        <v>0</v>
      </c>
      <c r="Q23" s="903" t="str">
        <f t="shared" si="2"/>
        <v xml:space="preserve"> </v>
      </c>
      <c r="R23" s="790" t="str">
        <f t="shared" si="3"/>
        <v/>
      </c>
      <c r="S23" s="2284"/>
      <c r="T23" s="2284"/>
      <c r="U23" s="945"/>
    </row>
    <row r="24" spans="2:21" ht="15" customHeight="1" thickBot="1" x14ac:dyDescent="0.25">
      <c r="B24" s="2310"/>
      <c r="C24" s="812"/>
      <c r="D24" s="2300"/>
      <c r="E24" s="2301"/>
      <c r="F24" s="938" t="s">
        <v>544</v>
      </c>
      <c r="G24" s="891" t="str">
        <f>NSIKAP!BE24</f>
        <v xml:space="preserve"> </v>
      </c>
      <c r="H24" s="791">
        <f t="shared" si="32"/>
        <v>0</v>
      </c>
      <c r="I24" s="905" t="str">
        <f t="shared" si="0"/>
        <v xml:space="preserve"> </v>
      </c>
      <c r="J24" s="892" t="str">
        <f t="shared" si="1"/>
        <v/>
      </c>
      <c r="K24" s="2285"/>
      <c r="L24" s="2285"/>
      <c r="M24" s="815"/>
      <c r="N24" s="815"/>
      <c r="O24" s="891" t="str">
        <f t="shared" si="4"/>
        <v xml:space="preserve"> </v>
      </c>
      <c r="P24" s="791">
        <f t="shared" si="33"/>
        <v>0</v>
      </c>
      <c r="Q24" s="905" t="str">
        <f t="shared" si="2"/>
        <v xml:space="preserve"> </v>
      </c>
      <c r="R24" s="892" t="str">
        <f t="shared" si="3"/>
        <v/>
      </c>
      <c r="S24" s="2285"/>
      <c r="T24" s="2285"/>
      <c r="U24" s="946"/>
    </row>
    <row r="25" spans="2:21" ht="15" customHeight="1" thickTop="1" x14ac:dyDescent="0.2">
      <c r="B25" s="2311">
        <v>6</v>
      </c>
      <c r="C25" s="901" t="str">
        <f>ABSEN!C16</f>
        <v/>
      </c>
      <c r="D25" s="2296" t="str">
        <f>ABSEN!E16</f>
        <v/>
      </c>
      <c r="E25" s="2297"/>
      <c r="F25" s="939" t="s">
        <v>471</v>
      </c>
      <c r="G25" s="896" t="str">
        <f>NPENGETAHUAN!AP20</f>
        <v xml:space="preserve"> </v>
      </c>
      <c r="H25" s="791">
        <f t="shared" ref="H25" si="34">IF(D25="",0,1)</f>
        <v>0</v>
      </c>
      <c r="I25" s="904" t="str">
        <f t="shared" si="0"/>
        <v xml:space="preserve"> </v>
      </c>
      <c r="J25" s="897" t="str">
        <f t="shared" si="1"/>
        <v/>
      </c>
      <c r="K25" s="2283">
        <f t="shared" ref="K25" si="35">COUNTIF(J25:J27,"Blm tuntas")</f>
        <v>0</v>
      </c>
      <c r="L25" s="2283">
        <f t="shared" ref="L25" si="36">IF(K25=1,1,0)</f>
        <v>0</v>
      </c>
      <c r="M25" s="895"/>
      <c r="N25" s="895"/>
      <c r="O25" s="896" t="str">
        <f t="shared" si="4"/>
        <v xml:space="preserve"> </v>
      </c>
      <c r="P25" s="791">
        <f t="shared" ref="P25" si="37">IF(D25="",0,1)</f>
        <v>0</v>
      </c>
      <c r="Q25" s="904" t="str">
        <f t="shared" si="2"/>
        <v xml:space="preserve"> </v>
      </c>
      <c r="R25" s="897" t="str">
        <f t="shared" si="3"/>
        <v/>
      </c>
      <c r="S25" s="2283">
        <f t="shared" ref="S25" si="38">COUNTIF(R25:R27,"Blm tuntas")</f>
        <v>0</v>
      </c>
      <c r="T25" s="2283">
        <f t="shared" ref="T25" si="39">IF(S25=1,1,0)</f>
        <v>0</v>
      </c>
      <c r="U25" s="947"/>
    </row>
    <row r="26" spans="2:21" ht="15" customHeight="1" x14ac:dyDescent="0.2">
      <c r="B26" s="2309"/>
      <c r="C26" s="899"/>
      <c r="D26" s="2298"/>
      <c r="E26" s="2299"/>
      <c r="F26" s="937" t="s">
        <v>472</v>
      </c>
      <c r="G26" s="792" t="str">
        <f>NKETRAMPILAN!AO20</f>
        <v xml:space="preserve"> </v>
      </c>
      <c r="H26" s="791">
        <f t="shared" ref="H26:H27" si="40">H25</f>
        <v>0</v>
      </c>
      <c r="I26" s="903" t="str">
        <f t="shared" si="0"/>
        <v xml:space="preserve"> </v>
      </c>
      <c r="J26" s="790" t="str">
        <f t="shared" si="1"/>
        <v/>
      </c>
      <c r="K26" s="2284"/>
      <c r="L26" s="2284"/>
      <c r="M26" s="814"/>
      <c r="N26" s="814"/>
      <c r="O26" s="792" t="str">
        <f t="shared" si="4"/>
        <v xml:space="preserve"> </v>
      </c>
      <c r="P26" s="791">
        <f t="shared" ref="P26:P27" si="41">P25</f>
        <v>0</v>
      </c>
      <c r="Q26" s="903" t="str">
        <f t="shared" si="2"/>
        <v xml:space="preserve"> </v>
      </c>
      <c r="R26" s="790" t="str">
        <f t="shared" si="3"/>
        <v/>
      </c>
      <c r="S26" s="2284"/>
      <c r="T26" s="2284"/>
      <c r="U26" s="945"/>
    </row>
    <row r="27" spans="2:21" ht="15" customHeight="1" thickBot="1" x14ac:dyDescent="0.25">
      <c r="B27" s="2310"/>
      <c r="C27" s="812"/>
      <c r="D27" s="2300"/>
      <c r="E27" s="2301"/>
      <c r="F27" s="938" t="s">
        <v>544</v>
      </c>
      <c r="G27" s="891" t="str">
        <f>NSIKAP!BE25</f>
        <v xml:space="preserve"> </v>
      </c>
      <c r="H27" s="791">
        <f t="shared" si="40"/>
        <v>0</v>
      </c>
      <c r="I27" s="905" t="str">
        <f t="shared" si="0"/>
        <v xml:space="preserve"> </v>
      </c>
      <c r="J27" s="892" t="str">
        <f t="shared" si="1"/>
        <v/>
      </c>
      <c r="K27" s="2285"/>
      <c r="L27" s="2285"/>
      <c r="M27" s="815"/>
      <c r="N27" s="815"/>
      <c r="O27" s="891" t="str">
        <f t="shared" si="4"/>
        <v xml:space="preserve"> </v>
      </c>
      <c r="P27" s="791">
        <f t="shared" si="41"/>
        <v>0</v>
      </c>
      <c r="Q27" s="905" t="str">
        <f t="shared" si="2"/>
        <v xml:space="preserve"> </v>
      </c>
      <c r="R27" s="892" t="str">
        <f t="shared" si="3"/>
        <v/>
      </c>
      <c r="S27" s="2285"/>
      <c r="T27" s="2285"/>
      <c r="U27" s="946"/>
    </row>
    <row r="28" spans="2:21" ht="15" customHeight="1" thickTop="1" x14ac:dyDescent="0.2">
      <c r="B28" s="2311">
        <v>7</v>
      </c>
      <c r="C28" s="901" t="str">
        <f>ABSEN!C17</f>
        <v/>
      </c>
      <c r="D28" s="2296" t="str">
        <f>ABSEN!E17</f>
        <v/>
      </c>
      <c r="E28" s="2297"/>
      <c r="F28" s="939" t="s">
        <v>471</v>
      </c>
      <c r="G28" s="896" t="str">
        <f>NPENGETAHUAN!AP21</f>
        <v xml:space="preserve"> </v>
      </c>
      <c r="H28" s="791">
        <f t="shared" ref="H28" si="42">IF(D28="",0,1)</f>
        <v>0</v>
      </c>
      <c r="I28" s="904" t="str">
        <f t="shared" si="0"/>
        <v xml:space="preserve"> </v>
      </c>
      <c r="J28" s="897" t="str">
        <f t="shared" si="1"/>
        <v/>
      </c>
      <c r="K28" s="2283">
        <f t="shared" ref="K28" si="43">COUNTIF(J28:J30,"Blm tuntas")</f>
        <v>0</v>
      </c>
      <c r="L28" s="2283">
        <f t="shared" ref="L28" si="44">IF(K28=1,1,0)</f>
        <v>0</v>
      </c>
      <c r="M28" s="895"/>
      <c r="N28" s="895"/>
      <c r="O28" s="896" t="str">
        <f t="shared" si="4"/>
        <v xml:space="preserve"> </v>
      </c>
      <c r="P28" s="791">
        <f t="shared" ref="P28" si="45">IF(D28="",0,1)</f>
        <v>0</v>
      </c>
      <c r="Q28" s="904" t="str">
        <f t="shared" si="2"/>
        <v xml:space="preserve"> </v>
      </c>
      <c r="R28" s="897" t="str">
        <f t="shared" si="3"/>
        <v/>
      </c>
      <c r="S28" s="2283">
        <f t="shared" ref="S28" si="46">COUNTIF(R28:R30,"Blm tuntas")</f>
        <v>0</v>
      </c>
      <c r="T28" s="2283">
        <f t="shared" ref="T28" si="47">IF(S28=1,1,0)</f>
        <v>0</v>
      </c>
      <c r="U28" s="947"/>
    </row>
    <row r="29" spans="2:21" ht="15" customHeight="1" x14ac:dyDescent="0.2">
      <c r="B29" s="2309"/>
      <c r="C29" s="899"/>
      <c r="D29" s="2298"/>
      <c r="E29" s="2299"/>
      <c r="F29" s="937" t="s">
        <v>472</v>
      </c>
      <c r="G29" s="792" t="str">
        <f>NKETRAMPILAN!AO21</f>
        <v xml:space="preserve"> </v>
      </c>
      <c r="H29" s="791">
        <f t="shared" ref="H29:H30" si="48">H28</f>
        <v>0</v>
      </c>
      <c r="I29" s="903" t="str">
        <f t="shared" si="0"/>
        <v xml:space="preserve"> </v>
      </c>
      <c r="J29" s="790" t="str">
        <f t="shared" si="1"/>
        <v/>
      </c>
      <c r="K29" s="2284"/>
      <c r="L29" s="2284"/>
      <c r="M29" s="814"/>
      <c r="N29" s="814"/>
      <c r="O29" s="792" t="str">
        <f t="shared" si="4"/>
        <v xml:space="preserve"> </v>
      </c>
      <c r="P29" s="791">
        <f t="shared" ref="P29:P30" si="49">P28</f>
        <v>0</v>
      </c>
      <c r="Q29" s="903" t="str">
        <f t="shared" si="2"/>
        <v xml:space="preserve"> </v>
      </c>
      <c r="R29" s="790" t="str">
        <f t="shared" si="3"/>
        <v/>
      </c>
      <c r="S29" s="2284"/>
      <c r="T29" s="2284"/>
      <c r="U29" s="945"/>
    </row>
    <row r="30" spans="2:21" ht="15" customHeight="1" thickBot="1" x14ac:dyDescent="0.25">
      <c r="B30" s="2310"/>
      <c r="C30" s="812"/>
      <c r="D30" s="2300"/>
      <c r="E30" s="2301"/>
      <c r="F30" s="938" t="s">
        <v>544</v>
      </c>
      <c r="G30" s="891" t="str">
        <f>NSIKAP!BE26</f>
        <v xml:space="preserve"> </v>
      </c>
      <c r="H30" s="791">
        <f t="shared" si="48"/>
        <v>0</v>
      </c>
      <c r="I30" s="905" t="str">
        <f t="shared" si="0"/>
        <v xml:space="preserve"> </v>
      </c>
      <c r="J30" s="892" t="str">
        <f t="shared" si="1"/>
        <v/>
      </c>
      <c r="K30" s="2285"/>
      <c r="L30" s="2285"/>
      <c r="M30" s="815"/>
      <c r="N30" s="815"/>
      <c r="O30" s="891" t="str">
        <f t="shared" si="4"/>
        <v xml:space="preserve"> </v>
      </c>
      <c r="P30" s="791">
        <f t="shared" si="49"/>
        <v>0</v>
      </c>
      <c r="Q30" s="905" t="str">
        <f t="shared" si="2"/>
        <v xml:space="preserve"> </v>
      </c>
      <c r="R30" s="892" t="str">
        <f t="shared" si="3"/>
        <v/>
      </c>
      <c r="S30" s="2285"/>
      <c r="T30" s="2285"/>
      <c r="U30" s="946"/>
    </row>
    <row r="31" spans="2:21" ht="15" customHeight="1" thickTop="1" x14ac:dyDescent="0.2">
      <c r="B31" s="2311">
        <v>8</v>
      </c>
      <c r="C31" s="901" t="str">
        <f>ABSEN!C18</f>
        <v/>
      </c>
      <c r="D31" s="2296" t="str">
        <f>ABSEN!E18</f>
        <v/>
      </c>
      <c r="E31" s="2297"/>
      <c r="F31" s="939" t="s">
        <v>471</v>
      </c>
      <c r="G31" s="896" t="str">
        <f>NPENGETAHUAN!AP22</f>
        <v xml:space="preserve"> </v>
      </c>
      <c r="H31" s="791">
        <f t="shared" ref="H31" si="50">IF(D31="",0,1)</f>
        <v>0</v>
      </c>
      <c r="I31" s="904" t="str">
        <f t="shared" si="0"/>
        <v xml:space="preserve"> </v>
      </c>
      <c r="J31" s="897" t="str">
        <f t="shared" si="1"/>
        <v/>
      </c>
      <c r="K31" s="2283">
        <f t="shared" ref="K31" si="51">COUNTIF(J31:J33,"Blm tuntas")</f>
        <v>0</v>
      </c>
      <c r="L31" s="2283">
        <f t="shared" ref="L31" si="52">IF(K31=1,1,0)</f>
        <v>0</v>
      </c>
      <c r="M31" s="895"/>
      <c r="N31" s="895"/>
      <c r="O31" s="896" t="str">
        <f t="shared" si="4"/>
        <v xml:space="preserve"> </v>
      </c>
      <c r="P31" s="791">
        <f t="shared" ref="P31" si="53">IF(D31="",0,1)</f>
        <v>0</v>
      </c>
      <c r="Q31" s="904" t="str">
        <f t="shared" si="2"/>
        <v xml:space="preserve"> </v>
      </c>
      <c r="R31" s="897" t="str">
        <f t="shared" si="3"/>
        <v/>
      </c>
      <c r="S31" s="2283">
        <f t="shared" ref="S31" si="54">COUNTIF(R31:R33,"Blm tuntas")</f>
        <v>0</v>
      </c>
      <c r="T31" s="2283">
        <f t="shared" ref="T31" si="55">IF(S31=1,1,0)</f>
        <v>0</v>
      </c>
      <c r="U31" s="947"/>
    </row>
    <row r="32" spans="2:21" ht="15" customHeight="1" x14ac:dyDescent="0.2">
      <c r="B32" s="2309"/>
      <c r="C32" s="899"/>
      <c r="D32" s="2298"/>
      <c r="E32" s="2299"/>
      <c r="F32" s="937" t="s">
        <v>472</v>
      </c>
      <c r="G32" s="792" t="str">
        <f>NKETRAMPILAN!AO22</f>
        <v xml:space="preserve"> </v>
      </c>
      <c r="H32" s="791">
        <f t="shared" ref="H32:H33" si="56">H31</f>
        <v>0</v>
      </c>
      <c r="I32" s="903" t="str">
        <f t="shared" si="0"/>
        <v xml:space="preserve"> </v>
      </c>
      <c r="J32" s="790" t="str">
        <f t="shared" si="1"/>
        <v/>
      </c>
      <c r="K32" s="2284"/>
      <c r="L32" s="2284"/>
      <c r="M32" s="814"/>
      <c r="N32" s="814"/>
      <c r="O32" s="792" t="str">
        <f t="shared" si="4"/>
        <v xml:space="preserve"> </v>
      </c>
      <c r="P32" s="791">
        <f t="shared" ref="P32:P33" si="57">P31</f>
        <v>0</v>
      </c>
      <c r="Q32" s="903" t="str">
        <f t="shared" si="2"/>
        <v xml:space="preserve"> </v>
      </c>
      <c r="R32" s="790" t="str">
        <f t="shared" si="3"/>
        <v/>
      </c>
      <c r="S32" s="2284"/>
      <c r="T32" s="2284"/>
      <c r="U32" s="945"/>
    </row>
    <row r="33" spans="2:21" ht="15" customHeight="1" thickBot="1" x14ac:dyDescent="0.25">
      <c r="B33" s="2310"/>
      <c r="C33" s="812"/>
      <c r="D33" s="2300"/>
      <c r="E33" s="2301"/>
      <c r="F33" s="938" t="s">
        <v>544</v>
      </c>
      <c r="G33" s="891" t="str">
        <f>NSIKAP!BE27</f>
        <v xml:space="preserve"> </v>
      </c>
      <c r="H33" s="791">
        <f t="shared" si="56"/>
        <v>0</v>
      </c>
      <c r="I33" s="905" t="str">
        <f t="shared" si="0"/>
        <v xml:space="preserve"> </v>
      </c>
      <c r="J33" s="892" t="str">
        <f t="shared" si="1"/>
        <v/>
      </c>
      <c r="K33" s="2285"/>
      <c r="L33" s="2285"/>
      <c r="M33" s="815"/>
      <c r="N33" s="815"/>
      <c r="O33" s="891" t="str">
        <f t="shared" si="4"/>
        <v xml:space="preserve"> </v>
      </c>
      <c r="P33" s="791">
        <f t="shared" si="57"/>
        <v>0</v>
      </c>
      <c r="Q33" s="905" t="str">
        <f t="shared" si="2"/>
        <v xml:space="preserve"> </v>
      </c>
      <c r="R33" s="892" t="str">
        <f t="shared" si="3"/>
        <v/>
      </c>
      <c r="S33" s="2285"/>
      <c r="T33" s="2285"/>
      <c r="U33" s="946"/>
    </row>
    <row r="34" spans="2:21" ht="15" customHeight="1" thickTop="1" x14ac:dyDescent="0.2">
      <c r="B34" s="2311">
        <v>9</v>
      </c>
      <c r="C34" s="901" t="str">
        <f>ABSEN!C19</f>
        <v/>
      </c>
      <c r="D34" s="2296" t="str">
        <f>ABSEN!E19</f>
        <v/>
      </c>
      <c r="E34" s="2297"/>
      <c r="F34" s="939" t="s">
        <v>471</v>
      </c>
      <c r="G34" s="896" t="str">
        <f>NPENGETAHUAN!AP23</f>
        <v xml:space="preserve"> </v>
      </c>
      <c r="H34" s="791">
        <f t="shared" ref="H34" si="58">IF(D34="",0,1)</f>
        <v>0</v>
      </c>
      <c r="I34" s="904" t="str">
        <f t="shared" si="0"/>
        <v xml:space="preserve"> </v>
      </c>
      <c r="J34" s="897" t="str">
        <f t="shared" si="1"/>
        <v/>
      </c>
      <c r="K34" s="2283">
        <f t="shared" ref="K34" si="59">COUNTIF(J34:J36,"Blm tuntas")</f>
        <v>0</v>
      </c>
      <c r="L34" s="2283">
        <f t="shared" ref="L34" si="60">IF(K34=1,1,0)</f>
        <v>0</v>
      </c>
      <c r="M34" s="895"/>
      <c r="N34" s="895"/>
      <c r="O34" s="896" t="str">
        <f t="shared" si="4"/>
        <v xml:space="preserve"> </v>
      </c>
      <c r="P34" s="791">
        <f t="shared" ref="P34" si="61">IF(D34="",0,1)</f>
        <v>0</v>
      </c>
      <c r="Q34" s="904" t="str">
        <f t="shared" si="2"/>
        <v xml:space="preserve"> </v>
      </c>
      <c r="R34" s="897" t="str">
        <f t="shared" si="3"/>
        <v/>
      </c>
      <c r="S34" s="2283">
        <f t="shared" ref="S34" si="62">COUNTIF(R34:R36,"Blm tuntas")</f>
        <v>0</v>
      </c>
      <c r="T34" s="2283">
        <f t="shared" ref="T34" si="63">IF(S34=1,1,0)</f>
        <v>0</v>
      </c>
      <c r="U34" s="947"/>
    </row>
    <row r="35" spans="2:21" ht="15" customHeight="1" x14ac:dyDescent="0.2">
      <c r="B35" s="2309"/>
      <c r="C35" s="899"/>
      <c r="D35" s="2298"/>
      <c r="E35" s="2299"/>
      <c r="F35" s="937" t="s">
        <v>472</v>
      </c>
      <c r="G35" s="792" t="str">
        <f>NKETRAMPILAN!AO23</f>
        <v xml:space="preserve"> </v>
      </c>
      <c r="H35" s="791">
        <f t="shared" ref="H35:H36" si="64">H34</f>
        <v>0</v>
      </c>
      <c r="I35" s="903" t="str">
        <f t="shared" si="0"/>
        <v xml:space="preserve"> </v>
      </c>
      <c r="J35" s="790" t="str">
        <f t="shared" si="1"/>
        <v/>
      </c>
      <c r="K35" s="2284"/>
      <c r="L35" s="2284"/>
      <c r="M35" s="814"/>
      <c r="N35" s="814"/>
      <c r="O35" s="792" t="str">
        <f t="shared" si="4"/>
        <v xml:space="preserve"> </v>
      </c>
      <c r="P35" s="791">
        <f t="shared" ref="P35:P36" si="65">P34</f>
        <v>0</v>
      </c>
      <c r="Q35" s="903" t="str">
        <f t="shared" si="2"/>
        <v xml:space="preserve"> </v>
      </c>
      <c r="R35" s="790" t="str">
        <f t="shared" si="3"/>
        <v/>
      </c>
      <c r="S35" s="2284"/>
      <c r="T35" s="2284"/>
      <c r="U35" s="945"/>
    </row>
    <row r="36" spans="2:21" ht="15" customHeight="1" thickBot="1" x14ac:dyDescent="0.25">
      <c r="B36" s="2310"/>
      <c r="C36" s="812"/>
      <c r="D36" s="2300"/>
      <c r="E36" s="2301"/>
      <c r="F36" s="938" t="s">
        <v>544</v>
      </c>
      <c r="G36" s="891" t="str">
        <f>NSIKAP!BE28</f>
        <v xml:space="preserve"> </v>
      </c>
      <c r="H36" s="791">
        <f t="shared" si="64"/>
        <v>0</v>
      </c>
      <c r="I36" s="905" t="str">
        <f t="shared" si="0"/>
        <v xml:space="preserve"> </v>
      </c>
      <c r="J36" s="892" t="str">
        <f t="shared" si="1"/>
        <v/>
      </c>
      <c r="K36" s="2285"/>
      <c r="L36" s="2285"/>
      <c r="M36" s="815"/>
      <c r="N36" s="815"/>
      <c r="O36" s="891" t="str">
        <f t="shared" si="4"/>
        <v xml:space="preserve"> </v>
      </c>
      <c r="P36" s="791">
        <f t="shared" si="65"/>
        <v>0</v>
      </c>
      <c r="Q36" s="905" t="str">
        <f t="shared" si="2"/>
        <v xml:space="preserve"> </v>
      </c>
      <c r="R36" s="892" t="str">
        <f t="shared" si="3"/>
        <v/>
      </c>
      <c r="S36" s="2285"/>
      <c r="T36" s="2285"/>
      <c r="U36" s="946"/>
    </row>
    <row r="37" spans="2:21" ht="15" customHeight="1" thickTop="1" x14ac:dyDescent="0.2">
      <c r="B37" s="2311">
        <v>10</v>
      </c>
      <c r="C37" s="901" t="str">
        <f>ABSEN!C20</f>
        <v/>
      </c>
      <c r="D37" s="2296" t="str">
        <f>ABSEN!E20</f>
        <v/>
      </c>
      <c r="E37" s="2297"/>
      <c r="F37" s="939" t="s">
        <v>471</v>
      </c>
      <c r="G37" s="896" t="str">
        <f>NPENGETAHUAN!AP24</f>
        <v xml:space="preserve"> </v>
      </c>
      <c r="H37" s="791">
        <f t="shared" ref="H37" si="66">IF(D37="",0,1)</f>
        <v>0</v>
      </c>
      <c r="I37" s="904" t="str">
        <f t="shared" si="0"/>
        <v xml:space="preserve"> </v>
      </c>
      <c r="J37" s="897" t="str">
        <f t="shared" si="1"/>
        <v/>
      </c>
      <c r="K37" s="2283">
        <f t="shared" ref="K37" si="67">COUNTIF(J37:J39,"Blm tuntas")</f>
        <v>0</v>
      </c>
      <c r="L37" s="2283">
        <f t="shared" ref="L37" si="68">IF(K37=1,1,0)</f>
        <v>0</v>
      </c>
      <c r="M37" s="895"/>
      <c r="N37" s="895"/>
      <c r="O37" s="896" t="str">
        <f t="shared" si="4"/>
        <v xml:space="preserve"> </v>
      </c>
      <c r="P37" s="791">
        <f t="shared" ref="P37" si="69">IF(D37="",0,1)</f>
        <v>0</v>
      </c>
      <c r="Q37" s="904" t="str">
        <f t="shared" si="2"/>
        <v xml:space="preserve"> </v>
      </c>
      <c r="R37" s="897" t="str">
        <f t="shared" si="3"/>
        <v/>
      </c>
      <c r="S37" s="2283">
        <f t="shared" ref="S37" si="70">COUNTIF(R37:R39,"Blm tuntas")</f>
        <v>0</v>
      </c>
      <c r="T37" s="2283">
        <f t="shared" ref="T37" si="71">IF(S37=1,1,0)</f>
        <v>0</v>
      </c>
      <c r="U37" s="947"/>
    </row>
    <row r="38" spans="2:21" ht="15" customHeight="1" x14ac:dyDescent="0.2">
      <c r="B38" s="2309"/>
      <c r="C38" s="899"/>
      <c r="D38" s="2298"/>
      <c r="E38" s="2299"/>
      <c r="F38" s="937" t="s">
        <v>472</v>
      </c>
      <c r="G38" s="792" t="str">
        <f>NKETRAMPILAN!AO24</f>
        <v xml:space="preserve"> </v>
      </c>
      <c r="H38" s="791">
        <f t="shared" ref="H38:H39" si="72">H37</f>
        <v>0</v>
      </c>
      <c r="I38" s="903" t="str">
        <f t="shared" si="0"/>
        <v xml:space="preserve"> </v>
      </c>
      <c r="J38" s="790" t="str">
        <f t="shared" si="1"/>
        <v/>
      </c>
      <c r="K38" s="2284"/>
      <c r="L38" s="2284"/>
      <c r="M38" s="814"/>
      <c r="N38" s="814"/>
      <c r="O38" s="792" t="str">
        <f t="shared" si="4"/>
        <v xml:space="preserve"> </v>
      </c>
      <c r="P38" s="791">
        <f t="shared" ref="P38:P39" si="73">P37</f>
        <v>0</v>
      </c>
      <c r="Q38" s="903" t="str">
        <f t="shared" si="2"/>
        <v xml:space="preserve"> </v>
      </c>
      <c r="R38" s="790" t="str">
        <f t="shared" si="3"/>
        <v/>
      </c>
      <c r="S38" s="2284"/>
      <c r="T38" s="2284"/>
      <c r="U38" s="945"/>
    </row>
    <row r="39" spans="2:21" ht="15" customHeight="1" thickBot="1" x14ac:dyDescent="0.25">
      <c r="B39" s="2310"/>
      <c r="C39" s="812"/>
      <c r="D39" s="2300"/>
      <c r="E39" s="2301"/>
      <c r="F39" s="938" t="s">
        <v>544</v>
      </c>
      <c r="G39" s="891" t="str">
        <f>NSIKAP!BE29</f>
        <v xml:space="preserve"> </v>
      </c>
      <c r="H39" s="791">
        <f t="shared" si="72"/>
        <v>0</v>
      </c>
      <c r="I39" s="905" t="str">
        <f t="shared" si="0"/>
        <v xml:space="preserve"> </v>
      </c>
      <c r="J39" s="892" t="str">
        <f t="shared" si="1"/>
        <v/>
      </c>
      <c r="K39" s="2285"/>
      <c r="L39" s="2285"/>
      <c r="M39" s="815"/>
      <c r="N39" s="815"/>
      <c r="O39" s="891" t="str">
        <f t="shared" si="4"/>
        <v xml:space="preserve"> </v>
      </c>
      <c r="P39" s="791">
        <f t="shared" si="73"/>
        <v>0</v>
      </c>
      <c r="Q39" s="905" t="str">
        <f t="shared" si="2"/>
        <v xml:space="preserve"> </v>
      </c>
      <c r="R39" s="892" t="str">
        <f t="shared" si="3"/>
        <v/>
      </c>
      <c r="S39" s="2285"/>
      <c r="T39" s="2285"/>
      <c r="U39" s="946"/>
    </row>
    <row r="40" spans="2:21" ht="15" customHeight="1" thickTop="1" x14ac:dyDescent="0.2">
      <c r="B40" s="2311">
        <v>11</v>
      </c>
      <c r="C40" s="901" t="str">
        <f>ABSEN!C21</f>
        <v/>
      </c>
      <c r="D40" s="2296" t="str">
        <f>ABSEN!E21</f>
        <v/>
      </c>
      <c r="E40" s="2297"/>
      <c r="F40" s="939" t="s">
        <v>471</v>
      </c>
      <c r="G40" s="896" t="str">
        <f>NPENGETAHUAN!AP25</f>
        <v xml:space="preserve"> </v>
      </c>
      <c r="H40" s="791">
        <f t="shared" ref="H40" si="74">IF(D40="",0,1)</f>
        <v>0</v>
      </c>
      <c r="I40" s="904" t="str">
        <f t="shared" si="0"/>
        <v xml:space="preserve"> </v>
      </c>
      <c r="J40" s="897" t="str">
        <f t="shared" si="1"/>
        <v/>
      </c>
      <c r="K40" s="2283">
        <f t="shared" ref="K40" si="75">COUNTIF(J40:J42,"Blm tuntas")</f>
        <v>0</v>
      </c>
      <c r="L40" s="2283">
        <f t="shared" ref="L40" si="76">IF(K40=1,1,0)</f>
        <v>0</v>
      </c>
      <c r="M40" s="895"/>
      <c r="N40" s="895"/>
      <c r="O40" s="896" t="str">
        <f t="shared" si="4"/>
        <v xml:space="preserve"> </v>
      </c>
      <c r="P40" s="791">
        <f t="shared" ref="P40" si="77">IF(D40="",0,1)</f>
        <v>0</v>
      </c>
      <c r="Q40" s="904" t="str">
        <f t="shared" si="2"/>
        <v xml:space="preserve"> </v>
      </c>
      <c r="R40" s="897" t="str">
        <f t="shared" si="3"/>
        <v/>
      </c>
      <c r="S40" s="2283">
        <f t="shared" ref="S40" si="78">COUNTIF(R40:R42,"Blm tuntas")</f>
        <v>0</v>
      </c>
      <c r="T40" s="2283">
        <f t="shared" ref="T40" si="79">IF(S40=1,1,0)</f>
        <v>0</v>
      </c>
      <c r="U40" s="947"/>
    </row>
    <row r="41" spans="2:21" ht="15" customHeight="1" x14ac:dyDescent="0.2">
      <c r="B41" s="2309"/>
      <c r="C41" s="899"/>
      <c r="D41" s="2298"/>
      <c r="E41" s="2299"/>
      <c r="F41" s="937" t="s">
        <v>472</v>
      </c>
      <c r="G41" s="792" t="str">
        <f>NKETRAMPILAN!AO25</f>
        <v xml:space="preserve"> </v>
      </c>
      <c r="H41" s="791">
        <f t="shared" ref="H41:H42" si="80">H40</f>
        <v>0</v>
      </c>
      <c r="I41" s="903" t="str">
        <f t="shared" si="0"/>
        <v xml:space="preserve"> </v>
      </c>
      <c r="J41" s="790" t="str">
        <f t="shared" si="1"/>
        <v/>
      </c>
      <c r="K41" s="2284"/>
      <c r="L41" s="2284"/>
      <c r="M41" s="814"/>
      <c r="N41" s="814"/>
      <c r="O41" s="792" t="str">
        <f t="shared" si="4"/>
        <v xml:space="preserve"> </v>
      </c>
      <c r="P41" s="791">
        <f t="shared" ref="P41:P42" si="81">P40</f>
        <v>0</v>
      </c>
      <c r="Q41" s="903" t="str">
        <f t="shared" si="2"/>
        <v xml:space="preserve"> </v>
      </c>
      <c r="R41" s="790" t="str">
        <f t="shared" si="3"/>
        <v/>
      </c>
      <c r="S41" s="2284"/>
      <c r="T41" s="2284"/>
      <c r="U41" s="945"/>
    </row>
    <row r="42" spans="2:21" ht="15" customHeight="1" thickBot="1" x14ac:dyDescent="0.25">
      <c r="B42" s="2310"/>
      <c r="C42" s="812"/>
      <c r="D42" s="2300"/>
      <c r="E42" s="2301"/>
      <c r="F42" s="938" t="s">
        <v>544</v>
      </c>
      <c r="G42" s="891" t="str">
        <f>NSIKAP!BE30</f>
        <v xml:space="preserve"> </v>
      </c>
      <c r="H42" s="791">
        <f t="shared" si="80"/>
        <v>0</v>
      </c>
      <c r="I42" s="905" t="str">
        <f t="shared" si="0"/>
        <v xml:space="preserve"> </v>
      </c>
      <c r="J42" s="892" t="str">
        <f t="shared" si="1"/>
        <v/>
      </c>
      <c r="K42" s="2285"/>
      <c r="L42" s="2285"/>
      <c r="M42" s="815"/>
      <c r="N42" s="815"/>
      <c r="O42" s="891" t="str">
        <f t="shared" si="4"/>
        <v xml:space="preserve"> </v>
      </c>
      <c r="P42" s="791">
        <f t="shared" si="81"/>
        <v>0</v>
      </c>
      <c r="Q42" s="905" t="str">
        <f t="shared" si="2"/>
        <v xml:space="preserve"> </v>
      </c>
      <c r="R42" s="892" t="str">
        <f t="shared" si="3"/>
        <v/>
      </c>
      <c r="S42" s="2285"/>
      <c r="T42" s="2285"/>
      <c r="U42" s="946"/>
    </row>
    <row r="43" spans="2:21" ht="15" customHeight="1" thickTop="1" x14ac:dyDescent="0.2">
      <c r="B43" s="2311">
        <v>12</v>
      </c>
      <c r="C43" s="901" t="str">
        <f>ABSEN!C22</f>
        <v/>
      </c>
      <c r="D43" s="2296" t="str">
        <f>ABSEN!E22</f>
        <v/>
      </c>
      <c r="E43" s="2297"/>
      <c r="F43" s="939" t="s">
        <v>471</v>
      </c>
      <c r="G43" s="896" t="str">
        <f>NPENGETAHUAN!AP26</f>
        <v xml:space="preserve"> </v>
      </c>
      <c r="H43" s="791">
        <f t="shared" ref="H43" si="82">IF(D43="",0,1)</f>
        <v>0</v>
      </c>
      <c r="I43" s="904" t="str">
        <f t="shared" si="0"/>
        <v xml:space="preserve"> </v>
      </c>
      <c r="J43" s="897" t="str">
        <f t="shared" si="1"/>
        <v/>
      </c>
      <c r="K43" s="2283">
        <f t="shared" ref="K43" si="83">COUNTIF(J43:J45,"Blm tuntas")</f>
        <v>0</v>
      </c>
      <c r="L43" s="2283">
        <f t="shared" ref="L43" si="84">IF(K43=1,1,0)</f>
        <v>0</v>
      </c>
      <c r="M43" s="895"/>
      <c r="N43" s="895"/>
      <c r="O43" s="896" t="str">
        <f t="shared" si="4"/>
        <v xml:space="preserve"> </v>
      </c>
      <c r="P43" s="791">
        <f t="shared" ref="P43" si="85">IF(D43="",0,1)</f>
        <v>0</v>
      </c>
      <c r="Q43" s="904" t="str">
        <f t="shared" si="2"/>
        <v xml:space="preserve"> </v>
      </c>
      <c r="R43" s="897" t="str">
        <f t="shared" si="3"/>
        <v/>
      </c>
      <c r="S43" s="2283">
        <f t="shared" ref="S43" si="86">COUNTIF(R43:R45,"Blm tuntas")</f>
        <v>0</v>
      </c>
      <c r="T43" s="2283">
        <f t="shared" ref="T43" si="87">IF(S43=1,1,0)</f>
        <v>0</v>
      </c>
      <c r="U43" s="947"/>
    </row>
    <row r="44" spans="2:21" ht="15" customHeight="1" x14ac:dyDescent="0.2">
      <c r="B44" s="2309"/>
      <c r="C44" s="899"/>
      <c r="D44" s="2298"/>
      <c r="E44" s="2299"/>
      <c r="F44" s="937" t="s">
        <v>472</v>
      </c>
      <c r="G44" s="792" t="str">
        <f>NKETRAMPILAN!AO26</f>
        <v xml:space="preserve"> </v>
      </c>
      <c r="H44" s="791">
        <f t="shared" ref="H44:H45" si="88">H43</f>
        <v>0</v>
      </c>
      <c r="I44" s="903" t="str">
        <f t="shared" si="0"/>
        <v xml:space="preserve"> </v>
      </c>
      <c r="J44" s="790" t="str">
        <f t="shared" si="1"/>
        <v/>
      </c>
      <c r="K44" s="2284"/>
      <c r="L44" s="2284"/>
      <c r="M44" s="814"/>
      <c r="N44" s="814"/>
      <c r="O44" s="792" t="str">
        <f t="shared" ref="O44:O75" si="89">IF(N44=0,G44,2.67)</f>
        <v xml:space="preserve"> </v>
      </c>
      <c r="P44" s="791">
        <f t="shared" ref="P44:P45" si="90">P43</f>
        <v>0</v>
      </c>
      <c r="Q44" s="903" t="str">
        <f t="shared" si="2"/>
        <v xml:space="preserve"> </v>
      </c>
      <c r="R44" s="790" t="str">
        <f t="shared" si="3"/>
        <v/>
      </c>
      <c r="S44" s="2284"/>
      <c r="T44" s="2284"/>
      <c r="U44" s="945"/>
    </row>
    <row r="45" spans="2:21" ht="15" customHeight="1" thickBot="1" x14ac:dyDescent="0.25">
      <c r="B45" s="2310"/>
      <c r="C45" s="812"/>
      <c r="D45" s="2300"/>
      <c r="E45" s="2301"/>
      <c r="F45" s="938" t="s">
        <v>544</v>
      </c>
      <c r="G45" s="891" t="str">
        <f>NSIKAP!BE31</f>
        <v xml:space="preserve"> </v>
      </c>
      <c r="H45" s="791">
        <f t="shared" si="88"/>
        <v>0</v>
      </c>
      <c r="I45" s="905" t="str">
        <f t="shared" si="0"/>
        <v xml:space="preserve"> </v>
      </c>
      <c r="J45" s="892" t="str">
        <f t="shared" si="1"/>
        <v/>
      </c>
      <c r="K45" s="2285"/>
      <c r="L45" s="2285"/>
      <c r="M45" s="815"/>
      <c r="N45" s="815"/>
      <c r="O45" s="891" t="str">
        <f t="shared" si="89"/>
        <v xml:space="preserve"> </v>
      </c>
      <c r="P45" s="791">
        <f t="shared" si="90"/>
        <v>0</v>
      </c>
      <c r="Q45" s="905" t="str">
        <f t="shared" si="2"/>
        <v xml:space="preserve"> </v>
      </c>
      <c r="R45" s="892" t="str">
        <f t="shared" si="3"/>
        <v/>
      </c>
      <c r="S45" s="2285"/>
      <c r="T45" s="2285"/>
      <c r="U45" s="946"/>
    </row>
    <row r="46" spans="2:21" ht="15" customHeight="1" thickTop="1" x14ac:dyDescent="0.2">
      <c r="B46" s="2311">
        <v>13</v>
      </c>
      <c r="C46" s="901" t="str">
        <f>ABSEN!C23</f>
        <v/>
      </c>
      <c r="D46" s="2296" t="str">
        <f>ABSEN!E23</f>
        <v/>
      </c>
      <c r="E46" s="2297"/>
      <c r="F46" s="939" t="s">
        <v>471</v>
      </c>
      <c r="G46" s="896" t="str">
        <f>NPENGETAHUAN!AP27</f>
        <v xml:space="preserve"> </v>
      </c>
      <c r="H46" s="791">
        <f t="shared" ref="H46" si="91">IF(D46="",0,1)</f>
        <v>0</v>
      </c>
      <c r="I46" s="904" t="str">
        <f t="shared" si="0"/>
        <v xml:space="preserve"> </v>
      </c>
      <c r="J46" s="897" t="str">
        <f t="shared" si="1"/>
        <v/>
      </c>
      <c r="K46" s="2283">
        <f t="shared" ref="K46" si="92">COUNTIF(J46:J48,"Blm tuntas")</f>
        <v>0</v>
      </c>
      <c r="L46" s="2283">
        <f t="shared" ref="L46" si="93">IF(K46=1,1,0)</f>
        <v>0</v>
      </c>
      <c r="M46" s="895"/>
      <c r="N46" s="895"/>
      <c r="O46" s="896" t="str">
        <f t="shared" si="89"/>
        <v xml:space="preserve"> </v>
      </c>
      <c r="P46" s="791">
        <f t="shared" ref="P46" si="94">IF(D46="",0,1)</f>
        <v>0</v>
      </c>
      <c r="Q46" s="904" t="str">
        <f t="shared" si="2"/>
        <v xml:space="preserve"> </v>
      </c>
      <c r="R46" s="897" t="str">
        <f t="shared" si="3"/>
        <v/>
      </c>
      <c r="S46" s="2283">
        <f t="shared" ref="S46" si="95">COUNTIF(R46:R48,"Blm tuntas")</f>
        <v>0</v>
      </c>
      <c r="T46" s="2283">
        <f t="shared" ref="T46" si="96">IF(S46=1,1,0)</f>
        <v>0</v>
      </c>
      <c r="U46" s="947"/>
    </row>
    <row r="47" spans="2:21" ht="15" customHeight="1" x14ac:dyDescent="0.2">
      <c r="B47" s="2309"/>
      <c r="C47" s="899"/>
      <c r="D47" s="2298"/>
      <c r="E47" s="2299"/>
      <c r="F47" s="937" t="s">
        <v>472</v>
      </c>
      <c r="G47" s="792" t="str">
        <f>NKETRAMPILAN!AO27</f>
        <v xml:space="preserve"> </v>
      </c>
      <c r="H47" s="791">
        <f t="shared" ref="H47:H48" si="97">H46</f>
        <v>0</v>
      </c>
      <c r="I47" s="903" t="str">
        <f t="shared" si="0"/>
        <v xml:space="preserve"> </v>
      </c>
      <c r="J47" s="790" t="str">
        <f t="shared" si="1"/>
        <v/>
      </c>
      <c r="K47" s="2284"/>
      <c r="L47" s="2284"/>
      <c r="M47" s="814"/>
      <c r="N47" s="814"/>
      <c r="O47" s="792" t="str">
        <f t="shared" si="89"/>
        <v xml:space="preserve"> </v>
      </c>
      <c r="P47" s="791">
        <f t="shared" ref="P47:P48" si="98">P46</f>
        <v>0</v>
      </c>
      <c r="Q47" s="903" t="str">
        <f t="shared" si="2"/>
        <v xml:space="preserve"> </v>
      </c>
      <c r="R47" s="790" t="str">
        <f t="shared" si="3"/>
        <v/>
      </c>
      <c r="S47" s="2284"/>
      <c r="T47" s="2284"/>
      <c r="U47" s="945"/>
    </row>
    <row r="48" spans="2:21" ht="15" customHeight="1" thickBot="1" x14ac:dyDescent="0.25">
      <c r="B48" s="2310"/>
      <c r="C48" s="812"/>
      <c r="D48" s="2300"/>
      <c r="E48" s="2301"/>
      <c r="F48" s="938" t="s">
        <v>544</v>
      </c>
      <c r="G48" s="891" t="str">
        <f>NSIKAP!BE32</f>
        <v xml:space="preserve"> </v>
      </c>
      <c r="H48" s="791">
        <f t="shared" si="97"/>
        <v>0</v>
      </c>
      <c r="I48" s="905" t="str">
        <f t="shared" si="0"/>
        <v xml:space="preserve"> </v>
      </c>
      <c r="J48" s="892" t="str">
        <f t="shared" si="1"/>
        <v/>
      </c>
      <c r="K48" s="2285"/>
      <c r="L48" s="2285"/>
      <c r="M48" s="815"/>
      <c r="N48" s="815"/>
      <c r="O48" s="891" t="str">
        <f t="shared" si="89"/>
        <v xml:space="preserve"> </v>
      </c>
      <c r="P48" s="791">
        <f t="shared" si="98"/>
        <v>0</v>
      </c>
      <c r="Q48" s="905" t="str">
        <f t="shared" si="2"/>
        <v xml:space="preserve"> </v>
      </c>
      <c r="R48" s="892" t="str">
        <f t="shared" si="3"/>
        <v/>
      </c>
      <c r="S48" s="2285"/>
      <c r="T48" s="2285"/>
      <c r="U48" s="946"/>
    </row>
    <row r="49" spans="2:21" ht="15" customHeight="1" thickTop="1" x14ac:dyDescent="0.2">
      <c r="B49" s="2311">
        <v>14</v>
      </c>
      <c r="C49" s="901" t="str">
        <f>ABSEN!C24</f>
        <v/>
      </c>
      <c r="D49" s="2296" t="str">
        <f>ABSEN!E24</f>
        <v/>
      </c>
      <c r="E49" s="2297"/>
      <c r="F49" s="939" t="s">
        <v>471</v>
      </c>
      <c r="G49" s="896" t="str">
        <f>NPENGETAHUAN!AP28</f>
        <v xml:space="preserve"> </v>
      </c>
      <c r="H49" s="791">
        <f t="shared" ref="H49" si="99">IF(D49="",0,1)</f>
        <v>0</v>
      </c>
      <c r="I49" s="904" t="str">
        <f t="shared" si="0"/>
        <v xml:space="preserve"> </v>
      </c>
      <c r="J49" s="897" t="str">
        <f t="shared" si="1"/>
        <v/>
      </c>
      <c r="K49" s="2283">
        <f t="shared" ref="K49" si="100">COUNTIF(J49:J51,"Blm tuntas")</f>
        <v>0</v>
      </c>
      <c r="L49" s="2283">
        <f t="shared" ref="L49" si="101">IF(K49=1,1,0)</f>
        <v>0</v>
      </c>
      <c r="M49" s="895"/>
      <c r="N49" s="895"/>
      <c r="O49" s="896" t="str">
        <f t="shared" si="89"/>
        <v xml:space="preserve"> </v>
      </c>
      <c r="P49" s="791">
        <f t="shared" ref="P49" si="102">IF(D49="",0,1)</f>
        <v>0</v>
      </c>
      <c r="Q49" s="904" t="str">
        <f t="shared" si="2"/>
        <v xml:space="preserve"> </v>
      </c>
      <c r="R49" s="897" t="str">
        <f t="shared" si="3"/>
        <v/>
      </c>
      <c r="S49" s="2283">
        <f t="shared" ref="S49" si="103">COUNTIF(R49:R51,"Blm tuntas")</f>
        <v>0</v>
      </c>
      <c r="T49" s="2283">
        <f t="shared" ref="T49" si="104">IF(S49=1,1,0)</f>
        <v>0</v>
      </c>
      <c r="U49" s="947"/>
    </row>
    <row r="50" spans="2:21" ht="15" customHeight="1" x14ac:dyDescent="0.2">
      <c r="B50" s="2309"/>
      <c r="C50" s="899"/>
      <c r="D50" s="2298"/>
      <c r="E50" s="2299"/>
      <c r="F50" s="937" t="s">
        <v>472</v>
      </c>
      <c r="G50" s="792" t="str">
        <f>NKETRAMPILAN!AO28</f>
        <v xml:space="preserve"> </v>
      </c>
      <c r="H50" s="791">
        <f t="shared" ref="H50:H51" si="105">H49</f>
        <v>0</v>
      </c>
      <c r="I50" s="903" t="str">
        <f t="shared" si="0"/>
        <v xml:space="preserve"> </v>
      </c>
      <c r="J50" s="790" t="str">
        <f t="shared" si="1"/>
        <v/>
      </c>
      <c r="K50" s="2284"/>
      <c r="L50" s="2284"/>
      <c r="M50" s="814"/>
      <c r="N50" s="814"/>
      <c r="O50" s="792" t="str">
        <f t="shared" si="89"/>
        <v xml:space="preserve"> </v>
      </c>
      <c r="P50" s="791">
        <f t="shared" ref="P50:P51" si="106">P49</f>
        <v>0</v>
      </c>
      <c r="Q50" s="903" t="str">
        <f t="shared" si="2"/>
        <v xml:space="preserve"> </v>
      </c>
      <c r="R50" s="790" t="str">
        <f t="shared" si="3"/>
        <v/>
      </c>
      <c r="S50" s="2284"/>
      <c r="T50" s="2284"/>
      <c r="U50" s="945"/>
    </row>
    <row r="51" spans="2:21" ht="15" customHeight="1" thickBot="1" x14ac:dyDescent="0.25">
      <c r="B51" s="2310"/>
      <c r="C51" s="812"/>
      <c r="D51" s="2300"/>
      <c r="E51" s="2301"/>
      <c r="F51" s="938" t="s">
        <v>544</v>
      </c>
      <c r="G51" s="891" t="str">
        <f>NSIKAP!BE33</f>
        <v xml:space="preserve"> </v>
      </c>
      <c r="H51" s="791">
        <f t="shared" si="105"/>
        <v>0</v>
      </c>
      <c r="I51" s="905" t="str">
        <f t="shared" si="0"/>
        <v xml:space="preserve"> </v>
      </c>
      <c r="J51" s="892" t="str">
        <f t="shared" si="1"/>
        <v/>
      </c>
      <c r="K51" s="2285"/>
      <c r="L51" s="2285"/>
      <c r="M51" s="815"/>
      <c r="N51" s="815"/>
      <c r="O51" s="891" t="str">
        <f t="shared" si="89"/>
        <v xml:space="preserve"> </v>
      </c>
      <c r="P51" s="791">
        <f t="shared" si="106"/>
        <v>0</v>
      </c>
      <c r="Q51" s="905" t="str">
        <f t="shared" si="2"/>
        <v xml:space="preserve"> </v>
      </c>
      <c r="R51" s="892" t="str">
        <f t="shared" si="3"/>
        <v/>
      </c>
      <c r="S51" s="2285"/>
      <c r="T51" s="2285"/>
      <c r="U51" s="946"/>
    </row>
    <row r="52" spans="2:21" ht="15" customHeight="1" thickTop="1" x14ac:dyDescent="0.2">
      <c r="B52" s="2311">
        <v>15</v>
      </c>
      <c r="C52" s="901" t="str">
        <f>ABSEN!C25</f>
        <v/>
      </c>
      <c r="D52" s="2296" t="str">
        <f>ABSEN!E25</f>
        <v/>
      </c>
      <c r="E52" s="2297"/>
      <c r="F52" s="939" t="s">
        <v>471</v>
      </c>
      <c r="G52" s="896" t="str">
        <f>NPENGETAHUAN!AP29</f>
        <v xml:space="preserve"> </v>
      </c>
      <c r="H52" s="791">
        <f t="shared" ref="H52" si="107">IF(D52="",0,1)</f>
        <v>0</v>
      </c>
      <c r="I52" s="904" t="str">
        <f t="shared" si="0"/>
        <v xml:space="preserve"> </v>
      </c>
      <c r="J52" s="897" t="str">
        <f t="shared" si="1"/>
        <v/>
      </c>
      <c r="K52" s="2283">
        <f t="shared" ref="K52" si="108">COUNTIF(J52:J54,"Blm tuntas")</f>
        <v>0</v>
      </c>
      <c r="L52" s="2283">
        <f t="shared" ref="L52" si="109">IF(K52=1,1,0)</f>
        <v>0</v>
      </c>
      <c r="M52" s="895"/>
      <c r="N52" s="895"/>
      <c r="O52" s="896" t="str">
        <f t="shared" si="89"/>
        <v xml:space="preserve"> </v>
      </c>
      <c r="P52" s="791">
        <f t="shared" ref="P52" si="110">IF(D52="",0,1)</f>
        <v>0</v>
      </c>
      <c r="Q52" s="904" t="str">
        <f t="shared" si="2"/>
        <v xml:space="preserve"> </v>
      </c>
      <c r="R52" s="897" t="str">
        <f t="shared" si="3"/>
        <v/>
      </c>
      <c r="S52" s="2283">
        <f t="shared" ref="S52" si="111">COUNTIF(R52:R54,"Blm tuntas")</f>
        <v>0</v>
      </c>
      <c r="T52" s="2283">
        <f t="shared" ref="T52" si="112">IF(S52=1,1,0)</f>
        <v>0</v>
      </c>
      <c r="U52" s="947"/>
    </row>
    <row r="53" spans="2:21" ht="15" customHeight="1" x14ac:dyDescent="0.2">
      <c r="B53" s="2309"/>
      <c r="C53" s="899"/>
      <c r="D53" s="2298"/>
      <c r="E53" s="2299"/>
      <c r="F53" s="937" t="s">
        <v>472</v>
      </c>
      <c r="G53" s="792" t="str">
        <f>NKETRAMPILAN!AO29</f>
        <v xml:space="preserve"> </v>
      </c>
      <c r="H53" s="791">
        <f t="shared" ref="H53:H54" si="113">H52</f>
        <v>0</v>
      </c>
      <c r="I53" s="903" t="str">
        <f t="shared" si="0"/>
        <v xml:space="preserve"> </v>
      </c>
      <c r="J53" s="790" t="str">
        <f t="shared" si="1"/>
        <v/>
      </c>
      <c r="K53" s="2284"/>
      <c r="L53" s="2284"/>
      <c r="M53" s="814"/>
      <c r="N53" s="814"/>
      <c r="O53" s="792" t="str">
        <f t="shared" si="89"/>
        <v xml:space="preserve"> </v>
      </c>
      <c r="P53" s="791">
        <f t="shared" ref="P53:P54" si="114">P52</f>
        <v>0</v>
      </c>
      <c r="Q53" s="903" t="str">
        <f t="shared" si="2"/>
        <v xml:space="preserve"> </v>
      </c>
      <c r="R53" s="790" t="str">
        <f t="shared" si="3"/>
        <v/>
      </c>
      <c r="S53" s="2284"/>
      <c r="T53" s="2284"/>
      <c r="U53" s="945"/>
    </row>
    <row r="54" spans="2:21" ht="15" customHeight="1" thickBot="1" x14ac:dyDescent="0.25">
      <c r="B54" s="2310"/>
      <c r="C54" s="812"/>
      <c r="D54" s="2300"/>
      <c r="E54" s="2301"/>
      <c r="F54" s="938" t="s">
        <v>544</v>
      </c>
      <c r="G54" s="891" t="str">
        <f>NSIKAP!BE34</f>
        <v xml:space="preserve"> </v>
      </c>
      <c r="H54" s="791">
        <f t="shared" si="113"/>
        <v>0</v>
      </c>
      <c r="I54" s="905" t="str">
        <f t="shared" si="0"/>
        <v xml:space="preserve"> </v>
      </c>
      <c r="J54" s="892" t="str">
        <f t="shared" si="1"/>
        <v/>
      </c>
      <c r="K54" s="2285"/>
      <c r="L54" s="2285"/>
      <c r="M54" s="815"/>
      <c r="N54" s="815"/>
      <c r="O54" s="891" t="str">
        <f t="shared" si="89"/>
        <v xml:space="preserve"> </v>
      </c>
      <c r="P54" s="791">
        <f t="shared" si="114"/>
        <v>0</v>
      </c>
      <c r="Q54" s="905" t="str">
        <f t="shared" si="2"/>
        <v xml:space="preserve"> </v>
      </c>
      <c r="R54" s="892" t="str">
        <f t="shared" si="3"/>
        <v/>
      </c>
      <c r="S54" s="2285"/>
      <c r="T54" s="2285"/>
      <c r="U54" s="946"/>
    </row>
    <row r="55" spans="2:21" ht="15" customHeight="1" thickTop="1" x14ac:dyDescent="0.2">
      <c r="B55" s="2311">
        <v>16</v>
      </c>
      <c r="C55" s="901" t="str">
        <f>ABSEN!C26</f>
        <v/>
      </c>
      <c r="D55" s="2296" t="str">
        <f>ABSEN!E26</f>
        <v/>
      </c>
      <c r="E55" s="2297"/>
      <c r="F55" s="939" t="s">
        <v>471</v>
      </c>
      <c r="G55" s="896" t="str">
        <f>NPENGETAHUAN!AP30</f>
        <v xml:space="preserve"> </v>
      </c>
      <c r="H55" s="791">
        <f t="shared" ref="H55" si="115">IF(D55="",0,1)</f>
        <v>0</v>
      </c>
      <c r="I55" s="904" t="str">
        <f t="shared" si="0"/>
        <v xml:space="preserve"> </v>
      </c>
      <c r="J55" s="897" t="str">
        <f t="shared" si="1"/>
        <v/>
      </c>
      <c r="K55" s="2283">
        <f t="shared" ref="K55" si="116">COUNTIF(J55:J57,"Blm tuntas")</f>
        <v>0</v>
      </c>
      <c r="L55" s="2283">
        <f t="shared" ref="L55" si="117">IF(K55=1,1,0)</f>
        <v>0</v>
      </c>
      <c r="M55" s="895"/>
      <c r="N55" s="895"/>
      <c r="O55" s="896" t="str">
        <f t="shared" si="89"/>
        <v xml:space="preserve"> </v>
      </c>
      <c r="P55" s="791">
        <f t="shared" ref="P55" si="118">IF(D55="",0,1)</f>
        <v>0</v>
      </c>
      <c r="Q55" s="904" t="str">
        <f t="shared" si="2"/>
        <v xml:space="preserve"> </v>
      </c>
      <c r="R55" s="897" t="str">
        <f t="shared" si="3"/>
        <v/>
      </c>
      <c r="S55" s="2283">
        <f t="shared" ref="S55" si="119">COUNTIF(R55:R57,"Blm tuntas")</f>
        <v>0</v>
      </c>
      <c r="T55" s="2283">
        <f t="shared" ref="T55" si="120">IF(S55=1,1,0)</f>
        <v>0</v>
      </c>
      <c r="U55" s="947"/>
    </row>
    <row r="56" spans="2:21" ht="15" customHeight="1" x14ac:dyDescent="0.2">
      <c r="B56" s="2309"/>
      <c r="C56" s="899"/>
      <c r="D56" s="2298"/>
      <c r="E56" s="2299"/>
      <c r="F56" s="937" t="s">
        <v>472</v>
      </c>
      <c r="G56" s="792" t="str">
        <f>NKETRAMPILAN!AO30</f>
        <v xml:space="preserve"> </v>
      </c>
      <c r="H56" s="791">
        <f t="shared" ref="H56:H57" si="121">H55</f>
        <v>0</v>
      </c>
      <c r="I56" s="903" t="str">
        <f t="shared" si="0"/>
        <v xml:space="preserve"> </v>
      </c>
      <c r="J56" s="790" t="str">
        <f t="shared" si="1"/>
        <v/>
      </c>
      <c r="K56" s="2284"/>
      <c r="L56" s="2284"/>
      <c r="M56" s="814"/>
      <c r="N56" s="814"/>
      <c r="O56" s="792" t="str">
        <f t="shared" si="89"/>
        <v xml:space="preserve"> </v>
      </c>
      <c r="P56" s="791">
        <f t="shared" ref="P56:P57" si="122">P55</f>
        <v>0</v>
      </c>
      <c r="Q56" s="903" t="str">
        <f t="shared" si="2"/>
        <v xml:space="preserve"> </v>
      </c>
      <c r="R56" s="790" t="str">
        <f t="shared" si="3"/>
        <v/>
      </c>
      <c r="S56" s="2284"/>
      <c r="T56" s="2284"/>
      <c r="U56" s="945"/>
    </row>
    <row r="57" spans="2:21" ht="15" customHeight="1" thickBot="1" x14ac:dyDescent="0.25">
      <c r="B57" s="2310"/>
      <c r="C57" s="812"/>
      <c r="D57" s="2300"/>
      <c r="E57" s="2301"/>
      <c r="F57" s="938" t="s">
        <v>544</v>
      </c>
      <c r="G57" s="891" t="str">
        <f>NSIKAP!BE35</f>
        <v xml:space="preserve"> </v>
      </c>
      <c r="H57" s="791">
        <f t="shared" si="121"/>
        <v>0</v>
      </c>
      <c r="I57" s="905" t="str">
        <f t="shared" si="0"/>
        <v xml:space="preserve"> </v>
      </c>
      <c r="J57" s="892" t="str">
        <f t="shared" si="1"/>
        <v/>
      </c>
      <c r="K57" s="2285"/>
      <c r="L57" s="2285"/>
      <c r="M57" s="815"/>
      <c r="N57" s="815"/>
      <c r="O57" s="891" t="str">
        <f t="shared" si="89"/>
        <v xml:space="preserve"> </v>
      </c>
      <c r="P57" s="791">
        <f t="shared" si="122"/>
        <v>0</v>
      </c>
      <c r="Q57" s="905" t="str">
        <f t="shared" si="2"/>
        <v xml:space="preserve"> </v>
      </c>
      <c r="R57" s="892" t="str">
        <f t="shared" si="3"/>
        <v/>
      </c>
      <c r="S57" s="2285"/>
      <c r="T57" s="2285"/>
      <c r="U57" s="946"/>
    </row>
    <row r="58" spans="2:21" ht="15" customHeight="1" thickTop="1" x14ac:dyDescent="0.2">
      <c r="B58" s="2311">
        <v>17</v>
      </c>
      <c r="C58" s="901" t="str">
        <f>ABSEN!C27</f>
        <v/>
      </c>
      <c r="D58" s="2296" t="str">
        <f>ABSEN!E27</f>
        <v/>
      </c>
      <c r="E58" s="2297"/>
      <c r="F58" s="939" t="s">
        <v>471</v>
      </c>
      <c r="G58" s="896" t="str">
        <f>NPENGETAHUAN!AP31</f>
        <v xml:space="preserve"> </v>
      </c>
      <c r="H58" s="791">
        <f t="shared" ref="H58" si="123">IF(D58="",0,1)</f>
        <v>0</v>
      </c>
      <c r="I58" s="904" t="str">
        <f t="shared" si="0"/>
        <v xml:space="preserve"> </v>
      </c>
      <c r="J58" s="897" t="str">
        <f t="shared" si="1"/>
        <v/>
      </c>
      <c r="K58" s="2283">
        <f t="shared" ref="K58" si="124">COUNTIF(J58:J60,"Blm tuntas")</f>
        <v>0</v>
      </c>
      <c r="L58" s="2283">
        <f t="shared" ref="L58" si="125">IF(K58=1,1,0)</f>
        <v>0</v>
      </c>
      <c r="M58" s="895"/>
      <c r="N58" s="895"/>
      <c r="O58" s="896" t="str">
        <f t="shared" si="89"/>
        <v xml:space="preserve"> </v>
      </c>
      <c r="P58" s="791">
        <f t="shared" ref="P58" si="126">IF(D58="",0,1)</f>
        <v>0</v>
      </c>
      <c r="Q58" s="904" t="str">
        <f t="shared" si="2"/>
        <v xml:space="preserve"> </v>
      </c>
      <c r="R58" s="897" t="str">
        <f t="shared" si="3"/>
        <v/>
      </c>
      <c r="S58" s="2283">
        <f t="shared" ref="S58" si="127">COUNTIF(R58:R60,"Blm tuntas")</f>
        <v>0</v>
      </c>
      <c r="T58" s="2283">
        <f t="shared" ref="T58" si="128">IF(S58=1,1,0)</f>
        <v>0</v>
      </c>
      <c r="U58" s="947"/>
    </row>
    <row r="59" spans="2:21" ht="15" customHeight="1" x14ac:dyDescent="0.2">
      <c r="B59" s="2309"/>
      <c r="C59" s="899"/>
      <c r="D59" s="2298"/>
      <c r="E59" s="2299"/>
      <c r="F59" s="937" t="s">
        <v>472</v>
      </c>
      <c r="G59" s="792" t="str">
        <f>NKETRAMPILAN!AO31</f>
        <v xml:space="preserve"> </v>
      </c>
      <c r="H59" s="791">
        <f t="shared" ref="H59:H60" si="129">H58</f>
        <v>0</v>
      </c>
      <c r="I59" s="903" t="str">
        <f t="shared" si="0"/>
        <v xml:space="preserve"> </v>
      </c>
      <c r="J59" s="790" t="str">
        <f t="shared" si="1"/>
        <v/>
      </c>
      <c r="K59" s="2284"/>
      <c r="L59" s="2284"/>
      <c r="M59" s="814"/>
      <c r="N59" s="814"/>
      <c r="O59" s="792" t="str">
        <f t="shared" si="89"/>
        <v xml:space="preserve"> </v>
      </c>
      <c r="P59" s="791">
        <f t="shared" ref="P59:P60" si="130">P58</f>
        <v>0</v>
      </c>
      <c r="Q59" s="903" t="str">
        <f t="shared" si="2"/>
        <v xml:space="preserve"> </v>
      </c>
      <c r="R59" s="790" t="str">
        <f t="shared" si="3"/>
        <v/>
      </c>
      <c r="S59" s="2284"/>
      <c r="T59" s="2284"/>
      <c r="U59" s="945"/>
    </row>
    <row r="60" spans="2:21" ht="15" customHeight="1" thickBot="1" x14ac:dyDescent="0.25">
      <c r="B60" s="2310"/>
      <c r="C60" s="812"/>
      <c r="D60" s="2300"/>
      <c r="E60" s="2301"/>
      <c r="F60" s="938" t="s">
        <v>544</v>
      </c>
      <c r="G60" s="891" t="str">
        <f>NSIKAP!BE36</f>
        <v xml:space="preserve"> </v>
      </c>
      <c r="H60" s="791">
        <f t="shared" si="129"/>
        <v>0</v>
      </c>
      <c r="I60" s="905" t="str">
        <f t="shared" si="0"/>
        <v xml:space="preserve"> </v>
      </c>
      <c r="J60" s="892" t="str">
        <f t="shared" si="1"/>
        <v/>
      </c>
      <c r="K60" s="2285"/>
      <c r="L60" s="2285"/>
      <c r="M60" s="815"/>
      <c r="N60" s="815"/>
      <c r="O60" s="891" t="str">
        <f t="shared" si="89"/>
        <v xml:space="preserve"> </v>
      </c>
      <c r="P60" s="791">
        <f t="shared" si="130"/>
        <v>0</v>
      </c>
      <c r="Q60" s="905" t="str">
        <f t="shared" si="2"/>
        <v xml:space="preserve"> </v>
      </c>
      <c r="R60" s="892" t="str">
        <f t="shared" si="3"/>
        <v/>
      </c>
      <c r="S60" s="2285"/>
      <c r="T60" s="2285"/>
      <c r="U60" s="946"/>
    </row>
    <row r="61" spans="2:21" ht="15" customHeight="1" thickTop="1" x14ac:dyDescent="0.2">
      <c r="B61" s="2311">
        <v>18</v>
      </c>
      <c r="C61" s="901" t="str">
        <f>ABSEN!C28</f>
        <v/>
      </c>
      <c r="D61" s="2296" t="str">
        <f>ABSEN!E28</f>
        <v/>
      </c>
      <c r="E61" s="2297"/>
      <c r="F61" s="939" t="s">
        <v>471</v>
      </c>
      <c r="G61" s="896" t="str">
        <f>NPENGETAHUAN!AP32</f>
        <v xml:space="preserve"> </v>
      </c>
      <c r="H61" s="791">
        <f t="shared" ref="H61" si="131">IF(D61="",0,1)</f>
        <v>0</v>
      </c>
      <c r="I61" s="904" t="str">
        <f t="shared" si="0"/>
        <v xml:space="preserve"> </v>
      </c>
      <c r="J61" s="897" t="str">
        <f t="shared" si="1"/>
        <v/>
      </c>
      <c r="K61" s="2283">
        <f t="shared" ref="K61" si="132">COUNTIF(J61:J63,"Blm tuntas")</f>
        <v>0</v>
      </c>
      <c r="L61" s="2283">
        <f t="shared" ref="L61" si="133">IF(K61=1,1,0)</f>
        <v>0</v>
      </c>
      <c r="M61" s="895"/>
      <c r="N61" s="895"/>
      <c r="O61" s="896" t="str">
        <f t="shared" si="89"/>
        <v xml:space="preserve"> </v>
      </c>
      <c r="P61" s="791">
        <f t="shared" ref="P61" si="134">IF(D61="",0,1)</f>
        <v>0</v>
      </c>
      <c r="Q61" s="904" t="str">
        <f t="shared" si="2"/>
        <v xml:space="preserve"> </v>
      </c>
      <c r="R61" s="897" t="str">
        <f t="shared" si="3"/>
        <v/>
      </c>
      <c r="S61" s="2283">
        <f t="shared" ref="S61" si="135">COUNTIF(R61:R63,"Blm tuntas")</f>
        <v>0</v>
      </c>
      <c r="T61" s="2283">
        <f t="shared" ref="T61" si="136">IF(S61=1,1,0)</f>
        <v>0</v>
      </c>
      <c r="U61" s="947"/>
    </row>
    <row r="62" spans="2:21" ht="15" customHeight="1" x14ac:dyDescent="0.2">
      <c r="B62" s="2309"/>
      <c r="C62" s="899"/>
      <c r="D62" s="2298"/>
      <c r="E62" s="2299"/>
      <c r="F62" s="937" t="s">
        <v>472</v>
      </c>
      <c r="G62" s="792" t="str">
        <f>NKETRAMPILAN!AO32</f>
        <v xml:space="preserve"> </v>
      </c>
      <c r="H62" s="791">
        <f t="shared" ref="H62:H63" si="137">H61</f>
        <v>0</v>
      </c>
      <c r="I62" s="903" t="str">
        <f t="shared" si="0"/>
        <v xml:space="preserve"> </v>
      </c>
      <c r="J62" s="790" t="str">
        <f t="shared" si="1"/>
        <v/>
      </c>
      <c r="K62" s="2284"/>
      <c r="L62" s="2284"/>
      <c r="M62" s="814"/>
      <c r="N62" s="814"/>
      <c r="O62" s="792" t="str">
        <f t="shared" si="89"/>
        <v xml:space="preserve"> </v>
      </c>
      <c r="P62" s="791">
        <f t="shared" ref="P62:P63" si="138">P61</f>
        <v>0</v>
      </c>
      <c r="Q62" s="903" t="str">
        <f t="shared" si="2"/>
        <v xml:space="preserve"> </v>
      </c>
      <c r="R62" s="790" t="str">
        <f t="shared" si="3"/>
        <v/>
      </c>
      <c r="S62" s="2284"/>
      <c r="T62" s="2284"/>
      <c r="U62" s="945"/>
    </row>
    <row r="63" spans="2:21" ht="15" customHeight="1" thickBot="1" x14ac:dyDescent="0.25">
      <c r="B63" s="2310"/>
      <c r="C63" s="812"/>
      <c r="D63" s="2300"/>
      <c r="E63" s="2301"/>
      <c r="F63" s="938" t="s">
        <v>544</v>
      </c>
      <c r="G63" s="891" t="str">
        <f>NSIKAP!BE37</f>
        <v xml:space="preserve"> </v>
      </c>
      <c r="H63" s="791">
        <f t="shared" si="137"/>
        <v>0</v>
      </c>
      <c r="I63" s="905" t="str">
        <f t="shared" si="0"/>
        <v xml:space="preserve"> </v>
      </c>
      <c r="J63" s="892" t="str">
        <f t="shared" si="1"/>
        <v/>
      </c>
      <c r="K63" s="2285"/>
      <c r="L63" s="2285"/>
      <c r="M63" s="815"/>
      <c r="N63" s="815"/>
      <c r="O63" s="891" t="str">
        <f t="shared" si="89"/>
        <v xml:space="preserve"> </v>
      </c>
      <c r="P63" s="791">
        <f t="shared" si="138"/>
        <v>0</v>
      </c>
      <c r="Q63" s="905" t="str">
        <f t="shared" si="2"/>
        <v xml:space="preserve"> </v>
      </c>
      <c r="R63" s="892" t="str">
        <f t="shared" si="3"/>
        <v/>
      </c>
      <c r="S63" s="2285"/>
      <c r="T63" s="2285"/>
      <c r="U63" s="946"/>
    </row>
    <row r="64" spans="2:21" ht="15" customHeight="1" thickTop="1" x14ac:dyDescent="0.2">
      <c r="B64" s="2311">
        <v>19</v>
      </c>
      <c r="C64" s="901" t="str">
        <f>ABSEN!C29</f>
        <v/>
      </c>
      <c r="D64" s="2296" t="str">
        <f>ABSEN!E29</f>
        <v/>
      </c>
      <c r="E64" s="2297"/>
      <c r="F64" s="939" t="s">
        <v>471</v>
      </c>
      <c r="G64" s="896" t="str">
        <f>NPENGETAHUAN!AP33</f>
        <v xml:space="preserve"> </v>
      </c>
      <c r="H64" s="791">
        <f t="shared" ref="H64" si="139">IF(D64="",0,1)</f>
        <v>0</v>
      </c>
      <c r="I64" s="904" t="str">
        <f t="shared" si="0"/>
        <v xml:space="preserve"> </v>
      </c>
      <c r="J64" s="897" t="str">
        <f t="shared" si="1"/>
        <v/>
      </c>
      <c r="K64" s="2283">
        <f t="shared" ref="K64" si="140">COUNTIF(J64:J66,"Blm tuntas")</f>
        <v>0</v>
      </c>
      <c r="L64" s="2283">
        <f t="shared" ref="L64" si="141">IF(K64=1,1,0)</f>
        <v>0</v>
      </c>
      <c r="M64" s="895"/>
      <c r="N64" s="895"/>
      <c r="O64" s="896" t="str">
        <f t="shared" si="89"/>
        <v xml:space="preserve"> </v>
      </c>
      <c r="P64" s="791">
        <f t="shared" ref="P64" si="142">IF(D64="",0,1)</f>
        <v>0</v>
      </c>
      <c r="Q64" s="904" t="str">
        <f t="shared" si="2"/>
        <v xml:space="preserve"> </v>
      </c>
      <c r="R64" s="897" t="str">
        <f t="shared" si="3"/>
        <v/>
      </c>
      <c r="S64" s="2283">
        <f t="shared" ref="S64" si="143">COUNTIF(R64:R66,"Blm tuntas")</f>
        <v>0</v>
      </c>
      <c r="T64" s="2283">
        <f t="shared" ref="T64" si="144">IF(S64=1,1,0)</f>
        <v>0</v>
      </c>
      <c r="U64" s="947"/>
    </row>
    <row r="65" spans="2:21" ht="15" customHeight="1" x14ac:dyDescent="0.2">
      <c r="B65" s="2309"/>
      <c r="C65" s="899"/>
      <c r="D65" s="2298"/>
      <c r="E65" s="2299"/>
      <c r="F65" s="937" t="s">
        <v>472</v>
      </c>
      <c r="G65" s="792" t="str">
        <f>NKETRAMPILAN!AO33</f>
        <v xml:space="preserve"> </v>
      </c>
      <c r="H65" s="791">
        <f t="shared" ref="H65:H66" si="145">H64</f>
        <v>0</v>
      </c>
      <c r="I65" s="903" t="str">
        <f t="shared" si="0"/>
        <v xml:space="preserve"> </v>
      </c>
      <c r="J65" s="790" t="str">
        <f t="shared" si="1"/>
        <v/>
      </c>
      <c r="K65" s="2284"/>
      <c r="L65" s="2284"/>
      <c r="M65" s="814"/>
      <c r="N65" s="814"/>
      <c r="O65" s="792" t="str">
        <f t="shared" si="89"/>
        <v xml:space="preserve"> </v>
      </c>
      <c r="P65" s="791">
        <f t="shared" ref="P65:P66" si="146">P64</f>
        <v>0</v>
      </c>
      <c r="Q65" s="903" t="str">
        <f t="shared" si="2"/>
        <v xml:space="preserve"> </v>
      </c>
      <c r="R65" s="790" t="str">
        <f t="shared" si="3"/>
        <v/>
      </c>
      <c r="S65" s="2284"/>
      <c r="T65" s="2284"/>
      <c r="U65" s="945"/>
    </row>
    <row r="66" spans="2:21" ht="15" customHeight="1" thickBot="1" x14ac:dyDescent="0.25">
      <c r="B66" s="2310"/>
      <c r="C66" s="812"/>
      <c r="D66" s="2300"/>
      <c r="E66" s="2301"/>
      <c r="F66" s="938" t="s">
        <v>544</v>
      </c>
      <c r="G66" s="891" t="str">
        <f>NSIKAP!BE38</f>
        <v xml:space="preserve"> </v>
      </c>
      <c r="H66" s="791">
        <f t="shared" si="145"/>
        <v>0</v>
      </c>
      <c r="I66" s="905" t="str">
        <f t="shared" si="0"/>
        <v xml:space="preserve"> </v>
      </c>
      <c r="J66" s="892" t="str">
        <f t="shared" si="1"/>
        <v/>
      </c>
      <c r="K66" s="2285"/>
      <c r="L66" s="2285"/>
      <c r="M66" s="815"/>
      <c r="N66" s="815"/>
      <c r="O66" s="891" t="str">
        <f t="shared" si="89"/>
        <v xml:space="preserve"> </v>
      </c>
      <c r="P66" s="791">
        <f t="shared" si="146"/>
        <v>0</v>
      </c>
      <c r="Q66" s="905" t="str">
        <f t="shared" si="2"/>
        <v xml:space="preserve"> </v>
      </c>
      <c r="R66" s="892" t="str">
        <f t="shared" si="3"/>
        <v/>
      </c>
      <c r="S66" s="2285"/>
      <c r="T66" s="2285"/>
      <c r="U66" s="946"/>
    </row>
    <row r="67" spans="2:21" ht="15" customHeight="1" thickTop="1" x14ac:dyDescent="0.2">
      <c r="B67" s="2311">
        <v>20</v>
      </c>
      <c r="C67" s="901" t="str">
        <f>ABSEN!C30</f>
        <v/>
      </c>
      <c r="D67" s="2296" t="str">
        <f>ABSEN!E30</f>
        <v/>
      </c>
      <c r="E67" s="2297"/>
      <c r="F67" s="939" t="s">
        <v>471</v>
      </c>
      <c r="G67" s="896" t="str">
        <f>NPENGETAHUAN!AP34</f>
        <v xml:space="preserve"> </v>
      </c>
      <c r="H67" s="791">
        <f t="shared" ref="H67" si="147">IF(D67="",0,1)</f>
        <v>0</v>
      </c>
      <c r="I67" s="904" t="str">
        <f t="shared" si="0"/>
        <v xml:space="preserve"> </v>
      </c>
      <c r="J67" s="897" t="str">
        <f t="shared" si="1"/>
        <v/>
      </c>
      <c r="K67" s="2283">
        <f t="shared" ref="K67" si="148">COUNTIF(J67:J69,"Blm tuntas")</f>
        <v>0</v>
      </c>
      <c r="L67" s="2283">
        <f t="shared" ref="L67" si="149">IF(K67=1,1,0)</f>
        <v>0</v>
      </c>
      <c r="M67" s="895"/>
      <c r="N67" s="895"/>
      <c r="O67" s="896" t="str">
        <f t="shared" si="89"/>
        <v xml:space="preserve"> </v>
      </c>
      <c r="P67" s="791">
        <f t="shared" ref="P67" si="150">IF(D67="",0,1)</f>
        <v>0</v>
      </c>
      <c r="Q67" s="904" t="str">
        <f t="shared" si="2"/>
        <v xml:space="preserve"> </v>
      </c>
      <c r="R67" s="897" t="str">
        <f t="shared" si="3"/>
        <v/>
      </c>
      <c r="S67" s="2283">
        <f t="shared" ref="S67" si="151">COUNTIF(R67:R69,"Blm tuntas")</f>
        <v>0</v>
      </c>
      <c r="T67" s="2283">
        <f t="shared" ref="T67" si="152">IF(S67=1,1,0)</f>
        <v>0</v>
      </c>
      <c r="U67" s="947"/>
    </row>
    <row r="68" spans="2:21" ht="15" customHeight="1" x14ac:dyDescent="0.2">
      <c r="B68" s="2309"/>
      <c r="C68" s="899"/>
      <c r="D68" s="2298"/>
      <c r="E68" s="2299"/>
      <c r="F68" s="937" t="s">
        <v>472</v>
      </c>
      <c r="G68" s="792" t="str">
        <f>NKETRAMPILAN!AO34</f>
        <v xml:space="preserve"> </v>
      </c>
      <c r="H68" s="791">
        <f t="shared" ref="H68:H69" si="153">H67</f>
        <v>0</v>
      </c>
      <c r="I68" s="903" t="str">
        <f t="shared" si="0"/>
        <v xml:space="preserve"> </v>
      </c>
      <c r="J68" s="790" t="str">
        <f t="shared" si="1"/>
        <v/>
      </c>
      <c r="K68" s="2284"/>
      <c r="L68" s="2284"/>
      <c r="M68" s="814"/>
      <c r="N68" s="814"/>
      <c r="O68" s="792" t="str">
        <f t="shared" si="89"/>
        <v xml:space="preserve"> </v>
      </c>
      <c r="P68" s="791">
        <f t="shared" ref="P68:P69" si="154">P67</f>
        <v>0</v>
      </c>
      <c r="Q68" s="903" t="str">
        <f t="shared" si="2"/>
        <v xml:space="preserve"> </v>
      </c>
      <c r="R68" s="790" t="str">
        <f t="shared" si="3"/>
        <v/>
      </c>
      <c r="S68" s="2284"/>
      <c r="T68" s="2284"/>
      <c r="U68" s="945"/>
    </row>
    <row r="69" spans="2:21" ht="15" customHeight="1" thickBot="1" x14ac:dyDescent="0.25">
      <c r="B69" s="2310"/>
      <c r="C69" s="812"/>
      <c r="D69" s="2300"/>
      <c r="E69" s="2301"/>
      <c r="F69" s="938" t="s">
        <v>544</v>
      </c>
      <c r="G69" s="891" t="str">
        <f>NSIKAP!BE39</f>
        <v xml:space="preserve"> </v>
      </c>
      <c r="H69" s="791">
        <f t="shared" si="153"/>
        <v>0</v>
      </c>
      <c r="I69" s="905" t="str">
        <f t="shared" si="0"/>
        <v xml:space="preserve"> </v>
      </c>
      <c r="J69" s="892" t="str">
        <f t="shared" si="1"/>
        <v/>
      </c>
      <c r="K69" s="2285"/>
      <c r="L69" s="2285"/>
      <c r="M69" s="815"/>
      <c r="N69" s="815"/>
      <c r="O69" s="891" t="str">
        <f t="shared" si="89"/>
        <v xml:space="preserve"> </v>
      </c>
      <c r="P69" s="791">
        <f t="shared" si="154"/>
        <v>0</v>
      </c>
      <c r="Q69" s="905" t="str">
        <f t="shared" si="2"/>
        <v xml:space="preserve"> </v>
      </c>
      <c r="R69" s="892" t="str">
        <f t="shared" si="3"/>
        <v/>
      </c>
      <c r="S69" s="2285"/>
      <c r="T69" s="2285"/>
      <c r="U69" s="946"/>
    </row>
    <row r="70" spans="2:21" ht="15" customHeight="1" thickTop="1" x14ac:dyDescent="0.2">
      <c r="B70" s="2311">
        <v>21</v>
      </c>
      <c r="C70" s="901" t="str">
        <f>ABSEN!C31</f>
        <v/>
      </c>
      <c r="D70" s="2296" t="str">
        <f>ABSEN!E31</f>
        <v/>
      </c>
      <c r="E70" s="2297"/>
      <c r="F70" s="939" t="s">
        <v>471</v>
      </c>
      <c r="G70" s="896" t="str">
        <f>NPENGETAHUAN!AP35</f>
        <v xml:space="preserve"> </v>
      </c>
      <c r="H70" s="791">
        <f t="shared" ref="H70" si="155">IF(D70="",0,1)</f>
        <v>0</v>
      </c>
      <c r="I70" s="904" t="str">
        <f t="shared" si="0"/>
        <v xml:space="preserve"> </v>
      </c>
      <c r="J70" s="897" t="str">
        <f t="shared" si="1"/>
        <v/>
      </c>
      <c r="K70" s="2283">
        <f t="shared" ref="K70" si="156">COUNTIF(J70:J72,"Blm tuntas")</f>
        <v>0</v>
      </c>
      <c r="L70" s="2283">
        <f t="shared" ref="L70" si="157">IF(K70=1,1,0)</f>
        <v>0</v>
      </c>
      <c r="M70" s="895"/>
      <c r="N70" s="895"/>
      <c r="O70" s="896" t="str">
        <f t="shared" si="89"/>
        <v xml:space="preserve"> </v>
      </c>
      <c r="P70" s="791">
        <f t="shared" ref="P70" si="158">IF(D70="",0,1)</f>
        <v>0</v>
      </c>
      <c r="Q70" s="904" t="str">
        <f t="shared" si="2"/>
        <v xml:space="preserve"> </v>
      </c>
      <c r="R70" s="897" t="str">
        <f t="shared" si="3"/>
        <v/>
      </c>
      <c r="S70" s="2283">
        <f t="shared" ref="S70" si="159">COUNTIF(R70:R72,"Blm tuntas")</f>
        <v>0</v>
      </c>
      <c r="T70" s="2283">
        <f t="shared" ref="T70" si="160">IF(S70=1,1,0)</f>
        <v>0</v>
      </c>
      <c r="U70" s="947"/>
    </row>
    <row r="71" spans="2:21" ht="15" customHeight="1" x14ac:dyDescent="0.2">
      <c r="B71" s="2309"/>
      <c r="C71" s="899"/>
      <c r="D71" s="2298"/>
      <c r="E71" s="2299"/>
      <c r="F71" s="937" t="s">
        <v>472</v>
      </c>
      <c r="G71" s="792" t="str">
        <f>NKETRAMPILAN!AO35</f>
        <v xml:space="preserve"> </v>
      </c>
      <c r="H71" s="791">
        <f t="shared" ref="H71:H72" si="161">H70</f>
        <v>0</v>
      </c>
      <c r="I71" s="903" t="str">
        <f t="shared" si="0"/>
        <v xml:space="preserve"> </v>
      </c>
      <c r="J71" s="790" t="str">
        <f t="shared" si="1"/>
        <v/>
      </c>
      <c r="K71" s="2284"/>
      <c r="L71" s="2284"/>
      <c r="M71" s="814"/>
      <c r="N71" s="814"/>
      <c r="O71" s="792" t="str">
        <f t="shared" si="89"/>
        <v xml:space="preserve"> </v>
      </c>
      <c r="P71" s="791">
        <f t="shared" ref="P71:P72" si="162">P70</f>
        <v>0</v>
      </c>
      <c r="Q71" s="903" t="str">
        <f t="shared" si="2"/>
        <v xml:space="preserve"> </v>
      </c>
      <c r="R71" s="790" t="str">
        <f t="shared" si="3"/>
        <v/>
      </c>
      <c r="S71" s="2284"/>
      <c r="T71" s="2284"/>
      <c r="U71" s="945"/>
    </row>
    <row r="72" spans="2:21" ht="15" customHeight="1" thickBot="1" x14ac:dyDescent="0.25">
      <c r="B72" s="2310"/>
      <c r="C72" s="812"/>
      <c r="D72" s="2300"/>
      <c r="E72" s="2301"/>
      <c r="F72" s="938" t="s">
        <v>544</v>
      </c>
      <c r="G72" s="891" t="str">
        <f>NSIKAP!BE40</f>
        <v xml:space="preserve"> </v>
      </c>
      <c r="H72" s="791">
        <f t="shared" si="161"/>
        <v>0</v>
      </c>
      <c r="I72" s="905" t="str">
        <f t="shared" si="0"/>
        <v xml:space="preserve"> </v>
      </c>
      <c r="J72" s="892" t="str">
        <f t="shared" si="1"/>
        <v/>
      </c>
      <c r="K72" s="2285"/>
      <c r="L72" s="2285"/>
      <c r="M72" s="815"/>
      <c r="N72" s="815"/>
      <c r="O72" s="891" t="str">
        <f t="shared" si="89"/>
        <v xml:space="preserve"> </v>
      </c>
      <c r="P72" s="791">
        <f t="shared" si="162"/>
        <v>0</v>
      </c>
      <c r="Q72" s="905" t="str">
        <f t="shared" si="2"/>
        <v xml:space="preserve"> </v>
      </c>
      <c r="R72" s="892" t="str">
        <f t="shared" si="3"/>
        <v/>
      </c>
      <c r="S72" s="2285"/>
      <c r="T72" s="2285"/>
      <c r="U72" s="946"/>
    </row>
    <row r="73" spans="2:21" ht="15" customHeight="1" thickTop="1" x14ac:dyDescent="0.2">
      <c r="B73" s="2311">
        <v>22</v>
      </c>
      <c r="C73" s="901" t="str">
        <f>ABSEN!C32</f>
        <v/>
      </c>
      <c r="D73" s="2296" t="str">
        <f>ABSEN!E32</f>
        <v/>
      </c>
      <c r="E73" s="2297"/>
      <c r="F73" s="939" t="s">
        <v>471</v>
      </c>
      <c r="G73" s="896" t="str">
        <f>NPENGETAHUAN!AP36</f>
        <v xml:space="preserve"> </v>
      </c>
      <c r="H73" s="791">
        <f t="shared" ref="H73" si="163">IF(D73="",0,1)</f>
        <v>0</v>
      </c>
      <c r="I73" s="904" t="str">
        <f t="shared" si="0"/>
        <v xml:space="preserve"> </v>
      </c>
      <c r="J73" s="897" t="str">
        <f t="shared" si="1"/>
        <v/>
      </c>
      <c r="K73" s="2283">
        <f t="shared" ref="K73" si="164">COUNTIF(J73:J75,"Blm tuntas")</f>
        <v>0</v>
      </c>
      <c r="L73" s="2283">
        <f t="shared" ref="L73" si="165">IF(K73=1,1,0)</f>
        <v>0</v>
      </c>
      <c r="M73" s="895"/>
      <c r="N73" s="895"/>
      <c r="O73" s="896" t="str">
        <f t="shared" si="89"/>
        <v xml:space="preserve"> </v>
      </c>
      <c r="P73" s="791">
        <f t="shared" ref="P73" si="166">IF(D73="",0,1)</f>
        <v>0</v>
      </c>
      <c r="Q73" s="904" t="str">
        <f t="shared" si="2"/>
        <v xml:space="preserve"> </v>
      </c>
      <c r="R73" s="897" t="str">
        <f t="shared" si="3"/>
        <v/>
      </c>
      <c r="S73" s="2283">
        <f t="shared" ref="S73" si="167">COUNTIF(R73:R75,"Blm tuntas")</f>
        <v>0</v>
      </c>
      <c r="T73" s="2283">
        <f t="shared" ref="T73" si="168">IF(S73=1,1,0)</f>
        <v>0</v>
      </c>
      <c r="U73" s="947"/>
    </row>
    <row r="74" spans="2:21" ht="15" customHeight="1" x14ac:dyDescent="0.2">
      <c r="B74" s="2309"/>
      <c r="C74" s="899"/>
      <c r="D74" s="2298"/>
      <c r="E74" s="2299"/>
      <c r="F74" s="937" t="s">
        <v>472</v>
      </c>
      <c r="G74" s="792" t="str">
        <f>NKETRAMPILAN!AO36</f>
        <v xml:space="preserve"> </v>
      </c>
      <c r="H74" s="791">
        <f t="shared" ref="H74:H75" si="169">H73</f>
        <v>0</v>
      </c>
      <c r="I74" s="903" t="str">
        <f t="shared" si="0"/>
        <v xml:space="preserve"> </v>
      </c>
      <c r="J74" s="790" t="str">
        <f t="shared" si="1"/>
        <v/>
      </c>
      <c r="K74" s="2284"/>
      <c r="L74" s="2284"/>
      <c r="M74" s="814"/>
      <c r="N74" s="814"/>
      <c r="O74" s="792" t="str">
        <f t="shared" si="89"/>
        <v xml:space="preserve"> </v>
      </c>
      <c r="P74" s="791">
        <f t="shared" ref="P74:P75" si="170">P73</f>
        <v>0</v>
      </c>
      <c r="Q74" s="903" t="str">
        <f t="shared" si="2"/>
        <v xml:space="preserve"> </v>
      </c>
      <c r="R74" s="790" t="str">
        <f t="shared" si="3"/>
        <v/>
      </c>
      <c r="S74" s="2284"/>
      <c r="T74" s="2284"/>
      <c r="U74" s="945"/>
    </row>
    <row r="75" spans="2:21" ht="15" customHeight="1" thickBot="1" x14ac:dyDescent="0.25">
      <c r="B75" s="2310"/>
      <c r="C75" s="812"/>
      <c r="D75" s="2300"/>
      <c r="E75" s="2301"/>
      <c r="F75" s="938" t="s">
        <v>544</v>
      </c>
      <c r="G75" s="891" t="str">
        <f>NSIKAP!BE41</f>
        <v xml:space="preserve"> </v>
      </c>
      <c r="H75" s="791">
        <f t="shared" si="169"/>
        <v>0</v>
      </c>
      <c r="I75" s="905" t="str">
        <f t="shared" ref="I75:I138" si="171">IF(ISBLANK(G75)," ",IF(AND((G75&lt;=4),(G75&gt;3.67)),"A",IF(AND((G75&lt;=3.67),(G75&gt;3.33)),"A-",IF(AND((G75&lt;=3.33),(G75&gt;3)),"B+",IF(AND((G75&lt;=3),(G75&gt;2.67)),"B",IF(AND((G75&lt;=2.67),(G75&gt;2.33)),"B-",IF(AND((G75&lt;=2.33),(G75&gt;2)),"C+",IF(AND((G75&lt;=2),(G75&gt;1.67)),"C",IF(AND((G75&lt;=1.67),(G75&gt;1.33)),"C-",IF(AND((G75&lt;=1.33),(G75&gt;1)),"D+",IF(AND((G75&lt;=1),(G75&gt;0)),"D"," ")))))))))))</f>
        <v xml:space="preserve"> </v>
      </c>
      <c r="J75" s="892" t="str">
        <f t="shared" ref="J75:J138" si="172">IF(H75=0,"",IF(G75&lt;$E$5,"Blm Tuntas",IF(G75=0,"","Tuntas")))</f>
        <v/>
      </c>
      <c r="K75" s="2285"/>
      <c r="L75" s="2285"/>
      <c r="M75" s="815"/>
      <c r="N75" s="815"/>
      <c r="O75" s="891" t="str">
        <f t="shared" si="89"/>
        <v xml:space="preserve"> </v>
      </c>
      <c r="P75" s="791">
        <f t="shared" si="170"/>
        <v>0</v>
      </c>
      <c r="Q75" s="905" t="str">
        <f t="shared" ref="Q75:Q138" si="173">IF(ISBLANK(O75)," ",IF(AND((O75&lt;=4),(O75&gt;3.67)),"A",IF(AND((O75&lt;=3.67),(O75&gt;3.33)),"A-",IF(AND((O75&lt;=3.33),(O75&gt;3)),"B+",IF(AND((O75&lt;=3),(O75&gt;2.67)),"B",IF(AND((O75&lt;=2.67),(O75&gt;2.33)),"B-",IF(AND((O75&lt;=2.33),(O75&gt;2)),"C+",IF(AND((O75&lt;=2),(O75&gt;1.67)),"C",IF(AND((O75&lt;=1.67),(O75&gt;1.33)),"C-",IF(AND((O75&lt;=1.33),(O75&gt;1)),"D+",IF(AND((O75&lt;=1),(O75&gt;0)),"D"," ")))))))))))</f>
        <v xml:space="preserve"> </v>
      </c>
      <c r="R75" s="892" t="str">
        <f t="shared" ref="R75:R138" si="174">IF(P75=0,"",IF(O75&lt;$E$5,"Blm Tuntas",IF(O75=0,"","Tuntas")))</f>
        <v/>
      </c>
      <c r="S75" s="2285"/>
      <c r="T75" s="2285"/>
      <c r="U75" s="946"/>
    </row>
    <row r="76" spans="2:21" ht="15" customHeight="1" thickTop="1" x14ac:dyDescent="0.2">
      <c r="B76" s="2311">
        <v>23</v>
      </c>
      <c r="C76" s="901" t="str">
        <f>ABSEN!C33</f>
        <v/>
      </c>
      <c r="D76" s="2296" t="str">
        <f>ABSEN!E33</f>
        <v/>
      </c>
      <c r="E76" s="2297"/>
      <c r="F76" s="939" t="s">
        <v>471</v>
      </c>
      <c r="G76" s="896" t="str">
        <f>NPENGETAHUAN!AP37</f>
        <v xml:space="preserve"> </v>
      </c>
      <c r="H76" s="791">
        <f t="shared" ref="H76" si="175">IF(D76="",0,1)</f>
        <v>0</v>
      </c>
      <c r="I76" s="904" t="str">
        <f t="shared" si="171"/>
        <v xml:space="preserve"> </v>
      </c>
      <c r="J76" s="897" t="str">
        <f t="shared" si="172"/>
        <v/>
      </c>
      <c r="K76" s="2283">
        <f t="shared" ref="K76" si="176">COUNTIF(J76:J78,"Blm tuntas")</f>
        <v>0</v>
      </c>
      <c r="L76" s="2283">
        <f t="shared" ref="L76" si="177">IF(K76=1,1,0)</f>
        <v>0</v>
      </c>
      <c r="M76" s="895"/>
      <c r="N76" s="895"/>
      <c r="O76" s="896" t="str">
        <f t="shared" ref="O76:O107" si="178">IF(N76=0,G76,2.67)</f>
        <v xml:space="preserve"> </v>
      </c>
      <c r="P76" s="791">
        <f t="shared" ref="P76" si="179">IF(D76="",0,1)</f>
        <v>0</v>
      </c>
      <c r="Q76" s="904" t="str">
        <f t="shared" si="173"/>
        <v xml:space="preserve"> </v>
      </c>
      <c r="R76" s="897" t="str">
        <f t="shared" si="174"/>
        <v/>
      </c>
      <c r="S76" s="2283">
        <f t="shared" ref="S76" si="180">COUNTIF(R76:R78,"Blm tuntas")</f>
        <v>0</v>
      </c>
      <c r="T76" s="2283">
        <f t="shared" ref="T76" si="181">IF(S76=1,1,0)</f>
        <v>0</v>
      </c>
      <c r="U76" s="947"/>
    </row>
    <row r="77" spans="2:21" ht="15" customHeight="1" x14ac:dyDescent="0.2">
      <c r="B77" s="2309"/>
      <c r="C77" s="899"/>
      <c r="D77" s="2298"/>
      <c r="E77" s="2299"/>
      <c r="F77" s="937" t="s">
        <v>472</v>
      </c>
      <c r="G77" s="792" t="str">
        <f>NKETRAMPILAN!AO37</f>
        <v xml:space="preserve"> </v>
      </c>
      <c r="H77" s="791">
        <f t="shared" ref="H77:H78" si="182">H76</f>
        <v>0</v>
      </c>
      <c r="I77" s="903" t="str">
        <f t="shared" si="171"/>
        <v xml:space="preserve"> </v>
      </c>
      <c r="J77" s="790" t="str">
        <f t="shared" si="172"/>
        <v/>
      </c>
      <c r="K77" s="2284"/>
      <c r="L77" s="2284"/>
      <c r="M77" s="814"/>
      <c r="N77" s="814"/>
      <c r="O77" s="792" t="str">
        <f t="shared" si="178"/>
        <v xml:space="preserve"> </v>
      </c>
      <c r="P77" s="791">
        <f t="shared" ref="P77:P78" si="183">P76</f>
        <v>0</v>
      </c>
      <c r="Q77" s="903" t="str">
        <f t="shared" si="173"/>
        <v xml:space="preserve"> </v>
      </c>
      <c r="R77" s="790" t="str">
        <f t="shared" si="174"/>
        <v/>
      </c>
      <c r="S77" s="2284"/>
      <c r="T77" s="2284"/>
      <c r="U77" s="945"/>
    </row>
    <row r="78" spans="2:21" ht="15" customHeight="1" thickBot="1" x14ac:dyDescent="0.25">
      <c r="B78" s="2310"/>
      <c r="C78" s="812"/>
      <c r="D78" s="2300"/>
      <c r="E78" s="2301"/>
      <c r="F78" s="938" t="s">
        <v>544</v>
      </c>
      <c r="G78" s="891" t="str">
        <f>NSIKAP!BE42</f>
        <v xml:space="preserve"> </v>
      </c>
      <c r="H78" s="791">
        <f t="shared" si="182"/>
        <v>0</v>
      </c>
      <c r="I78" s="905" t="str">
        <f t="shared" si="171"/>
        <v xml:space="preserve"> </v>
      </c>
      <c r="J78" s="892" t="str">
        <f t="shared" si="172"/>
        <v/>
      </c>
      <c r="K78" s="2285"/>
      <c r="L78" s="2285"/>
      <c r="M78" s="815"/>
      <c r="N78" s="815"/>
      <c r="O78" s="891" t="str">
        <f t="shared" si="178"/>
        <v xml:space="preserve"> </v>
      </c>
      <c r="P78" s="791">
        <f t="shared" si="183"/>
        <v>0</v>
      </c>
      <c r="Q78" s="905" t="str">
        <f t="shared" si="173"/>
        <v xml:space="preserve"> </v>
      </c>
      <c r="R78" s="892" t="str">
        <f t="shared" si="174"/>
        <v/>
      </c>
      <c r="S78" s="2285"/>
      <c r="T78" s="2285"/>
      <c r="U78" s="946"/>
    </row>
    <row r="79" spans="2:21" ht="15" customHeight="1" thickTop="1" x14ac:dyDescent="0.2">
      <c r="B79" s="2311">
        <v>24</v>
      </c>
      <c r="C79" s="901" t="str">
        <f>ABSEN!C34</f>
        <v/>
      </c>
      <c r="D79" s="2296" t="str">
        <f>ABSEN!E34</f>
        <v/>
      </c>
      <c r="E79" s="2297"/>
      <c r="F79" s="939" t="s">
        <v>471</v>
      </c>
      <c r="G79" s="896" t="str">
        <f>NPENGETAHUAN!AP38</f>
        <v xml:space="preserve"> </v>
      </c>
      <c r="H79" s="791">
        <f t="shared" ref="H79" si="184">IF(D79="",0,1)</f>
        <v>0</v>
      </c>
      <c r="I79" s="904" t="str">
        <f t="shared" si="171"/>
        <v xml:space="preserve"> </v>
      </c>
      <c r="J79" s="897" t="str">
        <f t="shared" si="172"/>
        <v/>
      </c>
      <c r="K79" s="2283">
        <f t="shared" ref="K79" si="185">COUNTIF(J79:J81,"Blm tuntas")</f>
        <v>0</v>
      </c>
      <c r="L79" s="2283">
        <f t="shared" ref="L79" si="186">IF(K79=1,1,0)</f>
        <v>0</v>
      </c>
      <c r="M79" s="895"/>
      <c r="N79" s="895"/>
      <c r="O79" s="896" t="str">
        <f t="shared" si="178"/>
        <v xml:space="preserve"> </v>
      </c>
      <c r="P79" s="791">
        <f t="shared" ref="P79" si="187">IF(D79="",0,1)</f>
        <v>0</v>
      </c>
      <c r="Q79" s="904" t="str">
        <f t="shared" si="173"/>
        <v xml:space="preserve"> </v>
      </c>
      <c r="R79" s="897" t="str">
        <f t="shared" si="174"/>
        <v/>
      </c>
      <c r="S79" s="2283">
        <f t="shared" ref="S79" si="188">COUNTIF(R79:R81,"Blm tuntas")</f>
        <v>0</v>
      </c>
      <c r="T79" s="2283">
        <f t="shared" ref="T79" si="189">IF(S79=1,1,0)</f>
        <v>0</v>
      </c>
      <c r="U79" s="947"/>
    </row>
    <row r="80" spans="2:21" ht="15" customHeight="1" x14ac:dyDescent="0.2">
      <c r="B80" s="2309"/>
      <c r="C80" s="899"/>
      <c r="D80" s="2298"/>
      <c r="E80" s="2299"/>
      <c r="F80" s="937" t="s">
        <v>472</v>
      </c>
      <c r="G80" s="792" t="str">
        <f>NKETRAMPILAN!AO38</f>
        <v xml:space="preserve"> </v>
      </c>
      <c r="H80" s="791">
        <f t="shared" ref="H80:H81" si="190">H79</f>
        <v>0</v>
      </c>
      <c r="I80" s="903" t="str">
        <f t="shared" si="171"/>
        <v xml:space="preserve"> </v>
      </c>
      <c r="J80" s="790" t="str">
        <f t="shared" si="172"/>
        <v/>
      </c>
      <c r="K80" s="2284"/>
      <c r="L80" s="2284"/>
      <c r="M80" s="814"/>
      <c r="N80" s="814"/>
      <c r="O80" s="792" t="str">
        <f t="shared" si="178"/>
        <v xml:space="preserve"> </v>
      </c>
      <c r="P80" s="791">
        <f t="shared" ref="P80:P81" si="191">P79</f>
        <v>0</v>
      </c>
      <c r="Q80" s="903" t="str">
        <f t="shared" si="173"/>
        <v xml:space="preserve"> </v>
      </c>
      <c r="R80" s="790" t="str">
        <f t="shared" si="174"/>
        <v/>
      </c>
      <c r="S80" s="2284"/>
      <c r="T80" s="2284"/>
      <c r="U80" s="945"/>
    </row>
    <row r="81" spans="2:21" ht="15" customHeight="1" thickBot="1" x14ac:dyDescent="0.25">
      <c r="B81" s="2310"/>
      <c r="C81" s="812"/>
      <c r="D81" s="2300"/>
      <c r="E81" s="2301"/>
      <c r="F81" s="938" t="s">
        <v>544</v>
      </c>
      <c r="G81" s="891" t="str">
        <f>NSIKAP!BE43</f>
        <v xml:space="preserve"> </v>
      </c>
      <c r="H81" s="791">
        <f t="shared" si="190"/>
        <v>0</v>
      </c>
      <c r="I81" s="905" t="str">
        <f t="shared" si="171"/>
        <v xml:space="preserve"> </v>
      </c>
      <c r="J81" s="892" t="str">
        <f t="shared" si="172"/>
        <v/>
      </c>
      <c r="K81" s="2285"/>
      <c r="L81" s="2285"/>
      <c r="M81" s="815"/>
      <c r="N81" s="815"/>
      <c r="O81" s="891" t="str">
        <f t="shared" si="178"/>
        <v xml:space="preserve"> </v>
      </c>
      <c r="P81" s="791">
        <f t="shared" si="191"/>
        <v>0</v>
      </c>
      <c r="Q81" s="905" t="str">
        <f t="shared" si="173"/>
        <v xml:space="preserve"> </v>
      </c>
      <c r="R81" s="892" t="str">
        <f t="shared" si="174"/>
        <v/>
      </c>
      <c r="S81" s="2285"/>
      <c r="T81" s="2285"/>
      <c r="U81" s="946"/>
    </row>
    <row r="82" spans="2:21" ht="15" customHeight="1" thickTop="1" x14ac:dyDescent="0.2">
      <c r="B82" s="2311">
        <v>25</v>
      </c>
      <c r="C82" s="901" t="str">
        <f>ABSEN!C35</f>
        <v/>
      </c>
      <c r="D82" s="2296" t="str">
        <f>ABSEN!E35</f>
        <v/>
      </c>
      <c r="E82" s="2297"/>
      <c r="F82" s="939" t="s">
        <v>471</v>
      </c>
      <c r="G82" s="896" t="str">
        <f>NPENGETAHUAN!AP39</f>
        <v xml:space="preserve"> </v>
      </c>
      <c r="H82" s="791">
        <f t="shared" ref="H82" si="192">IF(D82="",0,1)</f>
        <v>0</v>
      </c>
      <c r="I82" s="904" t="str">
        <f t="shared" si="171"/>
        <v xml:space="preserve"> </v>
      </c>
      <c r="J82" s="897" t="str">
        <f t="shared" si="172"/>
        <v/>
      </c>
      <c r="K82" s="2283">
        <f t="shared" ref="K82" si="193">COUNTIF(J82:J84,"Blm tuntas")</f>
        <v>0</v>
      </c>
      <c r="L82" s="2283">
        <f t="shared" ref="L82" si="194">IF(K82=1,1,0)</f>
        <v>0</v>
      </c>
      <c r="M82" s="895"/>
      <c r="N82" s="895"/>
      <c r="O82" s="896" t="str">
        <f t="shared" si="178"/>
        <v xml:space="preserve"> </v>
      </c>
      <c r="P82" s="791">
        <f t="shared" ref="P82" si="195">IF(D82="",0,1)</f>
        <v>0</v>
      </c>
      <c r="Q82" s="904" t="str">
        <f t="shared" si="173"/>
        <v xml:space="preserve"> </v>
      </c>
      <c r="R82" s="897" t="str">
        <f t="shared" si="174"/>
        <v/>
      </c>
      <c r="S82" s="2283">
        <f t="shared" ref="S82" si="196">COUNTIF(R82:R84,"Blm tuntas")</f>
        <v>0</v>
      </c>
      <c r="T82" s="2283">
        <f t="shared" ref="T82" si="197">IF(S82=1,1,0)</f>
        <v>0</v>
      </c>
      <c r="U82" s="947"/>
    </row>
    <row r="83" spans="2:21" ht="15" customHeight="1" x14ac:dyDescent="0.2">
      <c r="B83" s="2309"/>
      <c r="C83" s="899"/>
      <c r="D83" s="2298"/>
      <c r="E83" s="2299"/>
      <c r="F83" s="937" t="s">
        <v>472</v>
      </c>
      <c r="G83" s="792" t="str">
        <f>NKETRAMPILAN!AO39</f>
        <v xml:space="preserve"> </v>
      </c>
      <c r="H83" s="791">
        <f t="shared" ref="H83:H84" si="198">H82</f>
        <v>0</v>
      </c>
      <c r="I83" s="903" t="str">
        <f t="shared" si="171"/>
        <v xml:space="preserve"> </v>
      </c>
      <c r="J83" s="790" t="str">
        <f t="shared" si="172"/>
        <v/>
      </c>
      <c r="K83" s="2284"/>
      <c r="L83" s="2284"/>
      <c r="M83" s="814"/>
      <c r="N83" s="814"/>
      <c r="O83" s="792" t="str">
        <f t="shared" si="178"/>
        <v xml:space="preserve"> </v>
      </c>
      <c r="P83" s="791">
        <f t="shared" ref="P83:P84" si="199">P82</f>
        <v>0</v>
      </c>
      <c r="Q83" s="903" t="str">
        <f t="shared" si="173"/>
        <v xml:space="preserve"> </v>
      </c>
      <c r="R83" s="790" t="str">
        <f t="shared" si="174"/>
        <v/>
      </c>
      <c r="S83" s="2284"/>
      <c r="T83" s="2284"/>
      <c r="U83" s="945"/>
    </row>
    <row r="84" spans="2:21" ht="15" customHeight="1" thickBot="1" x14ac:dyDescent="0.25">
      <c r="B84" s="2310"/>
      <c r="C84" s="812"/>
      <c r="D84" s="2300"/>
      <c r="E84" s="2301"/>
      <c r="F84" s="938" t="s">
        <v>544</v>
      </c>
      <c r="G84" s="891" t="str">
        <f>NSIKAP!BE44</f>
        <v xml:space="preserve"> </v>
      </c>
      <c r="H84" s="791">
        <f t="shared" si="198"/>
        <v>0</v>
      </c>
      <c r="I84" s="905" t="str">
        <f t="shared" si="171"/>
        <v xml:space="preserve"> </v>
      </c>
      <c r="J84" s="892" t="str">
        <f t="shared" si="172"/>
        <v/>
      </c>
      <c r="K84" s="2285"/>
      <c r="L84" s="2285"/>
      <c r="M84" s="815"/>
      <c r="N84" s="815"/>
      <c r="O84" s="891" t="str">
        <f t="shared" si="178"/>
        <v xml:space="preserve"> </v>
      </c>
      <c r="P84" s="791">
        <f t="shared" si="199"/>
        <v>0</v>
      </c>
      <c r="Q84" s="905" t="str">
        <f t="shared" si="173"/>
        <v xml:space="preserve"> </v>
      </c>
      <c r="R84" s="892" t="str">
        <f t="shared" si="174"/>
        <v/>
      </c>
      <c r="S84" s="2285"/>
      <c r="T84" s="2285"/>
      <c r="U84" s="946"/>
    </row>
    <row r="85" spans="2:21" ht="15" customHeight="1" thickTop="1" x14ac:dyDescent="0.2">
      <c r="B85" s="2311">
        <v>26</v>
      </c>
      <c r="C85" s="901" t="str">
        <f>ABSEN!C36</f>
        <v/>
      </c>
      <c r="D85" s="2296" t="str">
        <f>ABSEN!E36</f>
        <v/>
      </c>
      <c r="E85" s="2297"/>
      <c r="F85" s="939" t="s">
        <v>471</v>
      </c>
      <c r="G85" s="896" t="str">
        <f>NPENGETAHUAN!AP40</f>
        <v xml:space="preserve"> </v>
      </c>
      <c r="H85" s="791">
        <f t="shared" ref="H85" si="200">IF(D85="",0,1)</f>
        <v>0</v>
      </c>
      <c r="I85" s="904" t="str">
        <f t="shared" si="171"/>
        <v xml:space="preserve"> </v>
      </c>
      <c r="J85" s="897" t="str">
        <f t="shared" si="172"/>
        <v/>
      </c>
      <c r="K85" s="2283">
        <f t="shared" ref="K85" si="201">COUNTIF(J85:J87,"Blm tuntas")</f>
        <v>0</v>
      </c>
      <c r="L85" s="2283">
        <f t="shared" ref="L85" si="202">IF(K85=1,1,0)</f>
        <v>0</v>
      </c>
      <c r="M85" s="895"/>
      <c r="N85" s="895"/>
      <c r="O85" s="896" t="str">
        <f t="shared" si="178"/>
        <v xml:space="preserve"> </v>
      </c>
      <c r="P85" s="791">
        <f t="shared" ref="P85" si="203">IF(D85="",0,1)</f>
        <v>0</v>
      </c>
      <c r="Q85" s="904" t="str">
        <f t="shared" si="173"/>
        <v xml:space="preserve"> </v>
      </c>
      <c r="R85" s="897" t="str">
        <f t="shared" si="174"/>
        <v/>
      </c>
      <c r="S85" s="2283">
        <f t="shared" ref="S85" si="204">COUNTIF(R85:R87,"Blm tuntas")</f>
        <v>0</v>
      </c>
      <c r="T85" s="2283">
        <f t="shared" ref="T85" si="205">IF(S85=1,1,0)</f>
        <v>0</v>
      </c>
      <c r="U85" s="947"/>
    </row>
    <row r="86" spans="2:21" ht="15" customHeight="1" x14ac:dyDescent="0.2">
      <c r="B86" s="2309"/>
      <c r="C86" s="899"/>
      <c r="D86" s="2298"/>
      <c r="E86" s="2299"/>
      <c r="F86" s="937" t="s">
        <v>472</v>
      </c>
      <c r="G86" s="792" t="str">
        <f>NKETRAMPILAN!AO40</f>
        <v xml:space="preserve"> </v>
      </c>
      <c r="H86" s="791">
        <f t="shared" ref="H86:H87" si="206">H85</f>
        <v>0</v>
      </c>
      <c r="I86" s="903" t="str">
        <f t="shared" si="171"/>
        <v xml:space="preserve"> </v>
      </c>
      <c r="J86" s="790" t="str">
        <f t="shared" si="172"/>
        <v/>
      </c>
      <c r="K86" s="2284"/>
      <c r="L86" s="2284"/>
      <c r="M86" s="814"/>
      <c r="N86" s="814"/>
      <c r="O86" s="792" t="str">
        <f t="shared" si="178"/>
        <v xml:space="preserve"> </v>
      </c>
      <c r="P86" s="791">
        <f t="shared" ref="P86:P87" si="207">P85</f>
        <v>0</v>
      </c>
      <c r="Q86" s="903" t="str">
        <f t="shared" si="173"/>
        <v xml:space="preserve"> </v>
      </c>
      <c r="R86" s="790" t="str">
        <f t="shared" si="174"/>
        <v/>
      </c>
      <c r="S86" s="2284"/>
      <c r="T86" s="2284"/>
      <c r="U86" s="945"/>
    </row>
    <row r="87" spans="2:21" ht="15" customHeight="1" thickBot="1" x14ac:dyDescent="0.25">
      <c r="B87" s="2310"/>
      <c r="C87" s="812"/>
      <c r="D87" s="2300"/>
      <c r="E87" s="2301"/>
      <c r="F87" s="938" t="s">
        <v>544</v>
      </c>
      <c r="G87" s="891" t="str">
        <f>NSIKAP!BE45</f>
        <v xml:space="preserve"> </v>
      </c>
      <c r="H87" s="791">
        <f t="shared" si="206"/>
        <v>0</v>
      </c>
      <c r="I87" s="905" t="str">
        <f t="shared" si="171"/>
        <v xml:space="preserve"> </v>
      </c>
      <c r="J87" s="892" t="str">
        <f t="shared" si="172"/>
        <v/>
      </c>
      <c r="K87" s="2285"/>
      <c r="L87" s="2285"/>
      <c r="M87" s="815"/>
      <c r="N87" s="815"/>
      <c r="O87" s="891" t="str">
        <f t="shared" si="178"/>
        <v xml:space="preserve"> </v>
      </c>
      <c r="P87" s="791">
        <f t="shared" si="207"/>
        <v>0</v>
      </c>
      <c r="Q87" s="905" t="str">
        <f t="shared" si="173"/>
        <v xml:space="preserve"> </v>
      </c>
      <c r="R87" s="892" t="str">
        <f t="shared" si="174"/>
        <v/>
      </c>
      <c r="S87" s="2285"/>
      <c r="T87" s="2285"/>
      <c r="U87" s="946"/>
    </row>
    <row r="88" spans="2:21" ht="15" customHeight="1" thickTop="1" x14ac:dyDescent="0.2">
      <c r="B88" s="2311">
        <v>27</v>
      </c>
      <c r="C88" s="901" t="str">
        <f>ABSEN!C37</f>
        <v/>
      </c>
      <c r="D88" s="2296" t="str">
        <f>ABSEN!E37</f>
        <v/>
      </c>
      <c r="E88" s="2297"/>
      <c r="F88" s="939" t="s">
        <v>471</v>
      </c>
      <c r="G88" s="896" t="str">
        <f>NPENGETAHUAN!AP41</f>
        <v xml:space="preserve"> </v>
      </c>
      <c r="H88" s="791">
        <f t="shared" ref="H88" si="208">IF(D88="",0,1)</f>
        <v>0</v>
      </c>
      <c r="I88" s="904" t="str">
        <f t="shared" si="171"/>
        <v xml:space="preserve"> </v>
      </c>
      <c r="J88" s="897" t="str">
        <f t="shared" si="172"/>
        <v/>
      </c>
      <c r="K88" s="2283">
        <f t="shared" ref="K88" si="209">COUNTIF(J88:J90,"Blm tuntas")</f>
        <v>0</v>
      </c>
      <c r="L88" s="2283">
        <f t="shared" ref="L88" si="210">IF(K88=1,1,0)</f>
        <v>0</v>
      </c>
      <c r="M88" s="895"/>
      <c r="N88" s="895"/>
      <c r="O88" s="896" t="str">
        <f t="shared" si="178"/>
        <v xml:space="preserve"> </v>
      </c>
      <c r="P88" s="791">
        <f t="shared" ref="P88" si="211">IF(D88="",0,1)</f>
        <v>0</v>
      </c>
      <c r="Q88" s="904" t="str">
        <f t="shared" si="173"/>
        <v xml:space="preserve"> </v>
      </c>
      <c r="R88" s="897" t="str">
        <f t="shared" si="174"/>
        <v/>
      </c>
      <c r="S88" s="2283">
        <f t="shared" ref="S88" si="212">COUNTIF(R88:R90,"Blm tuntas")</f>
        <v>0</v>
      </c>
      <c r="T88" s="2283">
        <f t="shared" ref="T88" si="213">IF(S88=1,1,0)</f>
        <v>0</v>
      </c>
      <c r="U88" s="947"/>
    </row>
    <row r="89" spans="2:21" ht="15" customHeight="1" x14ac:dyDescent="0.2">
      <c r="B89" s="2309"/>
      <c r="C89" s="899"/>
      <c r="D89" s="2298"/>
      <c r="E89" s="2299"/>
      <c r="F89" s="937" t="s">
        <v>472</v>
      </c>
      <c r="G89" s="792" t="str">
        <f>NKETRAMPILAN!AO41</f>
        <v xml:space="preserve"> </v>
      </c>
      <c r="H89" s="791">
        <f t="shared" ref="H89:H90" si="214">H88</f>
        <v>0</v>
      </c>
      <c r="I89" s="903" t="str">
        <f t="shared" si="171"/>
        <v xml:space="preserve"> </v>
      </c>
      <c r="J89" s="790" t="str">
        <f t="shared" si="172"/>
        <v/>
      </c>
      <c r="K89" s="2284"/>
      <c r="L89" s="2284"/>
      <c r="M89" s="814"/>
      <c r="N89" s="814"/>
      <c r="O89" s="792" t="str">
        <f t="shared" si="178"/>
        <v xml:space="preserve"> </v>
      </c>
      <c r="P89" s="791">
        <f t="shared" ref="P89:P90" si="215">P88</f>
        <v>0</v>
      </c>
      <c r="Q89" s="903" t="str">
        <f t="shared" si="173"/>
        <v xml:space="preserve"> </v>
      </c>
      <c r="R89" s="790" t="str">
        <f t="shared" si="174"/>
        <v/>
      </c>
      <c r="S89" s="2284"/>
      <c r="T89" s="2284"/>
      <c r="U89" s="945"/>
    </row>
    <row r="90" spans="2:21" ht="15" customHeight="1" thickBot="1" x14ac:dyDescent="0.25">
      <c r="B90" s="2310"/>
      <c r="C90" s="812"/>
      <c r="D90" s="2300"/>
      <c r="E90" s="2301"/>
      <c r="F90" s="938" t="s">
        <v>544</v>
      </c>
      <c r="G90" s="891" t="str">
        <f>NSIKAP!BE46</f>
        <v xml:space="preserve"> </v>
      </c>
      <c r="H90" s="791">
        <f t="shared" si="214"/>
        <v>0</v>
      </c>
      <c r="I90" s="905" t="str">
        <f t="shared" si="171"/>
        <v xml:space="preserve"> </v>
      </c>
      <c r="J90" s="892" t="str">
        <f t="shared" si="172"/>
        <v/>
      </c>
      <c r="K90" s="2285"/>
      <c r="L90" s="2285"/>
      <c r="M90" s="815"/>
      <c r="N90" s="815"/>
      <c r="O90" s="891" t="str">
        <f t="shared" si="178"/>
        <v xml:space="preserve"> </v>
      </c>
      <c r="P90" s="791">
        <f t="shared" si="215"/>
        <v>0</v>
      </c>
      <c r="Q90" s="905" t="str">
        <f t="shared" si="173"/>
        <v xml:space="preserve"> </v>
      </c>
      <c r="R90" s="892" t="str">
        <f t="shared" si="174"/>
        <v/>
      </c>
      <c r="S90" s="2285"/>
      <c r="T90" s="2285"/>
      <c r="U90" s="946"/>
    </row>
    <row r="91" spans="2:21" ht="15" customHeight="1" thickTop="1" x14ac:dyDescent="0.2">
      <c r="B91" s="2311">
        <v>28</v>
      </c>
      <c r="C91" s="901" t="str">
        <f>ABSEN!C38</f>
        <v/>
      </c>
      <c r="D91" s="2296" t="str">
        <f>ABSEN!E38</f>
        <v/>
      </c>
      <c r="E91" s="2297"/>
      <c r="F91" s="939" t="s">
        <v>471</v>
      </c>
      <c r="G91" s="896" t="str">
        <f>NPENGETAHUAN!AP42</f>
        <v xml:space="preserve"> </v>
      </c>
      <c r="H91" s="791">
        <f t="shared" ref="H91" si="216">IF(D91="",0,1)</f>
        <v>0</v>
      </c>
      <c r="I91" s="904" t="str">
        <f t="shared" si="171"/>
        <v xml:space="preserve"> </v>
      </c>
      <c r="J91" s="897" t="str">
        <f t="shared" si="172"/>
        <v/>
      </c>
      <c r="K91" s="2283">
        <f t="shared" ref="K91" si="217">COUNTIF(J91:J93,"Blm tuntas")</f>
        <v>0</v>
      </c>
      <c r="L91" s="2283">
        <f t="shared" ref="L91" si="218">IF(K91=1,1,0)</f>
        <v>0</v>
      </c>
      <c r="M91" s="895"/>
      <c r="N91" s="895"/>
      <c r="O91" s="896" t="str">
        <f t="shared" si="178"/>
        <v xml:space="preserve"> </v>
      </c>
      <c r="P91" s="791">
        <f t="shared" ref="P91" si="219">IF(D91="",0,1)</f>
        <v>0</v>
      </c>
      <c r="Q91" s="904" t="str">
        <f t="shared" si="173"/>
        <v xml:space="preserve"> </v>
      </c>
      <c r="R91" s="897" t="str">
        <f t="shared" si="174"/>
        <v/>
      </c>
      <c r="S91" s="2283">
        <f t="shared" ref="S91" si="220">COUNTIF(R91:R93,"Blm tuntas")</f>
        <v>0</v>
      </c>
      <c r="T91" s="2283">
        <f t="shared" ref="T91" si="221">IF(S91=1,1,0)</f>
        <v>0</v>
      </c>
      <c r="U91" s="947"/>
    </row>
    <row r="92" spans="2:21" ht="15" customHeight="1" x14ac:dyDescent="0.2">
      <c r="B92" s="2309"/>
      <c r="C92" s="899"/>
      <c r="D92" s="2298"/>
      <c r="E92" s="2299"/>
      <c r="F92" s="937" t="s">
        <v>472</v>
      </c>
      <c r="G92" s="792" t="str">
        <f>NKETRAMPILAN!AO42</f>
        <v xml:space="preserve"> </v>
      </c>
      <c r="H92" s="791">
        <f t="shared" ref="H92:H93" si="222">H91</f>
        <v>0</v>
      </c>
      <c r="I92" s="903" t="str">
        <f t="shared" si="171"/>
        <v xml:space="preserve"> </v>
      </c>
      <c r="J92" s="790" t="str">
        <f t="shared" si="172"/>
        <v/>
      </c>
      <c r="K92" s="2284"/>
      <c r="L92" s="2284"/>
      <c r="M92" s="814"/>
      <c r="N92" s="814"/>
      <c r="O92" s="792" t="str">
        <f t="shared" si="178"/>
        <v xml:space="preserve"> </v>
      </c>
      <c r="P92" s="791">
        <f t="shared" ref="P92:P93" si="223">P91</f>
        <v>0</v>
      </c>
      <c r="Q92" s="903" t="str">
        <f t="shared" si="173"/>
        <v xml:space="preserve"> </v>
      </c>
      <c r="R92" s="790" t="str">
        <f t="shared" si="174"/>
        <v/>
      </c>
      <c r="S92" s="2284"/>
      <c r="T92" s="2284"/>
      <c r="U92" s="945"/>
    </row>
    <row r="93" spans="2:21" ht="15" customHeight="1" thickBot="1" x14ac:dyDescent="0.25">
      <c r="B93" s="2310"/>
      <c r="C93" s="812"/>
      <c r="D93" s="2300"/>
      <c r="E93" s="2301"/>
      <c r="F93" s="938" t="s">
        <v>544</v>
      </c>
      <c r="G93" s="891" t="str">
        <f>NSIKAP!BE47</f>
        <v xml:space="preserve"> </v>
      </c>
      <c r="H93" s="791">
        <f t="shared" si="222"/>
        <v>0</v>
      </c>
      <c r="I93" s="905" t="str">
        <f t="shared" si="171"/>
        <v xml:space="preserve"> </v>
      </c>
      <c r="J93" s="892" t="str">
        <f t="shared" si="172"/>
        <v/>
      </c>
      <c r="K93" s="2285"/>
      <c r="L93" s="2285"/>
      <c r="M93" s="815"/>
      <c r="N93" s="815"/>
      <c r="O93" s="891" t="str">
        <f t="shared" si="178"/>
        <v xml:space="preserve"> </v>
      </c>
      <c r="P93" s="791">
        <f t="shared" si="223"/>
        <v>0</v>
      </c>
      <c r="Q93" s="905" t="str">
        <f t="shared" si="173"/>
        <v xml:space="preserve"> </v>
      </c>
      <c r="R93" s="892" t="str">
        <f t="shared" si="174"/>
        <v/>
      </c>
      <c r="S93" s="2285"/>
      <c r="T93" s="2285"/>
      <c r="U93" s="946"/>
    </row>
    <row r="94" spans="2:21" ht="15" customHeight="1" thickTop="1" x14ac:dyDescent="0.2">
      <c r="B94" s="2311">
        <v>29</v>
      </c>
      <c r="C94" s="901" t="str">
        <f>ABSEN!C39</f>
        <v/>
      </c>
      <c r="D94" s="2296" t="str">
        <f>ABSEN!E39</f>
        <v/>
      </c>
      <c r="E94" s="2297"/>
      <c r="F94" s="939" t="s">
        <v>471</v>
      </c>
      <c r="G94" s="896" t="str">
        <f>NPENGETAHUAN!AP43</f>
        <v xml:space="preserve"> </v>
      </c>
      <c r="H94" s="791">
        <f t="shared" ref="H94" si="224">IF(D94="",0,1)</f>
        <v>0</v>
      </c>
      <c r="I94" s="904" t="str">
        <f t="shared" si="171"/>
        <v xml:space="preserve"> </v>
      </c>
      <c r="J94" s="897" t="str">
        <f t="shared" si="172"/>
        <v/>
      </c>
      <c r="K94" s="2283">
        <f t="shared" ref="K94" si="225">COUNTIF(J94:J96,"Blm tuntas")</f>
        <v>0</v>
      </c>
      <c r="L94" s="2283">
        <f t="shared" ref="L94" si="226">IF(K94=1,1,0)</f>
        <v>0</v>
      </c>
      <c r="M94" s="895"/>
      <c r="N94" s="895"/>
      <c r="O94" s="896" t="str">
        <f t="shared" si="178"/>
        <v xml:space="preserve"> </v>
      </c>
      <c r="P94" s="791">
        <f t="shared" ref="P94" si="227">IF(D94="",0,1)</f>
        <v>0</v>
      </c>
      <c r="Q94" s="904" t="str">
        <f t="shared" si="173"/>
        <v xml:space="preserve"> </v>
      </c>
      <c r="R94" s="897" t="str">
        <f t="shared" si="174"/>
        <v/>
      </c>
      <c r="S94" s="2283">
        <f t="shared" ref="S94" si="228">COUNTIF(R94:R96,"Blm tuntas")</f>
        <v>0</v>
      </c>
      <c r="T94" s="2283">
        <f t="shared" ref="T94" si="229">IF(S94=1,1,0)</f>
        <v>0</v>
      </c>
      <c r="U94" s="947"/>
    </row>
    <row r="95" spans="2:21" ht="15" customHeight="1" x14ac:dyDescent="0.2">
      <c r="B95" s="2309"/>
      <c r="C95" s="899"/>
      <c r="D95" s="2298"/>
      <c r="E95" s="2299"/>
      <c r="F95" s="937" t="s">
        <v>472</v>
      </c>
      <c r="G95" s="792" t="str">
        <f>NKETRAMPILAN!AO43</f>
        <v xml:space="preserve"> </v>
      </c>
      <c r="H95" s="791">
        <f t="shared" ref="H95:H96" si="230">H94</f>
        <v>0</v>
      </c>
      <c r="I95" s="903" t="str">
        <f t="shared" si="171"/>
        <v xml:space="preserve"> </v>
      </c>
      <c r="J95" s="790" t="str">
        <f t="shared" si="172"/>
        <v/>
      </c>
      <c r="K95" s="2284"/>
      <c r="L95" s="2284"/>
      <c r="M95" s="814"/>
      <c r="N95" s="814"/>
      <c r="O95" s="792" t="str">
        <f t="shared" si="178"/>
        <v xml:space="preserve"> </v>
      </c>
      <c r="P95" s="791">
        <f t="shared" ref="P95:P96" si="231">P94</f>
        <v>0</v>
      </c>
      <c r="Q95" s="903" t="str">
        <f t="shared" si="173"/>
        <v xml:space="preserve"> </v>
      </c>
      <c r="R95" s="790" t="str">
        <f t="shared" si="174"/>
        <v/>
      </c>
      <c r="S95" s="2284"/>
      <c r="T95" s="2284"/>
      <c r="U95" s="945"/>
    </row>
    <row r="96" spans="2:21" ht="15" customHeight="1" thickBot="1" x14ac:dyDescent="0.25">
      <c r="B96" s="2310"/>
      <c r="C96" s="812"/>
      <c r="D96" s="2300"/>
      <c r="E96" s="2301"/>
      <c r="F96" s="938" t="s">
        <v>544</v>
      </c>
      <c r="G96" s="891" t="str">
        <f>NSIKAP!BE48</f>
        <v xml:space="preserve"> </v>
      </c>
      <c r="H96" s="791">
        <f t="shared" si="230"/>
        <v>0</v>
      </c>
      <c r="I96" s="905" t="str">
        <f t="shared" si="171"/>
        <v xml:space="preserve"> </v>
      </c>
      <c r="J96" s="892" t="str">
        <f t="shared" si="172"/>
        <v/>
      </c>
      <c r="K96" s="2285"/>
      <c r="L96" s="2285"/>
      <c r="M96" s="815"/>
      <c r="N96" s="815"/>
      <c r="O96" s="891" t="str">
        <f t="shared" si="178"/>
        <v xml:space="preserve"> </v>
      </c>
      <c r="P96" s="791">
        <f t="shared" si="231"/>
        <v>0</v>
      </c>
      <c r="Q96" s="905" t="str">
        <f t="shared" si="173"/>
        <v xml:space="preserve"> </v>
      </c>
      <c r="R96" s="892" t="str">
        <f t="shared" si="174"/>
        <v/>
      </c>
      <c r="S96" s="2285"/>
      <c r="T96" s="2285"/>
      <c r="U96" s="946"/>
    </row>
    <row r="97" spans="2:21" ht="15" customHeight="1" thickTop="1" x14ac:dyDescent="0.2">
      <c r="B97" s="2311">
        <v>30</v>
      </c>
      <c r="C97" s="901" t="str">
        <f>ABSEN!C40</f>
        <v/>
      </c>
      <c r="D97" s="2296" t="str">
        <f>ABSEN!E40</f>
        <v/>
      </c>
      <c r="E97" s="2297"/>
      <c r="F97" s="939" t="s">
        <v>471</v>
      </c>
      <c r="G97" s="896" t="str">
        <f>NPENGETAHUAN!AP44</f>
        <v xml:space="preserve"> </v>
      </c>
      <c r="H97" s="791">
        <f t="shared" ref="H97" si="232">IF(D97="",0,1)</f>
        <v>0</v>
      </c>
      <c r="I97" s="904" t="str">
        <f t="shared" si="171"/>
        <v xml:space="preserve"> </v>
      </c>
      <c r="J97" s="897" t="str">
        <f t="shared" si="172"/>
        <v/>
      </c>
      <c r="K97" s="2283">
        <f t="shared" ref="K97" si="233">COUNTIF(J97:J99,"Blm tuntas")</f>
        <v>0</v>
      </c>
      <c r="L97" s="2283">
        <f t="shared" ref="L97" si="234">IF(K97=1,1,0)</f>
        <v>0</v>
      </c>
      <c r="M97" s="895"/>
      <c r="N97" s="895"/>
      <c r="O97" s="896" t="str">
        <f t="shared" si="178"/>
        <v xml:space="preserve"> </v>
      </c>
      <c r="P97" s="791">
        <f t="shared" ref="P97" si="235">IF(D97="",0,1)</f>
        <v>0</v>
      </c>
      <c r="Q97" s="904" t="str">
        <f t="shared" si="173"/>
        <v xml:space="preserve"> </v>
      </c>
      <c r="R97" s="897" t="str">
        <f t="shared" si="174"/>
        <v/>
      </c>
      <c r="S97" s="2283">
        <f t="shared" ref="S97" si="236">COUNTIF(R97:R99,"Blm tuntas")</f>
        <v>0</v>
      </c>
      <c r="T97" s="2283">
        <f t="shared" ref="T97" si="237">IF(S97=1,1,0)</f>
        <v>0</v>
      </c>
      <c r="U97" s="947"/>
    </row>
    <row r="98" spans="2:21" ht="15" customHeight="1" x14ac:dyDescent="0.2">
      <c r="B98" s="2309"/>
      <c r="C98" s="899"/>
      <c r="D98" s="2298"/>
      <c r="E98" s="2299"/>
      <c r="F98" s="937" t="s">
        <v>472</v>
      </c>
      <c r="G98" s="792" t="str">
        <f>NKETRAMPILAN!AO44</f>
        <v xml:space="preserve"> </v>
      </c>
      <c r="H98" s="791">
        <f t="shared" ref="H98:H99" si="238">H97</f>
        <v>0</v>
      </c>
      <c r="I98" s="903" t="str">
        <f t="shared" si="171"/>
        <v xml:space="preserve"> </v>
      </c>
      <c r="J98" s="790" t="str">
        <f t="shared" si="172"/>
        <v/>
      </c>
      <c r="K98" s="2284"/>
      <c r="L98" s="2284"/>
      <c r="M98" s="814"/>
      <c r="N98" s="814"/>
      <c r="O98" s="792" t="str">
        <f t="shared" si="178"/>
        <v xml:space="preserve"> </v>
      </c>
      <c r="P98" s="791">
        <f t="shared" ref="P98:P99" si="239">P97</f>
        <v>0</v>
      </c>
      <c r="Q98" s="903" t="str">
        <f t="shared" si="173"/>
        <v xml:space="preserve"> </v>
      </c>
      <c r="R98" s="790" t="str">
        <f t="shared" si="174"/>
        <v/>
      </c>
      <c r="S98" s="2284"/>
      <c r="T98" s="2284"/>
      <c r="U98" s="945"/>
    </row>
    <row r="99" spans="2:21" ht="15" customHeight="1" thickBot="1" x14ac:dyDescent="0.25">
      <c r="B99" s="2310"/>
      <c r="C99" s="812"/>
      <c r="D99" s="2300"/>
      <c r="E99" s="2301"/>
      <c r="F99" s="938" t="s">
        <v>544</v>
      </c>
      <c r="G99" s="891" t="str">
        <f>NSIKAP!BE49</f>
        <v xml:space="preserve"> </v>
      </c>
      <c r="H99" s="791">
        <f t="shared" si="238"/>
        <v>0</v>
      </c>
      <c r="I99" s="905" t="str">
        <f t="shared" si="171"/>
        <v xml:space="preserve"> </v>
      </c>
      <c r="J99" s="892" t="str">
        <f t="shared" si="172"/>
        <v/>
      </c>
      <c r="K99" s="2285"/>
      <c r="L99" s="2285"/>
      <c r="M99" s="815"/>
      <c r="N99" s="815"/>
      <c r="O99" s="891" t="str">
        <f t="shared" si="178"/>
        <v xml:space="preserve"> </v>
      </c>
      <c r="P99" s="791">
        <f t="shared" si="239"/>
        <v>0</v>
      </c>
      <c r="Q99" s="905" t="str">
        <f t="shared" si="173"/>
        <v xml:space="preserve"> </v>
      </c>
      <c r="R99" s="892" t="str">
        <f t="shared" si="174"/>
        <v/>
      </c>
      <c r="S99" s="2285"/>
      <c r="T99" s="2285"/>
      <c r="U99" s="946"/>
    </row>
    <row r="100" spans="2:21" ht="15" customHeight="1" thickTop="1" x14ac:dyDescent="0.2">
      <c r="B100" s="2311">
        <v>31</v>
      </c>
      <c r="C100" s="901" t="str">
        <f>ABSEN!C41</f>
        <v/>
      </c>
      <c r="D100" s="2296" t="str">
        <f>ABSEN!E41</f>
        <v/>
      </c>
      <c r="E100" s="2297"/>
      <c r="F100" s="939" t="s">
        <v>471</v>
      </c>
      <c r="G100" s="896" t="str">
        <f>NPENGETAHUAN!AP45</f>
        <v xml:space="preserve"> </v>
      </c>
      <c r="H100" s="791">
        <f t="shared" ref="H100" si="240">IF(D100="",0,1)</f>
        <v>0</v>
      </c>
      <c r="I100" s="904" t="str">
        <f t="shared" si="171"/>
        <v xml:space="preserve"> </v>
      </c>
      <c r="J100" s="897" t="str">
        <f t="shared" si="172"/>
        <v/>
      </c>
      <c r="K100" s="2283">
        <f t="shared" ref="K100" si="241">COUNTIF(J100:J102,"Blm tuntas")</f>
        <v>0</v>
      </c>
      <c r="L100" s="2283">
        <f t="shared" ref="L100" si="242">IF(K100=1,1,0)</f>
        <v>0</v>
      </c>
      <c r="M100" s="895"/>
      <c r="N100" s="895"/>
      <c r="O100" s="896" t="str">
        <f t="shared" si="178"/>
        <v xml:space="preserve"> </v>
      </c>
      <c r="P100" s="791">
        <f t="shared" ref="P100" si="243">IF(D100="",0,1)</f>
        <v>0</v>
      </c>
      <c r="Q100" s="904" t="str">
        <f t="shared" si="173"/>
        <v xml:space="preserve"> </v>
      </c>
      <c r="R100" s="897" t="str">
        <f t="shared" si="174"/>
        <v/>
      </c>
      <c r="S100" s="2283">
        <f t="shared" ref="S100" si="244">COUNTIF(R100:R102,"Blm tuntas")</f>
        <v>0</v>
      </c>
      <c r="T100" s="2283">
        <f t="shared" ref="T100" si="245">IF(S100=1,1,0)</f>
        <v>0</v>
      </c>
      <c r="U100" s="947"/>
    </row>
    <row r="101" spans="2:21" ht="15" customHeight="1" x14ac:dyDescent="0.2">
      <c r="B101" s="2309"/>
      <c r="C101" s="899"/>
      <c r="D101" s="2298"/>
      <c r="E101" s="2299"/>
      <c r="F101" s="937" t="s">
        <v>472</v>
      </c>
      <c r="G101" s="792" t="str">
        <f>NKETRAMPILAN!AO45</f>
        <v xml:space="preserve"> </v>
      </c>
      <c r="H101" s="791">
        <f t="shared" ref="H101:H102" si="246">H100</f>
        <v>0</v>
      </c>
      <c r="I101" s="903" t="str">
        <f t="shared" si="171"/>
        <v xml:space="preserve"> </v>
      </c>
      <c r="J101" s="790" t="str">
        <f t="shared" si="172"/>
        <v/>
      </c>
      <c r="K101" s="2284"/>
      <c r="L101" s="2284"/>
      <c r="M101" s="814"/>
      <c r="N101" s="814"/>
      <c r="O101" s="792" t="str">
        <f t="shared" si="178"/>
        <v xml:space="preserve"> </v>
      </c>
      <c r="P101" s="791">
        <f t="shared" ref="P101:P102" si="247">P100</f>
        <v>0</v>
      </c>
      <c r="Q101" s="903" t="str">
        <f t="shared" si="173"/>
        <v xml:space="preserve"> </v>
      </c>
      <c r="R101" s="790" t="str">
        <f t="shared" si="174"/>
        <v/>
      </c>
      <c r="S101" s="2284"/>
      <c r="T101" s="2284"/>
      <c r="U101" s="945"/>
    </row>
    <row r="102" spans="2:21" ht="15" customHeight="1" thickBot="1" x14ac:dyDescent="0.25">
      <c r="B102" s="2310"/>
      <c r="C102" s="812"/>
      <c r="D102" s="2300"/>
      <c r="E102" s="2301"/>
      <c r="F102" s="938" t="s">
        <v>544</v>
      </c>
      <c r="G102" s="891" t="str">
        <f>NSIKAP!BE50</f>
        <v xml:space="preserve"> </v>
      </c>
      <c r="H102" s="791">
        <f t="shared" si="246"/>
        <v>0</v>
      </c>
      <c r="I102" s="905" t="str">
        <f t="shared" si="171"/>
        <v xml:space="preserve"> </v>
      </c>
      <c r="J102" s="892" t="str">
        <f t="shared" si="172"/>
        <v/>
      </c>
      <c r="K102" s="2285"/>
      <c r="L102" s="2285"/>
      <c r="M102" s="815"/>
      <c r="N102" s="815"/>
      <c r="O102" s="891" t="str">
        <f t="shared" si="178"/>
        <v xml:space="preserve"> </v>
      </c>
      <c r="P102" s="791">
        <f t="shared" si="247"/>
        <v>0</v>
      </c>
      <c r="Q102" s="905" t="str">
        <f t="shared" si="173"/>
        <v xml:space="preserve"> </v>
      </c>
      <c r="R102" s="892" t="str">
        <f t="shared" si="174"/>
        <v/>
      </c>
      <c r="S102" s="2285"/>
      <c r="T102" s="2285"/>
      <c r="U102" s="946"/>
    </row>
    <row r="103" spans="2:21" ht="15" customHeight="1" thickTop="1" x14ac:dyDescent="0.2">
      <c r="B103" s="2311">
        <v>32</v>
      </c>
      <c r="C103" s="901" t="str">
        <f>ABSEN!C42</f>
        <v/>
      </c>
      <c r="D103" s="2296" t="str">
        <f>ABSEN!E42</f>
        <v/>
      </c>
      <c r="E103" s="2297"/>
      <c r="F103" s="939" t="s">
        <v>471</v>
      </c>
      <c r="G103" s="896" t="str">
        <f>NPENGETAHUAN!AP46</f>
        <v xml:space="preserve"> </v>
      </c>
      <c r="H103" s="791">
        <f t="shared" ref="H103" si="248">IF(D103="",0,1)</f>
        <v>0</v>
      </c>
      <c r="I103" s="904" t="str">
        <f t="shared" si="171"/>
        <v xml:space="preserve"> </v>
      </c>
      <c r="J103" s="897" t="str">
        <f t="shared" si="172"/>
        <v/>
      </c>
      <c r="K103" s="2283">
        <f t="shared" ref="K103" si="249">COUNTIF(J103:J105,"Blm tuntas")</f>
        <v>0</v>
      </c>
      <c r="L103" s="2283">
        <f t="shared" ref="L103" si="250">IF(K103=1,1,0)</f>
        <v>0</v>
      </c>
      <c r="M103" s="895"/>
      <c r="N103" s="895"/>
      <c r="O103" s="896" t="str">
        <f t="shared" si="178"/>
        <v xml:space="preserve"> </v>
      </c>
      <c r="P103" s="791">
        <f t="shared" ref="P103" si="251">IF(D103="",0,1)</f>
        <v>0</v>
      </c>
      <c r="Q103" s="904" t="str">
        <f t="shared" si="173"/>
        <v xml:space="preserve"> </v>
      </c>
      <c r="R103" s="897" t="str">
        <f t="shared" si="174"/>
        <v/>
      </c>
      <c r="S103" s="2283">
        <f t="shared" ref="S103" si="252">COUNTIF(R103:R105,"Blm tuntas")</f>
        <v>0</v>
      </c>
      <c r="T103" s="2283">
        <f t="shared" ref="T103" si="253">IF(S103=1,1,0)</f>
        <v>0</v>
      </c>
      <c r="U103" s="947"/>
    </row>
    <row r="104" spans="2:21" ht="15" customHeight="1" x14ac:dyDescent="0.2">
      <c r="B104" s="2309"/>
      <c r="C104" s="899"/>
      <c r="D104" s="2298"/>
      <c r="E104" s="2299"/>
      <c r="F104" s="937" t="s">
        <v>472</v>
      </c>
      <c r="G104" s="792" t="str">
        <f>NKETRAMPILAN!AO46</f>
        <v xml:space="preserve"> </v>
      </c>
      <c r="H104" s="791">
        <f t="shared" ref="H104:H105" si="254">H103</f>
        <v>0</v>
      </c>
      <c r="I104" s="903" t="str">
        <f t="shared" si="171"/>
        <v xml:space="preserve"> </v>
      </c>
      <c r="J104" s="790" t="str">
        <f t="shared" si="172"/>
        <v/>
      </c>
      <c r="K104" s="2284"/>
      <c r="L104" s="2284"/>
      <c r="M104" s="814"/>
      <c r="N104" s="814"/>
      <c r="O104" s="792" t="str">
        <f t="shared" si="178"/>
        <v xml:space="preserve"> </v>
      </c>
      <c r="P104" s="791">
        <f t="shared" ref="P104:P105" si="255">P103</f>
        <v>0</v>
      </c>
      <c r="Q104" s="903" t="str">
        <f t="shared" si="173"/>
        <v xml:space="preserve"> </v>
      </c>
      <c r="R104" s="790" t="str">
        <f t="shared" si="174"/>
        <v/>
      </c>
      <c r="S104" s="2284"/>
      <c r="T104" s="2284"/>
      <c r="U104" s="945"/>
    </row>
    <row r="105" spans="2:21" ht="15" customHeight="1" thickBot="1" x14ac:dyDescent="0.25">
      <c r="B105" s="2310"/>
      <c r="C105" s="812"/>
      <c r="D105" s="2300"/>
      <c r="E105" s="2301"/>
      <c r="F105" s="938" t="s">
        <v>544</v>
      </c>
      <c r="G105" s="891" t="str">
        <f>NSIKAP!BE51</f>
        <v xml:space="preserve"> </v>
      </c>
      <c r="H105" s="791">
        <f t="shared" si="254"/>
        <v>0</v>
      </c>
      <c r="I105" s="905" t="str">
        <f t="shared" si="171"/>
        <v xml:space="preserve"> </v>
      </c>
      <c r="J105" s="892" t="str">
        <f t="shared" si="172"/>
        <v/>
      </c>
      <c r="K105" s="2285"/>
      <c r="L105" s="2285"/>
      <c r="M105" s="815"/>
      <c r="N105" s="815"/>
      <c r="O105" s="891" t="str">
        <f t="shared" si="178"/>
        <v xml:space="preserve"> </v>
      </c>
      <c r="P105" s="791">
        <f t="shared" si="255"/>
        <v>0</v>
      </c>
      <c r="Q105" s="905" t="str">
        <f t="shared" si="173"/>
        <v xml:space="preserve"> </v>
      </c>
      <c r="R105" s="892" t="str">
        <f t="shared" si="174"/>
        <v/>
      </c>
      <c r="S105" s="2285"/>
      <c r="T105" s="2285"/>
      <c r="U105" s="946"/>
    </row>
    <row r="106" spans="2:21" ht="15" customHeight="1" thickTop="1" x14ac:dyDescent="0.2">
      <c r="B106" s="2311">
        <v>33</v>
      </c>
      <c r="C106" s="901" t="str">
        <f>ABSEN!C43</f>
        <v/>
      </c>
      <c r="D106" s="2296" t="str">
        <f>ABSEN!E43</f>
        <v/>
      </c>
      <c r="E106" s="2297"/>
      <c r="F106" s="939" t="s">
        <v>471</v>
      </c>
      <c r="G106" s="896" t="str">
        <f>NPENGETAHUAN!AP47</f>
        <v xml:space="preserve"> </v>
      </c>
      <c r="H106" s="791">
        <f t="shared" ref="H106" si="256">IF(D106="",0,1)</f>
        <v>0</v>
      </c>
      <c r="I106" s="904" t="str">
        <f t="shared" si="171"/>
        <v xml:space="preserve"> </v>
      </c>
      <c r="J106" s="897" t="str">
        <f t="shared" si="172"/>
        <v/>
      </c>
      <c r="K106" s="2283">
        <f t="shared" ref="K106" si="257">COUNTIF(J106:J108,"Blm tuntas")</f>
        <v>0</v>
      </c>
      <c r="L106" s="2283">
        <f t="shared" ref="L106" si="258">IF(K106=1,1,0)</f>
        <v>0</v>
      </c>
      <c r="M106" s="895"/>
      <c r="N106" s="895"/>
      <c r="O106" s="896" t="str">
        <f t="shared" si="178"/>
        <v xml:space="preserve"> </v>
      </c>
      <c r="P106" s="791">
        <f t="shared" ref="P106" si="259">IF(D106="",0,1)</f>
        <v>0</v>
      </c>
      <c r="Q106" s="904" t="str">
        <f t="shared" si="173"/>
        <v xml:space="preserve"> </v>
      </c>
      <c r="R106" s="897" t="str">
        <f t="shared" si="174"/>
        <v/>
      </c>
      <c r="S106" s="2283">
        <f t="shared" ref="S106" si="260">COUNTIF(R106:R108,"Blm tuntas")</f>
        <v>0</v>
      </c>
      <c r="T106" s="2283">
        <f t="shared" ref="T106" si="261">IF(S106=1,1,0)</f>
        <v>0</v>
      </c>
      <c r="U106" s="947"/>
    </row>
    <row r="107" spans="2:21" ht="15" customHeight="1" x14ac:dyDescent="0.2">
      <c r="B107" s="2309"/>
      <c r="C107" s="899"/>
      <c r="D107" s="2298"/>
      <c r="E107" s="2299"/>
      <c r="F107" s="937" t="s">
        <v>472</v>
      </c>
      <c r="G107" s="792" t="str">
        <f>NKETRAMPILAN!AO47</f>
        <v xml:space="preserve"> </v>
      </c>
      <c r="H107" s="791">
        <f t="shared" ref="H107:H108" si="262">H106</f>
        <v>0</v>
      </c>
      <c r="I107" s="903" t="str">
        <f t="shared" si="171"/>
        <v xml:space="preserve"> </v>
      </c>
      <c r="J107" s="790" t="str">
        <f t="shared" si="172"/>
        <v/>
      </c>
      <c r="K107" s="2284"/>
      <c r="L107" s="2284"/>
      <c r="M107" s="814"/>
      <c r="N107" s="814"/>
      <c r="O107" s="792" t="str">
        <f t="shared" si="178"/>
        <v xml:space="preserve"> </v>
      </c>
      <c r="P107" s="791">
        <f t="shared" ref="P107:P108" si="263">P106</f>
        <v>0</v>
      </c>
      <c r="Q107" s="903" t="str">
        <f t="shared" si="173"/>
        <v xml:space="preserve"> </v>
      </c>
      <c r="R107" s="790" t="str">
        <f t="shared" si="174"/>
        <v/>
      </c>
      <c r="S107" s="2284"/>
      <c r="T107" s="2284"/>
      <c r="U107" s="945"/>
    </row>
    <row r="108" spans="2:21" ht="15" customHeight="1" thickBot="1" x14ac:dyDescent="0.25">
      <c r="B108" s="2310"/>
      <c r="C108" s="812"/>
      <c r="D108" s="2300"/>
      <c r="E108" s="2301"/>
      <c r="F108" s="938" t="s">
        <v>544</v>
      </c>
      <c r="G108" s="891" t="str">
        <f>NSIKAP!BE52</f>
        <v xml:space="preserve"> </v>
      </c>
      <c r="H108" s="791">
        <f t="shared" si="262"/>
        <v>0</v>
      </c>
      <c r="I108" s="905" t="str">
        <f t="shared" si="171"/>
        <v xml:space="preserve"> </v>
      </c>
      <c r="J108" s="892" t="str">
        <f t="shared" si="172"/>
        <v/>
      </c>
      <c r="K108" s="2285"/>
      <c r="L108" s="2285"/>
      <c r="M108" s="815"/>
      <c r="N108" s="815"/>
      <c r="O108" s="891" t="str">
        <f t="shared" ref="O108:O139" si="264">IF(N108=0,G108,2.67)</f>
        <v xml:space="preserve"> </v>
      </c>
      <c r="P108" s="791">
        <f t="shared" si="263"/>
        <v>0</v>
      </c>
      <c r="Q108" s="905" t="str">
        <f t="shared" si="173"/>
        <v xml:space="preserve"> </v>
      </c>
      <c r="R108" s="892" t="str">
        <f t="shared" si="174"/>
        <v/>
      </c>
      <c r="S108" s="2285"/>
      <c r="T108" s="2285"/>
      <c r="U108" s="946"/>
    </row>
    <row r="109" spans="2:21" ht="15" customHeight="1" thickTop="1" x14ac:dyDescent="0.2">
      <c r="B109" s="2311">
        <v>34</v>
      </c>
      <c r="C109" s="901" t="str">
        <f>ABSEN!C44</f>
        <v/>
      </c>
      <c r="D109" s="2296" t="str">
        <f>ABSEN!E44</f>
        <v/>
      </c>
      <c r="E109" s="2297"/>
      <c r="F109" s="939" t="s">
        <v>471</v>
      </c>
      <c r="G109" s="896" t="str">
        <f>NPENGETAHUAN!AP48</f>
        <v xml:space="preserve"> </v>
      </c>
      <c r="H109" s="791">
        <f t="shared" ref="H109" si="265">IF(D109="",0,1)</f>
        <v>0</v>
      </c>
      <c r="I109" s="904" t="str">
        <f t="shared" si="171"/>
        <v xml:space="preserve"> </v>
      </c>
      <c r="J109" s="897" t="str">
        <f t="shared" si="172"/>
        <v/>
      </c>
      <c r="K109" s="2283">
        <f t="shared" ref="K109" si="266">COUNTIF(J109:J111,"Blm tuntas")</f>
        <v>0</v>
      </c>
      <c r="L109" s="2283">
        <f t="shared" ref="L109" si="267">IF(K109=1,1,0)</f>
        <v>0</v>
      </c>
      <c r="M109" s="895"/>
      <c r="N109" s="895"/>
      <c r="O109" s="896" t="str">
        <f t="shared" si="264"/>
        <v xml:space="preserve"> </v>
      </c>
      <c r="P109" s="791">
        <f t="shared" ref="P109" si="268">IF(D109="",0,1)</f>
        <v>0</v>
      </c>
      <c r="Q109" s="904" t="str">
        <f t="shared" si="173"/>
        <v xml:space="preserve"> </v>
      </c>
      <c r="R109" s="897" t="str">
        <f t="shared" si="174"/>
        <v/>
      </c>
      <c r="S109" s="2283">
        <f t="shared" ref="S109" si="269">COUNTIF(R109:R111,"Blm tuntas")</f>
        <v>0</v>
      </c>
      <c r="T109" s="2283">
        <f t="shared" ref="T109" si="270">IF(S109=1,1,0)</f>
        <v>0</v>
      </c>
      <c r="U109" s="947"/>
    </row>
    <row r="110" spans="2:21" ht="15" customHeight="1" x14ac:dyDescent="0.2">
      <c r="B110" s="2309"/>
      <c r="C110" s="899"/>
      <c r="D110" s="2298"/>
      <c r="E110" s="2299"/>
      <c r="F110" s="937" t="s">
        <v>472</v>
      </c>
      <c r="G110" s="792" t="str">
        <f>NKETRAMPILAN!AO48</f>
        <v xml:space="preserve"> </v>
      </c>
      <c r="H110" s="791">
        <f t="shared" ref="H110:H111" si="271">H109</f>
        <v>0</v>
      </c>
      <c r="I110" s="903" t="str">
        <f t="shared" si="171"/>
        <v xml:space="preserve"> </v>
      </c>
      <c r="J110" s="790" t="str">
        <f t="shared" si="172"/>
        <v/>
      </c>
      <c r="K110" s="2284"/>
      <c r="L110" s="2284"/>
      <c r="M110" s="814"/>
      <c r="N110" s="814"/>
      <c r="O110" s="792" t="str">
        <f t="shared" si="264"/>
        <v xml:space="preserve"> </v>
      </c>
      <c r="P110" s="791">
        <f t="shared" ref="P110:P111" si="272">P109</f>
        <v>0</v>
      </c>
      <c r="Q110" s="903" t="str">
        <f t="shared" si="173"/>
        <v xml:space="preserve"> </v>
      </c>
      <c r="R110" s="790" t="str">
        <f t="shared" si="174"/>
        <v/>
      </c>
      <c r="S110" s="2284"/>
      <c r="T110" s="2284"/>
      <c r="U110" s="945"/>
    </row>
    <row r="111" spans="2:21" ht="15" customHeight="1" thickBot="1" x14ac:dyDescent="0.25">
      <c r="B111" s="2310"/>
      <c r="C111" s="812"/>
      <c r="D111" s="2300"/>
      <c r="E111" s="2301"/>
      <c r="F111" s="938" t="s">
        <v>544</v>
      </c>
      <c r="G111" s="891" t="str">
        <f>NSIKAP!BE53</f>
        <v xml:space="preserve"> </v>
      </c>
      <c r="H111" s="791">
        <f t="shared" si="271"/>
        <v>0</v>
      </c>
      <c r="I111" s="905" t="str">
        <f t="shared" si="171"/>
        <v xml:space="preserve"> </v>
      </c>
      <c r="J111" s="892" t="str">
        <f t="shared" si="172"/>
        <v/>
      </c>
      <c r="K111" s="2285"/>
      <c r="L111" s="2285"/>
      <c r="M111" s="815"/>
      <c r="N111" s="815"/>
      <c r="O111" s="891" t="str">
        <f t="shared" si="264"/>
        <v xml:space="preserve"> </v>
      </c>
      <c r="P111" s="791">
        <f t="shared" si="272"/>
        <v>0</v>
      </c>
      <c r="Q111" s="905" t="str">
        <f t="shared" si="173"/>
        <v xml:space="preserve"> </v>
      </c>
      <c r="R111" s="892" t="str">
        <f t="shared" si="174"/>
        <v/>
      </c>
      <c r="S111" s="2285"/>
      <c r="T111" s="2285"/>
      <c r="U111" s="946"/>
    </row>
    <row r="112" spans="2:21" ht="15" customHeight="1" thickTop="1" x14ac:dyDescent="0.2">
      <c r="B112" s="2311">
        <v>35</v>
      </c>
      <c r="C112" s="901" t="str">
        <f>ABSEN!C45</f>
        <v/>
      </c>
      <c r="D112" s="2296" t="str">
        <f>ABSEN!E45</f>
        <v/>
      </c>
      <c r="E112" s="2297"/>
      <c r="F112" s="939" t="s">
        <v>471</v>
      </c>
      <c r="G112" s="896" t="str">
        <f>NPENGETAHUAN!AP49</f>
        <v xml:space="preserve"> </v>
      </c>
      <c r="H112" s="791">
        <f t="shared" ref="H112" si="273">IF(D112="",0,1)</f>
        <v>0</v>
      </c>
      <c r="I112" s="904" t="str">
        <f t="shared" si="171"/>
        <v xml:space="preserve"> </v>
      </c>
      <c r="J112" s="897" t="str">
        <f t="shared" si="172"/>
        <v/>
      </c>
      <c r="K112" s="2283">
        <f t="shared" ref="K112" si="274">COUNTIF(J112:J114,"Blm tuntas")</f>
        <v>0</v>
      </c>
      <c r="L112" s="2283">
        <f t="shared" ref="L112" si="275">IF(K112=1,1,0)</f>
        <v>0</v>
      </c>
      <c r="M112" s="895"/>
      <c r="N112" s="895"/>
      <c r="O112" s="896" t="str">
        <f t="shared" si="264"/>
        <v xml:space="preserve"> </v>
      </c>
      <c r="P112" s="791">
        <f t="shared" ref="P112" si="276">IF(D112="",0,1)</f>
        <v>0</v>
      </c>
      <c r="Q112" s="904" t="str">
        <f t="shared" si="173"/>
        <v xml:space="preserve"> </v>
      </c>
      <c r="R112" s="897" t="str">
        <f t="shared" si="174"/>
        <v/>
      </c>
      <c r="S112" s="2283">
        <f t="shared" ref="S112" si="277">COUNTIF(R112:R114,"Blm tuntas")</f>
        <v>0</v>
      </c>
      <c r="T112" s="2283">
        <f t="shared" ref="T112" si="278">IF(S112=1,1,0)</f>
        <v>0</v>
      </c>
      <c r="U112" s="947"/>
    </row>
    <row r="113" spans="2:21" ht="15" customHeight="1" x14ac:dyDescent="0.2">
      <c r="B113" s="2309"/>
      <c r="C113" s="899"/>
      <c r="D113" s="2298"/>
      <c r="E113" s="2299"/>
      <c r="F113" s="937" t="s">
        <v>472</v>
      </c>
      <c r="G113" s="792" t="str">
        <f>NKETRAMPILAN!AO49</f>
        <v xml:space="preserve"> </v>
      </c>
      <c r="H113" s="791">
        <f t="shared" ref="H113:H114" si="279">H112</f>
        <v>0</v>
      </c>
      <c r="I113" s="903" t="str">
        <f t="shared" si="171"/>
        <v xml:space="preserve"> </v>
      </c>
      <c r="J113" s="790" t="str">
        <f t="shared" si="172"/>
        <v/>
      </c>
      <c r="K113" s="2284"/>
      <c r="L113" s="2284"/>
      <c r="M113" s="814"/>
      <c r="N113" s="814"/>
      <c r="O113" s="792" t="str">
        <f t="shared" si="264"/>
        <v xml:space="preserve"> </v>
      </c>
      <c r="P113" s="791">
        <f t="shared" ref="P113:P114" si="280">P112</f>
        <v>0</v>
      </c>
      <c r="Q113" s="903" t="str">
        <f t="shared" si="173"/>
        <v xml:space="preserve"> </v>
      </c>
      <c r="R113" s="790" t="str">
        <f t="shared" si="174"/>
        <v/>
      </c>
      <c r="S113" s="2284"/>
      <c r="T113" s="2284"/>
      <c r="U113" s="945"/>
    </row>
    <row r="114" spans="2:21" ht="15" customHeight="1" thickBot="1" x14ac:dyDescent="0.25">
      <c r="B114" s="2310"/>
      <c r="C114" s="812"/>
      <c r="D114" s="2300"/>
      <c r="E114" s="2301"/>
      <c r="F114" s="938" t="s">
        <v>544</v>
      </c>
      <c r="G114" s="891" t="str">
        <f>NSIKAP!BE54</f>
        <v xml:space="preserve"> </v>
      </c>
      <c r="H114" s="791">
        <f t="shared" si="279"/>
        <v>0</v>
      </c>
      <c r="I114" s="905" t="str">
        <f t="shared" si="171"/>
        <v xml:space="preserve"> </v>
      </c>
      <c r="J114" s="892" t="str">
        <f t="shared" si="172"/>
        <v/>
      </c>
      <c r="K114" s="2285"/>
      <c r="L114" s="2285"/>
      <c r="M114" s="815"/>
      <c r="N114" s="815"/>
      <c r="O114" s="891" t="str">
        <f t="shared" si="264"/>
        <v xml:space="preserve"> </v>
      </c>
      <c r="P114" s="791">
        <f t="shared" si="280"/>
        <v>0</v>
      </c>
      <c r="Q114" s="905" t="str">
        <f t="shared" si="173"/>
        <v xml:space="preserve"> </v>
      </c>
      <c r="R114" s="892" t="str">
        <f t="shared" si="174"/>
        <v/>
      </c>
      <c r="S114" s="2285"/>
      <c r="T114" s="2285"/>
      <c r="U114" s="946"/>
    </row>
    <row r="115" spans="2:21" ht="15" customHeight="1" thickTop="1" x14ac:dyDescent="0.2">
      <c r="B115" s="2311">
        <v>36</v>
      </c>
      <c r="C115" s="901" t="str">
        <f>ABSEN!C46</f>
        <v/>
      </c>
      <c r="D115" s="2296" t="str">
        <f>ABSEN!E46</f>
        <v/>
      </c>
      <c r="E115" s="2297"/>
      <c r="F115" s="939" t="s">
        <v>471</v>
      </c>
      <c r="G115" s="896" t="str">
        <f>NPENGETAHUAN!AP50</f>
        <v xml:space="preserve"> </v>
      </c>
      <c r="H115" s="791">
        <f t="shared" ref="H115" si="281">IF(D115="",0,1)</f>
        <v>0</v>
      </c>
      <c r="I115" s="904" t="str">
        <f t="shared" si="171"/>
        <v xml:space="preserve"> </v>
      </c>
      <c r="J115" s="897" t="str">
        <f t="shared" si="172"/>
        <v/>
      </c>
      <c r="K115" s="2283">
        <f t="shared" ref="K115" si="282">COUNTIF(J115:J117,"Blm tuntas")</f>
        <v>0</v>
      </c>
      <c r="L115" s="2283">
        <f t="shared" ref="L115" si="283">IF(K115=1,1,0)</f>
        <v>0</v>
      </c>
      <c r="M115" s="895"/>
      <c r="N115" s="895"/>
      <c r="O115" s="896" t="str">
        <f t="shared" si="264"/>
        <v xml:space="preserve"> </v>
      </c>
      <c r="P115" s="791">
        <f t="shared" ref="P115" si="284">IF(D115="",0,1)</f>
        <v>0</v>
      </c>
      <c r="Q115" s="904" t="str">
        <f t="shared" si="173"/>
        <v xml:space="preserve"> </v>
      </c>
      <c r="R115" s="897" t="str">
        <f t="shared" si="174"/>
        <v/>
      </c>
      <c r="S115" s="2283">
        <f t="shared" ref="S115" si="285">COUNTIF(R115:R117,"Blm tuntas")</f>
        <v>0</v>
      </c>
      <c r="T115" s="2283">
        <f t="shared" ref="T115" si="286">IF(S115=1,1,0)</f>
        <v>0</v>
      </c>
      <c r="U115" s="947"/>
    </row>
    <row r="116" spans="2:21" ht="15" customHeight="1" x14ac:dyDescent="0.2">
      <c r="B116" s="2309"/>
      <c r="C116" s="899"/>
      <c r="D116" s="2298"/>
      <c r="E116" s="2299"/>
      <c r="F116" s="937" t="s">
        <v>472</v>
      </c>
      <c r="G116" s="792" t="str">
        <f>NKETRAMPILAN!AO50</f>
        <v xml:space="preserve"> </v>
      </c>
      <c r="H116" s="791">
        <f t="shared" ref="H116:H117" si="287">H115</f>
        <v>0</v>
      </c>
      <c r="I116" s="903" t="str">
        <f t="shared" si="171"/>
        <v xml:space="preserve"> </v>
      </c>
      <c r="J116" s="790" t="str">
        <f t="shared" si="172"/>
        <v/>
      </c>
      <c r="K116" s="2284"/>
      <c r="L116" s="2284"/>
      <c r="M116" s="814"/>
      <c r="N116" s="814"/>
      <c r="O116" s="792" t="str">
        <f t="shared" si="264"/>
        <v xml:space="preserve"> </v>
      </c>
      <c r="P116" s="791">
        <f t="shared" ref="P116:P117" si="288">P115</f>
        <v>0</v>
      </c>
      <c r="Q116" s="903" t="str">
        <f t="shared" si="173"/>
        <v xml:space="preserve"> </v>
      </c>
      <c r="R116" s="790" t="str">
        <f t="shared" si="174"/>
        <v/>
      </c>
      <c r="S116" s="2284"/>
      <c r="T116" s="2284"/>
      <c r="U116" s="945"/>
    </row>
    <row r="117" spans="2:21" ht="15" customHeight="1" x14ac:dyDescent="0.2">
      <c r="B117" s="2310"/>
      <c r="C117" s="812"/>
      <c r="D117" s="2300"/>
      <c r="E117" s="2301"/>
      <c r="F117" s="938" t="s">
        <v>544</v>
      </c>
      <c r="G117" s="891" t="str">
        <f>NSIKAP!BE55</f>
        <v xml:space="preserve"> </v>
      </c>
      <c r="H117" s="791">
        <f t="shared" si="287"/>
        <v>0</v>
      </c>
      <c r="I117" s="905" t="str">
        <f t="shared" si="171"/>
        <v xml:space="preserve"> </v>
      </c>
      <c r="J117" s="892" t="str">
        <f t="shared" si="172"/>
        <v/>
      </c>
      <c r="K117" s="2285"/>
      <c r="L117" s="2285"/>
      <c r="M117" s="815"/>
      <c r="N117" s="815"/>
      <c r="O117" s="891" t="str">
        <f t="shared" si="264"/>
        <v xml:space="preserve"> </v>
      </c>
      <c r="P117" s="890">
        <f t="shared" si="288"/>
        <v>0</v>
      </c>
      <c r="Q117" s="905" t="str">
        <f t="shared" si="173"/>
        <v xml:space="preserve"> </v>
      </c>
      <c r="R117" s="892" t="str">
        <f t="shared" si="174"/>
        <v/>
      </c>
      <c r="S117" s="2285"/>
      <c r="T117" s="2285"/>
      <c r="U117" s="946"/>
    </row>
    <row r="118" spans="2:21" ht="15" customHeight="1" x14ac:dyDescent="0.2">
      <c r="B118" s="2309">
        <v>37</v>
      </c>
      <c r="C118" s="899" t="str">
        <f>ABSEN!C47</f>
        <v/>
      </c>
      <c r="D118" s="2298" t="str">
        <f>ABSEN!E47</f>
        <v/>
      </c>
      <c r="E118" s="2299"/>
      <c r="F118" s="937" t="s">
        <v>471</v>
      </c>
      <c r="G118" s="791" t="str">
        <f>NPENGETAHUAN!AP51</f>
        <v xml:space="preserve"> </v>
      </c>
      <c r="H118" s="791">
        <f t="shared" ref="H118" si="289">IF(D118="",0,1)</f>
        <v>0</v>
      </c>
      <c r="I118" s="904" t="str">
        <f t="shared" si="171"/>
        <v xml:space="preserve"> </v>
      </c>
      <c r="J118" s="790" t="str">
        <f t="shared" si="172"/>
        <v/>
      </c>
      <c r="K118" s="2284">
        <f t="shared" ref="K118" si="290">COUNTIF(J118:J120,"Blm tuntas")</f>
        <v>0</v>
      </c>
      <c r="L118" s="2284">
        <f t="shared" ref="L118" si="291">IF(K118=1,1,0)</f>
        <v>0</v>
      </c>
      <c r="M118" s="809"/>
      <c r="N118" s="809"/>
      <c r="O118" s="791" t="str">
        <f t="shared" si="264"/>
        <v xml:space="preserve"> </v>
      </c>
      <c r="P118" s="791">
        <f t="shared" ref="P118" si="292">IF(D118="",0,1)</f>
        <v>0</v>
      </c>
      <c r="Q118" s="904" t="str">
        <f t="shared" si="173"/>
        <v xml:space="preserve"> </v>
      </c>
      <c r="R118" s="790" t="str">
        <f t="shared" si="174"/>
        <v/>
      </c>
      <c r="S118" s="2284">
        <f t="shared" ref="S118" si="293">COUNTIF(R118:R120,"Blm tuntas")</f>
        <v>0</v>
      </c>
      <c r="T118" s="2284">
        <f t="shared" ref="T118" si="294">IF(S118=1,1,0)</f>
        <v>0</v>
      </c>
      <c r="U118" s="944"/>
    </row>
    <row r="119" spans="2:21" ht="15" customHeight="1" x14ac:dyDescent="0.2">
      <c r="B119" s="2309"/>
      <c r="C119" s="899"/>
      <c r="D119" s="2298"/>
      <c r="E119" s="2299"/>
      <c r="F119" s="937" t="s">
        <v>472</v>
      </c>
      <c r="G119" s="792" t="str">
        <f>NKETRAMPILAN!AO51</f>
        <v xml:space="preserve"> </v>
      </c>
      <c r="H119" s="791">
        <f t="shared" ref="H119:H120" si="295">H118</f>
        <v>0</v>
      </c>
      <c r="I119" s="903" t="str">
        <f t="shared" si="171"/>
        <v xml:space="preserve"> </v>
      </c>
      <c r="J119" s="790" t="str">
        <f t="shared" si="172"/>
        <v/>
      </c>
      <c r="K119" s="2284"/>
      <c r="L119" s="2284"/>
      <c r="M119" s="814"/>
      <c r="N119" s="814"/>
      <c r="O119" s="792" t="str">
        <f t="shared" si="264"/>
        <v xml:space="preserve"> </v>
      </c>
      <c r="P119" s="791">
        <f t="shared" ref="P119:P120" si="296">P118</f>
        <v>0</v>
      </c>
      <c r="Q119" s="903" t="str">
        <f t="shared" si="173"/>
        <v xml:space="preserve"> </v>
      </c>
      <c r="R119" s="790" t="str">
        <f t="shared" si="174"/>
        <v/>
      </c>
      <c r="S119" s="2284"/>
      <c r="T119" s="2284"/>
      <c r="U119" s="945"/>
    </row>
    <row r="120" spans="2:21" ht="15" customHeight="1" thickBot="1" x14ac:dyDescent="0.25">
      <c r="B120" s="2310"/>
      <c r="C120" s="812"/>
      <c r="D120" s="2300"/>
      <c r="E120" s="2301"/>
      <c r="F120" s="938" t="s">
        <v>544</v>
      </c>
      <c r="G120" s="891" t="str">
        <f>NSIKAP!BE56</f>
        <v xml:space="preserve"> </v>
      </c>
      <c r="H120" s="791">
        <f t="shared" si="295"/>
        <v>0</v>
      </c>
      <c r="I120" s="905" t="str">
        <f t="shared" si="171"/>
        <v xml:space="preserve"> </v>
      </c>
      <c r="J120" s="892" t="str">
        <f t="shared" si="172"/>
        <v/>
      </c>
      <c r="K120" s="2285"/>
      <c r="L120" s="2285"/>
      <c r="M120" s="815"/>
      <c r="N120" s="815"/>
      <c r="O120" s="891" t="str">
        <f t="shared" si="264"/>
        <v xml:space="preserve"> </v>
      </c>
      <c r="P120" s="791">
        <f t="shared" si="296"/>
        <v>0</v>
      </c>
      <c r="Q120" s="905" t="str">
        <f t="shared" si="173"/>
        <v xml:space="preserve"> </v>
      </c>
      <c r="R120" s="892" t="str">
        <f t="shared" si="174"/>
        <v/>
      </c>
      <c r="S120" s="2285"/>
      <c r="T120" s="2285"/>
      <c r="U120" s="946"/>
    </row>
    <row r="121" spans="2:21" ht="15" customHeight="1" thickTop="1" x14ac:dyDescent="0.2">
      <c r="B121" s="2311">
        <v>38</v>
      </c>
      <c r="C121" s="901" t="str">
        <f>ABSEN!C48</f>
        <v/>
      </c>
      <c r="D121" s="2296" t="str">
        <f>ABSEN!E48</f>
        <v/>
      </c>
      <c r="E121" s="2297"/>
      <c r="F121" s="939" t="s">
        <v>471</v>
      </c>
      <c r="G121" s="896" t="str">
        <f>NPENGETAHUAN!AP52</f>
        <v xml:space="preserve"> </v>
      </c>
      <c r="H121" s="791">
        <f t="shared" ref="H121" si="297">IF(D121="",0,1)</f>
        <v>0</v>
      </c>
      <c r="I121" s="904" t="str">
        <f t="shared" si="171"/>
        <v xml:space="preserve"> </v>
      </c>
      <c r="J121" s="897" t="str">
        <f t="shared" si="172"/>
        <v/>
      </c>
      <c r="K121" s="2283">
        <f t="shared" ref="K121" si="298">COUNTIF(J121:J123,"Blm tuntas")</f>
        <v>0</v>
      </c>
      <c r="L121" s="2283">
        <f t="shared" ref="L121" si="299">IF(K121=1,1,0)</f>
        <v>0</v>
      </c>
      <c r="M121" s="895"/>
      <c r="N121" s="895"/>
      <c r="O121" s="896" t="str">
        <f t="shared" si="264"/>
        <v xml:space="preserve"> </v>
      </c>
      <c r="P121" s="791">
        <f t="shared" ref="P121" si="300">IF(D121="",0,1)</f>
        <v>0</v>
      </c>
      <c r="Q121" s="904" t="str">
        <f t="shared" si="173"/>
        <v xml:space="preserve"> </v>
      </c>
      <c r="R121" s="897" t="str">
        <f t="shared" si="174"/>
        <v/>
      </c>
      <c r="S121" s="2283">
        <f t="shared" ref="S121" si="301">COUNTIF(R121:R123,"Blm tuntas")</f>
        <v>0</v>
      </c>
      <c r="T121" s="2283">
        <f t="shared" ref="T121" si="302">IF(S121=1,1,0)</f>
        <v>0</v>
      </c>
      <c r="U121" s="947"/>
    </row>
    <row r="122" spans="2:21" ht="15" customHeight="1" x14ac:dyDescent="0.2">
      <c r="B122" s="2309"/>
      <c r="C122" s="899"/>
      <c r="D122" s="2298"/>
      <c r="E122" s="2299"/>
      <c r="F122" s="937" t="s">
        <v>472</v>
      </c>
      <c r="G122" s="792" t="str">
        <f>NKETRAMPILAN!AO52</f>
        <v xml:space="preserve"> </v>
      </c>
      <c r="H122" s="791">
        <f t="shared" ref="H122:H123" si="303">H121</f>
        <v>0</v>
      </c>
      <c r="I122" s="903" t="str">
        <f t="shared" si="171"/>
        <v xml:space="preserve"> </v>
      </c>
      <c r="J122" s="790" t="str">
        <f t="shared" si="172"/>
        <v/>
      </c>
      <c r="K122" s="2284"/>
      <c r="L122" s="2284"/>
      <c r="M122" s="814"/>
      <c r="N122" s="814"/>
      <c r="O122" s="792" t="str">
        <f t="shared" si="264"/>
        <v xml:space="preserve"> </v>
      </c>
      <c r="P122" s="791">
        <f t="shared" ref="P122:P123" si="304">P121</f>
        <v>0</v>
      </c>
      <c r="Q122" s="903" t="str">
        <f t="shared" si="173"/>
        <v xml:space="preserve"> </v>
      </c>
      <c r="R122" s="790" t="str">
        <f t="shared" si="174"/>
        <v/>
      </c>
      <c r="S122" s="2284"/>
      <c r="T122" s="2284"/>
      <c r="U122" s="945"/>
    </row>
    <row r="123" spans="2:21" ht="15" customHeight="1" thickBot="1" x14ac:dyDescent="0.25">
      <c r="B123" s="2312"/>
      <c r="C123" s="948"/>
      <c r="D123" s="2302"/>
      <c r="E123" s="2303"/>
      <c r="F123" s="949" t="s">
        <v>544</v>
      </c>
      <c r="G123" s="950" t="str">
        <f>NSIKAP!BE57</f>
        <v xml:space="preserve"> </v>
      </c>
      <c r="H123" s="791">
        <f t="shared" si="303"/>
        <v>0</v>
      </c>
      <c r="I123" s="952" t="str">
        <f t="shared" si="171"/>
        <v xml:space="preserve"> </v>
      </c>
      <c r="J123" s="953" t="str">
        <f t="shared" si="172"/>
        <v/>
      </c>
      <c r="K123" s="2286"/>
      <c r="L123" s="2286"/>
      <c r="M123" s="954"/>
      <c r="N123" s="954"/>
      <c r="O123" s="950" t="str">
        <f t="shared" si="264"/>
        <v xml:space="preserve"> </v>
      </c>
      <c r="P123" s="951">
        <f t="shared" si="304"/>
        <v>0</v>
      </c>
      <c r="Q123" s="952" t="str">
        <f t="shared" si="173"/>
        <v xml:space="preserve"> </v>
      </c>
      <c r="R123" s="953" t="str">
        <f t="shared" si="174"/>
        <v/>
      </c>
      <c r="S123" s="2286"/>
      <c r="T123" s="2286"/>
      <c r="U123" s="955"/>
    </row>
    <row r="124" spans="2:21" ht="15" hidden="1" customHeight="1" thickTop="1" x14ac:dyDescent="0.2">
      <c r="B124" s="2305">
        <v>39</v>
      </c>
      <c r="C124" s="899" t="str">
        <f>ABSEN!C49</f>
        <v/>
      </c>
      <c r="D124" s="2290" t="str">
        <f>ABSEN!E49</f>
        <v/>
      </c>
      <c r="E124" s="2291"/>
      <c r="F124" s="937" t="s">
        <v>471</v>
      </c>
      <c r="G124" s="791" t="str">
        <f>NPENGETAHUAN!AP53</f>
        <v xml:space="preserve"> </v>
      </c>
      <c r="H124" s="791">
        <f>IF(D124="",0,1)</f>
        <v>0</v>
      </c>
      <c r="I124" s="904" t="str">
        <f t="shared" si="171"/>
        <v xml:space="preserve"> </v>
      </c>
      <c r="J124" s="790" t="str">
        <f t="shared" si="172"/>
        <v/>
      </c>
      <c r="K124" s="2284">
        <f t="shared" ref="K124" si="305">COUNTIF(J124:J126,"Blm tuntas")</f>
        <v>0</v>
      </c>
      <c r="L124" s="2284">
        <f t="shared" ref="L124" si="306">IF(K124=1,1,0)</f>
        <v>0</v>
      </c>
      <c r="M124" s="809"/>
      <c r="N124" s="809"/>
      <c r="O124" s="791" t="str">
        <f t="shared" si="264"/>
        <v xml:space="preserve"> </v>
      </c>
      <c r="P124" s="791">
        <f t="shared" ref="P124" si="307">IF(D124="",0,1)</f>
        <v>0</v>
      </c>
      <c r="Q124" s="904" t="str">
        <f t="shared" si="173"/>
        <v xml:space="preserve"> </v>
      </c>
      <c r="R124" s="790" t="str">
        <f t="shared" si="174"/>
        <v/>
      </c>
      <c r="S124" s="2284">
        <f t="shared" ref="S124" si="308">COUNTIF(R124:R126,"Blm tuntas")</f>
        <v>0</v>
      </c>
      <c r="T124" s="2284">
        <f t="shared" ref="T124" si="309">IF(S124=1,1,0)</f>
        <v>0</v>
      </c>
      <c r="U124" s="810"/>
    </row>
    <row r="125" spans="2:21" ht="15" hidden="1" customHeight="1" x14ac:dyDescent="0.2">
      <c r="B125" s="2305"/>
      <c r="C125" s="899"/>
      <c r="D125" s="2290"/>
      <c r="E125" s="2291"/>
      <c r="F125" s="937" t="s">
        <v>472</v>
      </c>
      <c r="G125" s="792" t="str">
        <f>NKETRAMPILAN!AO53</f>
        <v xml:space="preserve"> </v>
      </c>
      <c r="H125" s="791">
        <f t="shared" ref="H125:H126" si="310">H124</f>
        <v>0</v>
      </c>
      <c r="I125" s="903" t="str">
        <f t="shared" si="171"/>
        <v xml:space="preserve"> </v>
      </c>
      <c r="J125" s="790" t="str">
        <f t="shared" si="172"/>
        <v/>
      </c>
      <c r="K125" s="2284"/>
      <c r="L125" s="2284"/>
      <c r="M125" s="806"/>
      <c r="N125" s="806"/>
      <c r="O125" s="792" t="str">
        <f t="shared" si="264"/>
        <v xml:space="preserve"> </v>
      </c>
      <c r="P125" s="791">
        <f t="shared" ref="P125:P126" si="311">P124</f>
        <v>0</v>
      </c>
      <c r="Q125" s="903" t="str">
        <f t="shared" si="173"/>
        <v xml:space="preserve"> </v>
      </c>
      <c r="R125" s="790" t="str">
        <f t="shared" si="174"/>
        <v/>
      </c>
      <c r="S125" s="2284"/>
      <c r="T125" s="2284"/>
      <c r="U125" s="807"/>
    </row>
    <row r="126" spans="2:21" ht="15" hidden="1" customHeight="1" thickBot="1" x14ac:dyDescent="0.25">
      <c r="B126" s="2306"/>
      <c r="C126" s="803"/>
      <c r="D126" s="2292"/>
      <c r="E126" s="2293"/>
      <c r="F126" s="938" t="s">
        <v>544</v>
      </c>
      <c r="G126" s="891" t="str">
        <f>NSIKAP!BE58</f>
        <v xml:space="preserve"> </v>
      </c>
      <c r="H126" s="890">
        <f t="shared" si="310"/>
        <v>0</v>
      </c>
      <c r="I126" s="905" t="str">
        <f t="shared" si="171"/>
        <v xml:space="preserve"> </v>
      </c>
      <c r="J126" s="892" t="str">
        <f t="shared" si="172"/>
        <v/>
      </c>
      <c r="K126" s="2285"/>
      <c r="L126" s="2285"/>
      <c r="M126" s="804"/>
      <c r="N126" s="804"/>
      <c r="O126" s="891" t="str">
        <f t="shared" si="264"/>
        <v xml:space="preserve"> </v>
      </c>
      <c r="P126" s="791">
        <f t="shared" si="311"/>
        <v>0</v>
      </c>
      <c r="Q126" s="905" t="str">
        <f t="shared" si="173"/>
        <v xml:space="preserve"> </v>
      </c>
      <c r="R126" s="892" t="str">
        <f t="shared" si="174"/>
        <v/>
      </c>
      <c r="S126" s="2285"/>
      <c r="T126" s="2285"/>
      <c r="U126" s="805"/>
    </row>
    <row r="127" spans="2:21" ht="15" hidden="1" customHeight="1" thickTop="1" x14ac:dyDescent="0.2">
      <c r="B127" s="2304">
        <v>40</v>
      </c>
      <c r="C127" s="901" t="str">
        <f>ABSEN!C50</f>
        <v/>
      </c>
      <c r="D127" s="2288" t="str">
        <f>ABSEN!E50</f>
        <v/>
      </c>
      <c r="E127" s="2289"/>
      <c r="F127" s="939" t="s">
        <v>471</v>
      </c>
      <c r="G127" s="896" t="str">
        <f>NPENGETAHUAN!AP54</f>
        <v xml:space="preserve"> </v>
      </c>
      <c r="H127" s="896">
        <f>IF(D127="",0,1)</f>
        <v>0</v>
      </c>
      <c r="I127" s="904" t="str">
        <f t="shared" si="171"/>
        <v xml:space="preserve"> </v>
      </c>
      <c r="J127" s="897" t="str">
        <f t="shared" si="172"/>
        <v/>
      </c>
      <c r="K127" s="2283">
        <f t="shared" ref="K127" si="312">COUNTIF(J127:J129,"Blm tuntas")</f>
        <v>0</v>
      </c>
      <c r="L127" s="2283">
        <f t="shared" ref="L127" si="313">IF(K127=1,1,0)</f>
        <v>0</v>
      </c>
      <c r="M127" s="895"/>
      <c r="N127" s="895"/>
      <c r="O127" s="896" t="str">
        <f t="shared" si="264"/>
        <v xml:space="preserve"> </v>
      </c>
      <c r="P127" s="791">
        <f t="shared" ref="P127" si="314">IF(D127="",0,1)</f>
        <v>0</v>
      </c>
      <c r="Q127" s="904" t="str">
        <f t="shared" si="173"/>
        <v xml:space="preserve"> </v>
      </c>
      <c r="R127" s="897" t="str">
        <f t="shared" si="174"/>
        <v/>
      </c>
      <c r="S127" s="2283">
        <f t="shared" ref="S127" si="315">COUNTIF(R127:R129,"Blm tuntas")</f>
        <v>0</v>
      </c>
      <c r="T127" s="2283">
        <f t="shared" ref="T127" si="316">IF(S127=1,1,0)</f>
        <v>0</v>
      </c>
      <c r="U127" s="898"/>
    </row>
    <row r="128" spans="2:21" ht="15" hidden="1" customHeight="1" x14ac:dyDescent="0.2">
      <c r="B128" s="2305"/>
      <c r="C128" s="899"/>
      <c r="D128" s="2290"/>
      <c r="E128" s="2291"/>
      <c r="F128" s="937" t="s">
        <v>472</v>
      </c>
      <c r="G128" s="792" t="str">
        <f>NKETRAMPILAN!AO54</f>
        <v xml:space="preserve"> </v>
      </c>
      <c r="H128" s="791">
        <f t="shared" ref="H128:H129" si="317">H127</f>
        <v>0</v>
      </c>
      <c r="I128" s="903" t="str">
        <f t="shared" si="171"/>
        <v xml:space="preserve"> </v>
      </c>
      <c r="J128" s="790" t="str">
        <f t="shared" si="172"/>
        <v/>
      </c>
      <c r="K128" s="2284"/>
      <c r="L128" s="2284"/>
      <c r="M128" s="806"/>
      <c r="N128" s="806"/>
      <c r="O128" s="792" t="str">
        <f t="shared" si="264"/>
        <v xml:space="preserve"> </v>
      </c>
      <c r="P128" s="791">
        <f t="shared" ref="P128:P129" si="318">P127</f>
        <v>0</v>
      </c>
      <c r="Q128" s="903" t="str">
        <f t="shared" si="173"/>
        <v xml:space="preserve"> </v>
      </c>
      <c r="R128" s="790" t="str">
        <f t="shared" si="174"/>
        <v/>
      </c>
      <c r="S128" s="2284"/>
      <c r="T128" s="2284"/>
      <c r="U128" s="807"/>
    </row>
    <row r="129" spans="2:21" ht="15" hidden="1" customHeight="1" x14ac:dyDescent="0.2">
      <c r="B129" s="2306"/>
      <c r="C129" s="803"/>
      <c r="D129" s="2292"/>
      <c r="E129" s="2293"/>
      <c r="F129" s="938" t="s">
        <v>544</v>
      </c>
      <c r="G129" s="891" t="str">
        <f>NSIKAP!BE59</f>
        <v xml:space="preserve"> </v>
      </c>
      <c r="H129" s="890">
        <f t="shared" si="317"/>
        <v>0</v>
      </c>
      <c r="I129" s="905" t="str">
        <f t="shared" si="171"/>
        <v xml:space="preserve"> </v>
      </c>
      <c r="J129" s="892" t="str">
        <f t="shared" si="172"/>
        <v/>
      </c>
      <c r="K129" s="2285"/>
      <c r="L129" s="2285"/>
      <c r="M129" s="804"/>
      <c r="N129" s="804"/>
      <c r="O129" s="891" t="str">
        <f t="shared" si="264"/>
        <v xml:space="preserve"> </v>
      </c>
      <c r="P129" s="791">
        <f t="shared" si="318"/>
        <v>0</v>
      </c>
      <c r="Q129" s="905" t="str">
        <f t="shared" si="173"/>
        <v xml:space="preserve"> </v>
      </c>
      <c r="R129" s="892" t="str">
        <f t="shared" si="174"/>
        <v/>
      </c>
      <c r="S129" s="2285"/>
      <c r="T129" s="2285"/>
      <c r="U129" s="805"/>
    </row>
    <row r="130" spans="2:21" ht="15" hidden="1" customHeight="1" thickTop="1" x14ac:dyDescent="0.2">
      <c r="B130" s="2304">
        <v>41</v>
      </c>
      <c r="C130" s="901" t="str">
        <f>ABSEN!C51</f>
        <v/>
      </c>
      <c r="D130" s="2288" t="str">
        <f>ABSEN!E51</f>
        <v/>
      </c>
      <c r="E130" s="2289"/>
      <c r="F130" s="939" t="s">
        <v>471</v>
      </c>
      <c r="G130" s="896" t="str">
        <f>NPENGETAHUAN!AP55</f>
        <v xml:space="preserve"> </v>
      </c>
      <c r="H130" s="896">
        <f>IF(D130="",0,1)</f>
        <v>0</v>
      </c>
      <c r="I130" s="904" t="str">
        <f t="shared" si="171"/>
        <v xml:space="preserve"> </v>
      </c>
      <c r="J130" s="897" t="str">
        <f t="shared" si="172"/>
        <v/>
      </c>
      <c r="K130" s="2283">
        <f t="shared" ref="K130" si="319">COUNTIF(J130:J132,"Blm tuntas")</f>
        <v>0</v>
      </c>
      <c r="L130" s="2283">
        <f t="shared" ref="L130" si="320">IF(K130=1,1,0)</f>
        <v>0</v>
      </c>
      <c r="M130" s="895"/>
      <c r="N130" s="895"/>
      <c r="O130" s="896" t="str">
        <f t="shared" si="264"/>
        <v xml:space="preserve"> </v>
      </c>
      <c r="P130" s="791">
        <f t="shared" ref="P130" si="321">IF(D130="",0,1)</f>
        <v>0</v>
      </c>
      <c r="Q130" s="904" t="str">
        <f t="shared" si="173"/>
        <v xml:space="preserve"> </v>
      </c>
      <c r="R130" s="897" t="str">
        <f t="shared" si="174"/>
        <v/>
      </c>
      <c r="S130" s="2283">
        <f t="shared" ref="S130" si="322">COUNTIF(R130:R132,"Blm tuntas")</f>
        <v>0</v>
      </c>
      <c r="T130" s="2283">
        <f t="shared" ref="T130" si="323">IF(S130=1,1,0)</f>
        <v>0</v>
      </c>
      <c r="U130" s="898"/>
    </row>
    <row r="131" spans="2:21" ht="15" hidden="1" customHeight="1" x14ac:dyDescent="0.2">
      <c r="B131" s="2305"/>
      <c r="C131" s="899"/>
      <c r="D131" s="2290"/>
      <c r="E131" s="2291"/>
      <c r="F131" s="937" t="s">
        <v>472</v>
      </c>
      <c r="G131" s="792" t="str">
        <f>NKETRAMPILAN!AO55</f>
        <v xml:space="preserve"> </v>
      </c>
      <c r="H131" s="791">
        <f t="shared" ref="H131:H132" si="324">H130</f>
        <v>0</v>
      </c>
      <c r="I131" s="903" t="str">
        <f t="shared" si="171"/>
        <v xml:space="preserve"> </v>
      </c>
      <c r="J131" s="790" t="str">
        <f t="shared" si="172"/>
        <v/>
      </c>
      <c r="K131" s="2284"/>
      <c r="L131" s="2284"/>
      <c r="M131" s="806"/>
      <c r="N131" s="806"/>
      <c r="O131" s="792" t="str">
        <f t="shared" si="264"/>
        <v xml:space="preserve"> </v>
      </c>
      <c r="P131" s="791">
        <f t="shared" ref="P131:P132" si="325">P130</f>
        <v>0</v>
      </c>
      <c r="Q131" s="903" t="str">
        <f t="shared" si="173"/>
        <v xml:space="preserve"> </v>
      </c>
      <c r="R131" s="790" t="str">
        <f t="shared" si="174"/>
        <v/>
      </c>
      <c r="S131" s="2284"/>
      <c r="T131" s="2284"/>
      <c r="U131" s="807"/>
    </row>
    <row r="132" spans="2:21" ht="15" hidden="1" customHeight="1" thickBot="1" x14ac:dyDescent="0.25">
      <c r="B132" s="2306"/>
      <c r="C132" s="803"/>
      <c r="D132" s="2292"/>
      <c r="E132" s="2293"/>
      <c r="F132" s="938" t="s">
        <v>544</v>
      </c>
      <c r="G132" s="891" t="str">
        <f>NSIKAP!BE60</f>
        <v xml:space="preserve"> </v>
      </c>
      <c r="H132" s="890">
        <f t="shared" si="324"/>
        <v>0</v>
      </c>
      <c r="I132" s="905" t="str">
        <f t="shared" si="171"/>
        <v xml:space="preserve"> </v>
      </c>
      <c r="J132" s="892" t="str">
        <f t="shared" si="172"/>
        <v/>
      </c>
      <c r="K132" s="2285"/>
      <c r="L132" s="2285"/>
      <c r="M132" s="804"/>
      <c r="N132" s="804"/>
      <c r="O132" s="891" t="str">
        <f t="shared" si="264"/>
        <v xml:space="preserve"> </v>
      </c>
      <c r="P132" s="791">
        <f t="shared" si="325"/>
        <v>0</v>
      </c>
      <c r="Q132" s="905" t="str">
        <f t="shared" si="173"/>
        <v xml:space="preserve"> </v>
      </c>
      <c r="R132" s="892" t="str">
        <f t="shared" si="174"/>
        <v/>
      </c>
      <c r="S132" s="2285"/>
      <c r="T132" s="2285"/>
      <c r="U132" s="805"/>
    </row>
    <row r="133" spans="2:21" ht="15" hidden="1" customHeight="1" thickTop="1" x14ac:dyDescent="0.2">
      <c r="B133" s="2304">
        <v>42</v>
      </c>
      <c r="C133" s="901" t="str">
        <f>ABSEN!C52</f>
        <v/>
      </c>
      <c r="D133" s="2288" t="str">
        <f>ABSEN!E52</f>
        <v/>
      </c>
      <c r="E133" s="2289"/>
      <c r="F133" s="939" t="s">
        <v>471</v>
      </c>
      <c r="G133" s="896" t="str">
        <f>NPENGETAHUAN!AP56</f>
        <v xml:space="preserve"> </v>
      </c>
      <c r="H133" s="896">
        <f>IF(D133="",0,1)</f>
        <v>0</v>
      </c>
      <c r="I133" s="904" t="str">
        <f t="shared" si="171"/>
        <v xml:space="preserve"> </v>
      </c>
      <c r="J133" s="897" t="str">
        <f t="shared" si="172"/>
        <v/>
      </c>
      <c r="K133" s="2283">
        <f t="shared" ref="K133" si="326">COUNTIF(J133:J135,"Blm tuntas")</f>
        <v>0</v>
      </c>
      <c r="L133" s="2283">
        <f t="shared" ref="L133" si="327">IF(K133=1,1,0)</f>
        <v>0</v>
      </c>
      <c r="M133" s="895"/>
      <c r="N133" s="895"/>
      <c r="O133" s="896" t="str">
        <f t="shared" si="264"/>
        <v xml:space="preserve"> </v>
      </c>
      <c r="P133" s="791">
        <f t="shared" ref="P133" si="328">IF(D133="",0,1)</f>
        <v>0</v>
      </c>
      <c r="Q133" s="904" t="str">
        <f t="shared" si="173"/>
        <v xml:space="preserve"> </v>
      </c>
      <c r="R133" s="897" t="str">
        <f t="shared" si="174"/>
        <v/>
      </c>
      <c r="S133" s="2283">
        <f t="shared" ref="S133" si="329">COUNTIF(R133:R135,"Blm tuntas")</f>
        <v>0</v>
      </c>
      <c r="T133" s="2283">
        <f t="shared" ref="T133" si="330">IF(S133=1,1,0)</f>
        <v>0</v>
      </c>
      <c r="U133" s="898"/>
    </row>
    <row r="134" spans="2:21" ht="15" hidden="1" customHeight="1" x14ac:dyDescent="0.2">
      <c r="B134" s="2305"/>
      <c r="C134" s="899"/>
      <c r="D134" s="2290"/>
      <c r="E134" s="2291"/>
      <c r="F134" s="937" t="s">
        <v>472</v>
      </c>
      <c r="G134" s="792" t="str">
        <f>NKETRAMPILAN!AO56</f>
        <v xml:space="preserve"> </v>
      </c>
      <c r="H134" s="791">
        <f t="shared" ref="H134:H135" si="331">H133</f>
        <v>0</v>
      </c>
      <c r="I134" s="903" t="str">
        <f t="shared" si="171"/>
        <v xml:space="preserve"> </v>
      </c>
      <c r="J134" s="790" t="str">
        <f t="shared" si="172"/>
        <v/>
      </c>
      <c r="K134" s="2284"/>
      <c r="L134" s="2284"/>
      <c r="M134" s="806"/>
      <c r="N134" s="806"/>
      <c r="O134" s="792" t="str">
        <f t="shared" si="264"/>
        <v xml:space="preserve"> </v>
      </c>
      <c r="P134" s="791">
        <f t="shared" ref="P134:P135" si="332">P133</f>
        <v>0</v>
      </c>
      <c r="Q134" s="903" t="str">
        <f t="shared" si="173"/>
        <v xml:space="preserve"> </v>
      </c>
      <c r="R134" s="790" t="str">
        <f t="shared" si="174"/>
        <v/>
      </c>
      <c r="S134" s="2284"/>
      <c r="T134" s="2284"/>
      <c r="U134" s="807"/>
    </row>
    <row r="135" spans="2:21" ht="15" hidden="1" customHeight="1" thickBot="1" x14ac:dyDescent="0.25">
      <c r="B135" s="2306"/>
      <c r="C135" s="803"/>
      <c r="D135" s="2292"/>
      <c r="E135" s="2293"/>
      <c r="F135" s="938" t="s">
        <v>544</v>
      </c>
      <c r="G135" s="891" t="str">
        <f>NSIKAP!BE61</f>
        <v xml:space="preserve"> </v>
      </c>
      <c r="H135" s="890">
        <f t="shared" si="331"/>
        <v>0</v>
      </c>
      <c r="I135" s="905" t="str">
        <f t="shared" si="171"/>
        <v xml:space="preserve"> </v>
      </c>
      <c r="J135" s="892" t="str">
        <f t="shared" si="172"/>
        <v/>
      </c>
      <c r="K135" s="2285"/>
      <c r="L135" s="2285"/>
      <c r="M135" s="804"/>
      <c r="N135" s="804"/>
      <c r="O135" s="891" t="str">
        <f t="shared" si="264"/>
        <v xml:space="preserve"> </v>
      </c>
      <c r="P135" s="791">
        <f t="shared" si="332"/>
        <v>0</v>
      </c>
      <c r="Q135" s="905" t="str">
        <f t="shared" si="173"/>
        <v xml:space="preserve"> </v>
      </c>
      <c r="R135" s="892" t="str">
        <f t="shared" si="174"/>
        <v/>
      </c>
      <c r="S135" s="2285"/>
      <c r="T135" s="2285"/>
      <c r="U135" s="805"/>
    </row>
    <row r="136" spans="2:21" ht="15" hidden="1" customHeight="1" thickTop="1" x14ac:dyDescent="0.2">
      <c r="B136" s="2304">
        <v>43</v>
      </c>
      <c r="C136" s="901" t="str">
        <f>ABSEN!C53</f>
        <v/>
      </c>
      <c r="D136" s="2288" t="str">
        <f>ABSEN!E53</f>
        <v/>
      </c>
      <c r="E136" s="2289"/>
      <c r="F136" s="939" t="s">
        <v>471</v>
      </c>
      <c r="G136" s="896" t="str">
        <f>NPENGETAHUAN!AP57</f>
        <v xml:space="preserve"> </v>
      </c>
      <c r="H136" s="896">
        <f>IF(D136="",0,1)</f>
        <v>0</v>
      </c>
      <c r="I136" s="904" t="str">
        <f t="shared" si="171"/>
        <v xml:space="preserve"> </v>
      </c>
      <c r="J136" s="897" t="str">
        <f t="shared" si="172"/>
        <v/>
      </c>
      <c r="K136" s="2283">
        <f t="shared" ref="K136" si="333">COUNTIF(J136:J138,"Blm tuntas")</f>
        <v>0</v>
      </c>
      <c r="L136" s="2283">
        <f t="shared" ref="L136" si="334">IF(K136=1,1,0)</f>
        <v>0</v>
      </c>
      <c r="M136" s="895"/>
      <c r="N136" s="895"/>
      <c r="O136" s="896" t="str">
        <f t="shared" si="264"/>
        <v xml:space="preserve"> </v>
      </c>
      <c r="P136" s="791">
        <f t="shared" ref="P136" si="335">IF(D136="",0,1)</f>
        <v>0</v>
      </c>
      <c r="Q136" s="904" t="str">
        <f t="shared" si="173"/>
        <v xml:space="preserve"> </v>
      </c>
      <c r="R136" s="897" t="str">
        <f t="shared" si="174"/>
        <v/>
      </c>
      <c r="S136" s="2283">
        <f t="shared" ref="S136" si="336">COUNTIF(R136:R138,"Blm tuntas")</f>
        <v>0</v>
      </c>
      <c r="T136" s="2283">
        <f t="shared" ref="T136" si="337">IF(S136=1,1,0)</f>
        <v>0</v>
      </c>
      <c r="U136" s="898"/>
    </row>
    <row r="137" spans="2:21" ht="15" hidden="1" customHeight="1" x14ac:dyDescent="0.2">
      <c r="B137" s="2305"/>
      <c r="C137" s="899"/>
      <c r="D137" s="2290"/>
      <c r="E137" s="2291"/>
      <c r="F137" s="937" t="s">
        <v>472</v>
      </c>
      <c r="G137" s="792" t="str">
        <f>NKETRAMPILAN!AO57</f>
        <v xml:space="preserve"> </v>
      </c>
      <c r="H137" s="791">
        <f t="shared" ref="H137:H138" si="338">H136</f>
        <v>0</v>
      </c>
      <c r="I137" s="903" t="str">
        <f t="shared" si="171"/>
        <v xml:space="preserve"> </v>
      </c>
      <c r="J137" s="790" t="str">
        <f t="shared" si="172"/>
        <v/>
      </c>
      <c r="K137" s="2284"/>
      <c r="L137" s="2284"/>
      <c r="M137" s="806"/>
      <c r="N137" s="806"/>
      <c r="O137" s="792" t="str">
        <f t="shared" si="264"/>
        <v xml:space="preserve"> </v>
      </c>
      <c r="P137" s="791">
        <f t="shared" ref="P137:P138" si="339">P136</f>
        <v>0</v>
      </c>
      <c r="Q137" s="903" t="str">
        <f t="shared" si="173"/>
        <v xml:space="preserve"> </v>
      </c>
      <c r="R137" s="790" t="str">
        <f t="shared" si="174"/>
        <v/>
      </c>
      <c r="S137" s="2284"/>
      <c r="T137" s="2284"/>
      <c r="U137" s="807"/>
    </row>
    <row r="138" spans="2:21" ht="15" hidden="1" customHeight="1" thickBot="1" x14ac:dyDescent="0.25">
      <c r="B138" s="2306"/>
      <c r="C138" s="803"/>
      <c r="D138" s="2292"/>
      <c r="E138" s="2293"/>
      <c r="F138" s="938" t="s">
        <v>544</v>
      </c>
      <c r="G138" s="891" t="str">
        <f>NSIKAP!BE62</f>
        <v xml:space="preserve"> </v>
      </c>
      <c r="H138" s="890">
        <f t="shared" si="338"/>
        <v>0</v>
      </c>
      <c r="I138" s="905" t="str">
        <f t="shared" si="171"/>
        <v xml:space="preserve"> </v>
      </c>
      <c r="J138" s="892" t="str">
        <f t="shared" si="172"/>
        <v/>
      </c>
      <c r="K138" s="2285"/>
      <c r="L138" s="2285"/>
      <c r="M138" s="804"/>
      <c r="N138" s="804"/>
      <c r="O138" s="891" t="str">
        <f t="shared" si="264"/>
        <v xml:space="preserve"> </v>
      </c>
      <c r="P138" s="791">
        <f t="shared" si="339"/>
        <v>0</v>
      </c>
      <c r="Q138" s="905" t="str">
        <f t="shared" si="173"/>
        <v xml:space="preserve"> </v>
      </c>
      <c r="R138" s="892" t="str">
        <f t="shared" si="174"/>
        <v/>
      </c>
      <c r="S138" s="2285"/>
      <c r="T138" s="2285"/>
      <c r="U138" s="805"/>
    </row>
    <row r="139" spans="2:21" ht="15" hidden="1" customHeight="1" thickTop="1" x14ac:dyDescent="0.2">
      <c r="B139" s="2304">
        <v>44</v>
      </c>
      <c r="C139" s="901" t="str">
        <f>ABSEN!C54</f>
        <v/>
      </c>
      <c r="D139" s="2288" t="str">
        <f>ABSEN!E54</f>
        <v/>
      </c>
      <c r="E139" s="2289"/>
      <c r="F139" s="939" t="s">
        <v>471</v>
      </c>
      <c r="G139" s="896" t="str">
        <f>NPENGETAHUAN!AP58</f>
        <v xml:space="preserve"> </v>
      </c>
      <c r="H139" s="896">
        <f>IF(D139="",0,1)</f>
        <v>0</v>
      </c>
      <c r="I139" s="904" t="str">
        <f t="shared" ref="I139:I150" si="340">IF(ISBLANK(G139)," ",IF(AND((G139&lt;=4),(G139&gt;3.67)),"A",IF(AND((G139&lt;=3.67),(G139&gt;3.33)),"A-",IF(AND((G139&lt;=3.33),(G139&gt;3)),"B+",IF(AND((G139&lt;=3),(G139&gt;2.67)),"B",IF(AND((G139&lt;=2.67),(G139&gt;2.33)),"B-",IF(AND((G139&lt;=2.33),(G139&gt;2)),"C+",IF(AND((G139&lt;=2),(G139&gt;1.67)),"C",IF(AND((G139&lt;=1.67),(G139&gt;1.33)),"C-",IF(AND((G139&lt;=1.33),(G139&gt;1)),"D+",IF(AND((G139&lt;=1),(G139&gt;0)),"D"," ")))))))))))</f>
        <v xml:space="preserve"> </v>
      </c>
      <c r="J139" s="897" t="str">
        <f t="shared" ref="J139:J150" si="341">IF(H139=0,"",IF(G139&lt;$E$5,"Blm Tuntas",IF(G139=0,"","Tuntas")))</f>
        <v/>
      </c>
      <c r="K139" s="2283">
        <f t="shared" ref="K139" si="342">COUNTIF(J139:J141,"Blm tuntas")</f>
        <v>0</v>
      </c>
      <c r="L139" s="2283">
        <f t="shared" ref="L139" si="343">IF(K139=1,1,0)</f>
        <v>0</v>
      </c>
      <c r="M139" s="895"/>
      <c r="N139" s="895"/>
      <c r="O139" s="896" t="str">
        <f t="shared" si="264"/>
        <v xml:space="preserve"> </v>
      </c>
      <c r="P139" s="791">
        <f t="shared" ref="P139" si="344">IF(D139="",0,1)</f>
        <v>0</v>
      </c>
      <c r="Q139" s="904" t="str">
        <f t="shared" ref="Q139:Q150" si="345">IF(ISBLANK(O139)," ",IF(AND((O139&lt;=4),(O139&gt;3.67)),"A",IF(AND((O139&lt;=3.67),(O139&gt;3.33)),"A-",IF(AND((O139&lt;=3.33),(O139&gt;3)),"B+",IF(AND((O139&lt;=3),(O139&gt;2.67)),"B",IF(AND((O139&lt;=2.67),(O139&gt;2.33)),"B-",IF(AND((O139&lt;=2.33),(O139&gt;2)),"C+",IF(AND((O139&lt;=2),(O139&gt;1.67)),"C",IF(AND((O139&lt;=1.67),(O139&gt;1.33)),"C-",IF(AND((O139&lt;=1.33),(O139&gt;1)),"D+",IF(AND((O139&lt;=1),(O139&gt;0)),"D"," ")))))))))))</f>
        <v xml:space="preserve"> </v>
      </c>
      <c r="R139" s="897" t="str">
        <f t="shared" ref="R139:R150" si="346">IF(P139=0,"",IF(O139&lt;$E$5,"Blm Tuntas",IF(O139=0,"","Tuntas")))</f>
        <v/>
      </c>
      <c r="S139" s="2283">
        <f t="shared" ref="S139" si="347">COUNTIF(R139:R141,"Blm tuntas")</f>
        <v>0</v>
      </c>
      <c r="T139" s="2283">
        <f t="shared" ref="T139" si="348">IF(S139=1,1,0)</f>
        <v>0</v>
      </c>
      <c r="U139" s="898"/>
    </row>
    <row r="140" spans="2:21" ht="15" hidden="1" customHeight="1" x14ac:dyDescent="0.2">
      <c r="B140" s="2305"/>
      <c r="C140" s="899"/>
      <c r="D140" s="2290"/>
      <c r="E140" s="2291"/>
      <c r="F140" s="937" t="s">
        <v>472</v>
      </c>
      <c r="G140" s="792" t="str">
        <f>NKETRAMPILAN!AO58</f>
        <v xml:space="preserve"> </v>
      </c>
      <c r="H140" s="791">
        <f t="shared" ref="H140:H141" si="349">H139</f>
        <v>0</v>
      </c>
      <c r="I140" s="903" t="str">
        <f t="shared" si="340"/>
        <v xml:space="preserve"> </v>
      </c>
      <c r="J140" s="790" t="str">
        <f t="shared" si="341"/>
        <v/>
      </c>
      <c r="K140" s="2284"/>
      <c r="L140" s="2284"/>
      <c r="M140" s="806"/>
      <c r="N140" s="806"/>
      <c r="O140" s="792" t="str">
        <f t="shared" ref="O140:O150" si="350">IF(N140=0,G140,2.67)</f>
        <v xml:space="preserve"> </v>
      </c>
      <c r="P140" s="791">
        <f t="shared" ref="P140:P141" si="351">P139</f>
        <v>0</v>
      </c>
      <c r="Q140" s="903" t="str">
        <f t="shared" si="345"/>
        <v xml:space="preserve"> </v>
      </c>
      <c r="R140" s="790" t="str">
        <f t="shared" si="346"/>
        <v/>
      </c>
      <c r="S140" s="2284"/>
      <c r="T140" s="2284"/>
      <c r="U140" s="807"/>
    </row>
    <row r="141" spans="2:21" ht="15" hidden="1" customHeight="1" thickBot="1" x14ac:dyDescent="0.25">
      <c r="B141" s="2306"/>
      <c r="C141" s="803"/>
      <c r="D141" s="2292"/>
      <c r="E141" s="2293"/>
      <c r="F141" s="938" t="s">
        <v>544</v>
      </c>
      <c r="G141" s="891" t="str">
        <f>NSIKAP!BE63</f>
        <v xml:space="preserve"> </v>
      </c>
      <c r="H141" s="890">
        <f t="shared" si="349"/>
        <v>0</v>
      </c>
      <c r="I141" s="905" t="str">
        <f t="shared" si="340"/>
        <v xml:space="preserve"> </v>
      </c>
      <c r="J141" s="892" t="str">
        <f t="shared" si="341"/>
        <v/>
      </c>
      <c r="K141" s="2285"/>
      <c r="L141" s="2285"/>
      <c r="M141" s="804"/>
      <c r="N141" s="804"/>
      <c r="O141" s="891" t="str">
        <f t="shared" si="350"/>
        <v xml:space="preserve"> </v>
      </c>
      <c r="P141" s="791">
        <f t="shared" si="351"/>
        <v>0</v>
      </c>
      <c r="Q141" s="905" t="str">
        <f t="shared" si="345"/>
        <v xml:space="preserve"> </v>
      </c>
      <c r="R141" s="892" t="str">
        <f t="shared" si="346"/>
        <v/>
      </c>
      <c r="S141" s="2285"/>
      <c r="T141" s="2285"/>
      <c r="U141" s="805"/>
    </row>
    <row r="142" spans="2:21" ht="15" hidden="1" customHeight="1" thickTop="1" x14ac:dyDescent="0.2">
      <c r="B142" s="2304">
        <v>45</v>
      </c>
      <c r="C142" s="901" t="str">
        <f>ABSEN!C55</f>
        <v/>
      </c>
      <c r="D142" s="2288" t="str">
        <f>ABSEN!E55</f>
        <v/>
      </c>
      <c r="E142" s="2289"/>
      <c r="F142" s="939" t="s">
        <v>471</v>
      </c>
      <c r="G142" s="896" t="str">
        <f>NPENGETAHUAN!AP59</f>
        <v xml:space="preserve"> </v>
      </c>
      <c r="H142" s="896">
        <f>IF(D142="",0,1)</f>
        <v>0</v>
      </c>
      <c r="I142" s="904" t="str">
        <f t="shared" si="340"/>
        <v xml:space="preserve"> </v>
      </c>
      <c r="J142" s="897" t="str">
        <f t="shared" si="341"/>
        <v/>
      </c>
      <c r="K142" s="2283">
        <f t="shared" ref="K142" si="352">COUNTIF(J142:J144,"Blm tuntas")</f>
        <v>0</v>
      </c>
      <c r="L142" s="2283">
        <f t="shared" ref="L142" si="353">IF(K142=1,1,0)</f>
        <v>0</v>
      </c>
      <c r="M142" s="895"/>
      <c r="N142" s="895"/>
      <c r="O142" s="896" t="str">
        <f t="shared" si="350"/>
        <v xml:space="preserve"> </v>
      </c>
      <c r="P142" s="791">
        <f t="shared" ref="P142" si="354">IF(D142="",0,1)</f>
        <v>0</v>
      </c>
      <c r="Q142" s="904" t="str">
        <f t="shared" si="345"/>
        <v xml:space="preserve"> </v>
      </c>
      <c r="R142" s="897" t="str">
        <f t="shared" si="346"/>
        <v/>
      </c>
      <c r="S142" s="2283">
        <f t="shared" ref="S142" si="355">COUNTIF(R142:R144,"Blm tuntas")</f>
        <v>0</v>
      </c>
      <c r="T142" s="2283">
        <f t="shared" ref="T142" si="356">IF(S142=1,1,0)</f>
        <v>0</v>
      </c>
      <c r="U142" s="898"/>
    </row>
    <row r="143" spans="2:21" ht="15" hidden="1" customHeight="1" x14ac:dyDescent="0.2">
      <c r="B143" s="2305"/>
      <c r="C143" s="899"/>
      <c r="D143" s="2290"/>
      <c r="E143" s="2291"/>
      <c r="F143" s="937" t="s">
        <v>472</v>
      </c>
      <c r="G143" s="792" t="str">
        <f>NKETRAMPILAN!AO59</f>
        <v xml:space="preserve"> </v>
      </c>
      <c r="H143" s="791">
        <f t="shared" ref="H143:H144" si="357">H142</f>
        <v>0</v>
      </c>
      <c r="I143" s="903" t="str">
        <f t="shared" si="340"/>
        <v xml:space="preserve"> </v>
      </c>
      <c r="J143" s="790" t="str">
        <f t="shared" si="341"/>
        <v/>
      </c>
      <c r="K143" s="2284"/>
      <c r="L143" s="2284"/>
      <c r="M143" s="806"/>
      <c r="N143" s="806"/>
      <c r="O143" s="792" t="str">
        <f t="shared" si="350"/>
        <v xml:space="preserve"> </v>
      </c>
      <c r="P143" s="791">
        <f t="shared" ref="P143:P144" si="358">P142</f>
        <v>0</v>
      </c>
      <c r="Q143" s="903" t="str">
        <f t="shared" si="345"/>
        <v xml:space="preserve"> </v>
      </c>
      <c r="R143" s="790" t="str">
        <f t="shared" si="346"/>
        <v/>
      </c>
      <c r="S143" s="2284"/>
      <c r="T143" s="2284"/>
      <c r="U143" s="807"/>
    </row>
    <row r="144" spans="2:21" ht="15" hidden="1" customHeight="1" thickBot="1" x14ac:dyDescent="0.25">
      <c r="B144" s="2306"/>
      <c r="C144" s="803"/>
      <c r="D144" s="2292"/>
      <c r="E144" s="2293"/>
      <c r="F144" s="938" t="s">
        <v>544</v>
      </c>
      <c r="G144" s="891" t="str">
        <f>NSIKAP!BE64</f>
        <v xml:space="preserve"> </v>
      </c>
      <c r="H144" s="890">
        <f t="shared" si="357"/>
        <v>0</v>
      </c>
      <c r="I144" s="905" t="str">
        <f t="shared" si="340"/>
        <v xml:space="preserve"> </v>
      </c>
      <c r="J144" s="892" t="str">
        <f t="shared" si="341"/>
        <v/>
      </c>
      <c r="K144" s="2285"/>
      <c r="L144" s="2285"/>
      <c r="M144" s="804"/>
      <c r="N144" s="804"/>
      <c r="O144" s="891" t="str">
        <f t="shared" si="350"/>
        <v xml:space="preserve"> </v>
      </c>
      <c r="P144" s="791">
        <f t="shared" si="358"/>
        <v>0</v>
      </c>
      <c r="Q144" s="905" t="str">
        <f t="shared" si="345"/>
        <v xml:space="preserve"> </v>
      </c>
      <c r="R144" s="892" t="str">
        <f t="shared" si="346"/>
        <v/>
      </c>
      <c r="S144" s="2285"/>
      <c r="T144" s="2285"/>
      <c r="U144" s="805"/>
    </row>
    <row r="145" spans="2:21" ht="15" hidden="1" customHeight="1" thickTop="1" x14ac:dyDescent="0.2">
      <c r="B145" s="2304">
        <v>46</v>
      </c>
      <c r="C145" s="901" t="str">
        <f>ABSEN!C56</f>
        <v/>
      </c>
      <c r="D145" s="2288" t="str">
        <f>ABSEN!E56</f>
        <v/>
      </c>
      <c r="E145" s="2289"/>
      <c r="F145" s="939" t="s">
        <v>471</v>
      </c>
      <c r="G145" s="896" t="str">
        <f>NPENGETAHUAN!AP60</f>
        <v xml:space="preserve"> </v>
      </c>
      <c r="H145" s="896">
        <f>IF(D145="",0,1)</f>
        <v>0</v>
      </c>
      <c r="I145" s="904" t="str">
        <f t="shared" si="340"/>
        <v xml:space="preserve"> </v>
      </c>
      <c r="J145" s="897" t="str">
        <f t="shared" si="341"/>
        <v/>
      </c>
      <c r="K145" s="2283">
        <f t="shared" ref="K145" si="359">COUNTIF(J145:J147,"Blm tuntas")</f>
        <v>0</v>
      </c>
      <c r="L145" s="2283">
        <f t="shared" ref="L145" si="360">IF(K145=1,1,0)</f>
        <v>0</v>
      </c>
      <c r="M145" s="895"/>
      <c r="N145" s="895"/>
      <c r="O145" s="896" t="str">
        <f t="shared" si="350"/>
        <v xml:space="preserve"> </v>
      </c>
      <c r="P145" s="791">
        <f t="shared" ref="P145" si="361">IF(D145="",0,1)</f>
        <v>0</v>
      </c>
      <c r="Q145" s="904" t="str">
        <f t="shared" si="345"/>
        <v xml:space="preserve"> </v>
      </c>
      <c r="R145" s="897" t="str">
        <f t="shared" si="346"/>
        <v/>
      </c>
      <c r="S145" s="2283">
        <f t="shared" ref="S145" si="362">COUNTIF(R145:R147,"Blm tuntas")</f>
        <v>0</v>
      </c>
      <c r="T145" s="2283">
        <f t="shared" ref="T145" si="363">IF(S145=1,1,0)</f>
        <v>0</v>
      </c>
      <c r="U145" s="898"/>
    </row>
    <row r="146" spans="2:21" ht="15" hidden="1" customHeight="1" x14ac:dyDescent="0.2">
      <c r="B146" s="2305"/>
      <c r="C146" s="899"/>
      <c r="D146" s="2290"/>
      <c r="E146" s="2291"/>
      <c r="F146" s="937" t="s">
        <v>472</v>
      </c>
      <c r="G146" s="792" t="str">
        <f>NKETRAMPILAN!AO60</f>
        <v xml:space="preserve"> </v>
      </c>
      <c r="H146" s="791">
        <f t="shared" ref="H146:H147" si="364">H145</f>
        <v>0</v>
      </c>
      <c r="I146" s="903" t="str">
        <f t="shared" si="340"/>
        <v xml:space="preserve"> </v>
      </c>
      <c r="J146" s="790" t="str">
        <f t="shared" si="341"/>
        <v/>
      </c>
      <c r="K146" s="2284"/>
      <c r="L146" s="2284"/>
      <c r="M146" s="806"/>
      <c r="N146" s="806"/>
      <c r="O146" s="792" t="str">
        <f t="shared" si="350"/>
        <v xml:space="preserve"> </v>
      </c>
      <c r="P146" s="791">
        <f t="shared" ref="P146:P147" si="365">P145</f>
        <v>0</v>
      </c>
      <c r="Q146" s="903" t="str">
        <f t="shared" si="345"/>
        <v xml:space="preserve"> </v>
      </c>
      <c r="R146" s="790" t="str">
        <f t="shared" si="346"/>
        <v/>
      </c>
      <c r="S146" s="2284"/>
      <c r="T146" s="2284"/>
      <c r="U146" s="807"/>
    </row>
    <row r="147" spans="2:21" ht="15" hidden="1" customHeight="1" thickBot="1" x14ac:dyDescent="0.25">
      <c r="B147" s="2306"/>
      <c r="C147" s="803"/>
      <c r="D147" s="2292"/>
      <c r="E147" s="2293"/>
      <c r="F147" s="938" t="s">
        <v>544</v>
      </c>
      <c r="G147" s="891" t="str">
        <f>NSIKAP!BE65</f>
        <v xml:space="preserve"> </v>
      </c>
      <c r="H147" s="890">
        <f t="shared" si="364"/>
        <v>0</v>
      </c>
      <c r="I147" s="905" t="str">
        <f t="shared" si="340"/>
        <v xml:space="preserve"> </v>
      </c>
      <c r="J147" s="892" t="str">
        <f t="shared" si="341"/>
        <v/>
      </c>
      <c r="K147" s="2285"/>
      <c r="L147" s="2285"/>
      <c r="M147" s="804"/>
      <c r="N147" s="804"/>
      <c r="O147" s="891" t="str">
        <f t="shared" si="350"/>
        <v xml:space="preserve"> </v>
      </c>
      <c r="P147" s="791">
        <f t="shared" si="365"/>
        <v>0</v>
      </c>
      <c r="Q147" s="905" t="str">
        <f t="shared" si="345"/>
        <v xml:space="preserve"> </v>
      </c>
      <c r="R147" s="892" t="str">
        <f t="shared" si="346"/>
        <v/>
      </c>
      <c r="S147" s="2285"/>
      <c r="T147" s="2285"/>
      <c r="U147" s="805"/>
    </row>
    <row r="148" spans="2:21" ht="15" hidden="1" customHeight="1" thickTop="1" x14ac:dyDescent="0.2">
      <c r="B148" s="2304">
        <v>47</v>
      </c>
      <c r="C148" s="901" t="str">
        <f>ABSEN!C57</f>
        <v/>
      </c>
      <c r="D148" s="2288" t="str">
        <f>ABSEN!E57</f>
        <v/>
      </c>
      <c r="E148" s="2289"/>
      <c r="F148" s="939" t="s">
        <v>471</v>
      </c>
      <c r="G148" s="896" t="str">
        <f>NPENGETAHUAN!AP61</f>
        <v xml:space="preserve"> </v>
      </c>
      <c r="H148" s="896">
        <f>IF(D148="",0,1)</f>
        <v>0</v>
      </c>
      <c r="I148" s="904" t="str">
        <f t="shared" si="340"/>
        <v xml:space="preserve"> </v>
      </c>
      <c r="J148" s="897" t="str">
        <f t="shared" si="341"/>
        <v/>
      </c>
      <c r="K148" s="2283">
        <f t="shared" ref="K148" si="366">COUNTIF(J148:J150,"Blm tuntas")</f>
        <v>0</v>
      </c>
      <c r="L148" s="2283">
        <f t="shared" ref="L148" si="367">IF(K148=1,1,0)</f>
        <v>0</v>
      </c>
      <c r="M148" s="895"/>
      <c r="N148" s="895"/>
      <c r="O148" s="896" t="str">
        <f t="shared" si="350"/>
        <v xml:space="preserve"> </v>
      </c>
      <c r="P148" s="791">
        <f t="shared" ref="P148" si="368">IF(D148="",0,1)</f>
        <v>0</v>
      </c>
      <c r="Q148" s="904" t="str">
        <f t="shared" si="345"/>
        <v xml:space="preserve"> </v>
      </c>
      <c r="R148" s="897" t="str">
        <f t="shared" si="346"/>
        <v/>
      </c>
      <c r="S148" s="2283">
        <f t="shared" ref="S148" si="369">COUNTIF(R148:R150,"Blm tuntas")</f>
        <v>0</v>
      </c>
      <c r="T148" s="2283">
        <f t="shared" ref="T148" si="370">IF(S148=1,1,0)</f>
        <v>0</v>
      </c>
      <c r="U148" s="898"/>
    </row>
    <row r="149" spans="2:21" ht="15" hidden="1" customHeight="1" x14ac:dyDescent="0.2">
      <c r="B149" s="2305"/>
      <c r="C149" s="899">
        <f>ABSEN!C58</f>
        <v>0</v>
      </c>
      <c r="D149" s="2290"/>
      <c r="E149" s="2291"/>
      <c r="F149" s="937" t="s">
        <v>472</v>
      </c>
      <c r="G149" s="792" t="str">
        <f>NKETRAMPILAN!AO61</f>
        <v xml:space="preserve"> </v>
      </c>
      <c r="H149" s="791">
        <f t="shared" ref="H149:H150" si="371">H148</f>
        <v>0</v>
      </c>
      <c r="I149" s="903" t="str">
        <f t="shared" si="340"/>
        <v xml:space="preserve"> </v>
      </c>
      <c r="J149" s="790" t="str">
        <f t="shared" si="341"/>
        <v/>
      </c>
      <c r="K149" s="2284"/>
      <c r="L149" s="2284"/>
      <c r="M149" s="806"/>
      <c r="N149" s="806"/>
      <c r="O149" s="792" t="str">
        <f t="shared" si="350"/>
        <v xml:space="preserve"> </v>
      </c>
      <c r="P149" s="791">
        <f t="shared" ref="P149:P150" si="372">P148</f>
        <v>0</v>
      </c>
      <c r="Q149" s="903" t="str">
        <f t="shared" si="345"/>
        <v xml:space="preserve"> </v>
      </c>
      <c r="R149" s="790" t="str">
        <f t="shared" si="346"/>
        <v/>
      </c>
      <c r="S149" s="2284"/>
      <c r="T149" s="2284"/>
      <c r="U149" s="807"/>
    </row>
    <row r="150" spans="2:21" ht="15" hidden="1" customHeight="1" x14ac:dyDescent="0.2">
      <c r="B150" s="2306"/>
      <c r="C150" s="803">
        <f>ABSEN!C59</f>
        <v>0</v>
      </c>
      <c r="D150" s="2292"/>
      <c r="E150" s="2293"/>
      <c r="F150" s="938" t="s">
        <v>544</v>
      </c>
      <c r="G150" s="891" t="str">
        <f>NSIKAP!BE66</f>
        <v xml:space="preserve"> </v>
      </c>
      <c r="H150" s="890">
        <f t="shared" si="371"/>
        <v>0</v>
      </c>
      <c r="I150" s="905" t="str">
        <f t="shared" si="340"/>
        <v xml:space="preserve"> </v>
      </c>
      <c r="J150" s="892" t="str">
        <f t="shared" si="341"/>
        <v/>
      </c>
      <c r="K150" s="2285"/>
      <c r="L150" s="2285"/>
      <c r="M150" s="804"/>
      <c r="N150" s="804"/>
      <c r="O150" s="891" t="str">
        <f t="shared" si="350"/>
        <v xml:space="preserve"> </v>
      </c>
      <c r="P150" s="791">
        <f t="shared" si="372"/>
        <v>0</v>
      </c>
      <c r="Q150" s="905" t="str">
        <f t="shared" si="345"/>
        <v xml:space="preserve"> </v>
      </c>
      <c r="R150" s="892" t="str">
        <f t="shared" si="346"/>
        <v/>
      </c>
      <c r="S150" s="2285"/>
      <c r="T150" s="2285"/>
      <c r="U150" s="805"/>
    </row>
    <row r="151" spans="2:21" x14ac:dyDescent="0.2">
      <c r="B151" s="29"/>
      <c r="C151" s="29"/>
      <c r="D151" s="77"/>
      <c r="E151" s="749"/>
      <c r="F151" s="802"/>
      <c r="G151" s="29"/>
      <c r="H151" s="29"/>
      <c r="I151" s="29"/>
      <c r="J151" s="29"/>
      <c r="K151" s="29"/>
      <c r="L151" s="29">
        <f>SUM(L10:L150)</f>
        <v>0</v>
      </c>
      <c r="M151" s="29"/>
      <c r="N151" s="29"/>
      <c r="O151" s="29"/>
      <c r="P151" s="29"/>
      <c r="Q151" s="29"/>
      <c r="R151" s="29"/>
      <c r="S151" s="29"/>
      <c r="T151" s="29">
        <f>SUM(T10:T150)</f>
        <v>0</v>
      </c>
      <c r="U151" s="29"/>
    </row>
    <row r="152" spans="2:21" s="58" customFormat="1" ht="12" x14ac:dyDescent="0.2">
      <c r="B152" s="54"/>
      <c r="C152" s="54"/>
      <c r="D152" s="79"/>
      <c r="E152" s="54"/>
      <c r="F152" s="54"/>
      <c r="G152" s="54"/>
      <c r="H152" s="54"/>
      <c r="I152" s="54"/>
      <c r="K152" s="79"/>
      <c r="L152" s="79"/>
      <c r="M152" s="79"/>
      <c r="N152" s="2014" t="s">
        <v>550</v>
      </c>
      <c r="O152" s="2014"/>
      <c r="P152" s="2014"/>
      <c r="Q152" s="2014"/>
      <c r="R152" s="2014"/>
      <c r="S152" s="2014"/>
      <c r="T152" s="2014"/>
      <c r="U152" s="2014"/>
    </row>
    <row r="153" spans="2:21" s="58" customFormat="1" ht="12" x14ac:dyDescent="0.2">
      <c r="B153" s="54"/>
      <c r="C153" s="54"/>
      <c r="D153" s="79"/>
      <c r="E153" s="54"/>
      <c r="F153" s="54"/>
      <c r="G153" s="54"/>
      <c r="H153" s="54"/>
      <c r="I153" s="54"/>
      <c r="K153" s="54"/>
      <c r="L153" s="54"/>
      <c r="M153" s="54"/>
      <c r="N153" s="1994" t="s">
        <v>24</v>
      </c>
      <c r="O153" s="1994"/>
      <c r="P153" s="1994"/>
      <c r="Q153" s="1994"/>
      <c r="R153" s="1994"/>
      <c r="S153" s="1994"/>
      <c r="T153" s="1994"/>
      <c r="U153" s="1994"/>
    </row>
    <row r="154" spans="2:21" s="58" customFormat="1" ht="12" x14ac:dyDescent="0.2">
      <c r="B154" s="54"/>
      <c r="C154" s="54"/>
      <c r="D154" s="79"/>
      <c r="E154" s="54"/>
      <c r="F154" s="54"/>
      <c r="G154" s="54"/>
      <c r="H154" s="54"/>
      <c r="I154" s="54"/>
      <c r="K154" s="811"/>
      <c r="L154" s="811"/>
      <c r="M154" s="811"/>
      <c r="N154" s="811"/>
      <c r="O154" s="80"/>
      <c r="P154" s="54"/>
      <c r="Q154" s="80"/>
      <c r="R154" s="811"/>
      <c r="S154" s="80"/>
      <c r="T154" s="80"/>
      <c r="U154" s="80"/>
    </row>
    <row r="155" spans="2:21" s="58" customFormat="1" ht="12" x14ac:dyDescent="0.2">
      <c r="B155" s="54"/>
      <c r="C155" s="54"/>
      <c r="D155" s="79"/>
      <c r="E155" s="54"/>
      <c r="F155" s="54"/>
      <c r="G155" s="54"/>
      <c r="H155" s="54"/>
      <c r="I155" s="54"/>
      <c r="K155" s="811"/>
      <c r="L155" s="811"/>
      <c r="M155" s="811"/>
      <c r="N155" s="811"/>
      <c r="O155" s="80"/>
      <c r="P155" s="54"/>
      <c r="Q155" s="80"/>
      <c r="R155" s="811"/>
      <c r="S155" s="80"/>
      <c r="T155" s="80"/>
      <c r="U155" s="80"/>
    </row>
    <row r="156" spans="2:21" s="58" customFormat="1" ht="12" x14ac:dyDescent="0.2">
      <c r="B156" s="54"/>
      <c r="C156" s="54"/>
      <c r="D156" s="79"/>
      <c r="E156" s="54"/>
      <c r="F156" s="54"/>
      <c r="G156" s="54"/>
      <c r="H156" s="54"/>
      <c r="I156" s="54"/>
      <c r="K156" s="811"/>
      <c r="L156" s="811"/>
      <c r="M156" s="811"/>
      <c r="N156" s="811"/>
      <c r="O156" s="54"/>
      <c r="P156" s="54"/>
      <c r="Q156" s="54"/>
      <c r="R156" s="811"/>
      <c r="S156" s="54"/>
      <c r="T156" s="54"/>
      <c r="U156" s="54"/>
    </row>
    <row r="157" spans="2:21" s="58" customFormat="1" ht="12" x14ac:dyDescent="0.2">
      <c r="B157" s="54"/>
      <c r="C157" s="54"/>
      <c r="D157" s="79"/>
      <c r="E157" s="54"/>
      <c r="F157" s="54"/>
      <c r="G157" s="54"/>
      <c r="H157" s="54"/>
      <c r="I157" s="54"/>
      <c r="K157" s="811"/>
      <c r="L157" s="811"/>
      <c r="M157" s="811"/>
      <c r="N157" s="811"/>
      <c r="O157" s="80"/>
      <c r="P157" s="54"/>
      <c r="Q157" s="80"/>
      <c r="R157" s="811"/>
      <c r="S157" s="80"/>
      <c r="T157" s="80"/>
      <c r="U157" s="80"/>
    </row>
    <row r="158" spans="2:21" s="82" customFormat="1" ht="12" x14ac:dyDescent="0.2">
      <c r="B158" s="53"/>
      <c r="C158" s="53"/>
      <c r="D158" s="81"/>
      <c r="E158" s="53"/>
      <c r="F158" s="53"/>
      <c r="G158" s="53"/>
      <c r="H158" s="53"/>
      <c r="I158" s="53"/>
      <c r="K158" s="53"/>
      <c r="L158" s="53"/>
      <c r="M158" s="53"/>
      <c r="N158" s="2314">
        <f>E4</f>
        <v>0</v>
      </c>
      <c r="O158" s="2314"/>
      <c r="P158" s="2314"/>
      <c r="Q158" s="2314"/>
      <c r="R158" s="2314"/>
      <c r="S158" s="2314"/>
      <c r="T158" s="2314"/>
      <c r="U158" s="2314"/>
    </row>
    <row r="159" spans="2:21" s="85" customFormat="1" ht="9.75" x14ac:dyDescent="0.2">
      <c r="B159" s="83"/>
      <c r="C159" s="83"/>
      <c r="D159" s="84"/>
      <c r="E159" s="83"/>
      <c r="F159" s="83"/>
      <c r="G159" s="83"/>
      <c r="H159" s="83"/>
      <c r="I159" s="83"/>
      <c r="K159" s="83"/>
      <c r="L159" s="83"/>
      <c r="M159" s="83"/>
      <c r="N159" s="1998" t="str">
        <f>COVER!A38</f>
        <v>NIP. 0</v>
      </c>
      <c r="O159" s="1998"/>
      <c r="P159" s="1998"/>
      <c r="Q159" s="1998"/>
      <c r="R159" s="1998"/>
      <c r="S159" s="1998"/>
      <c r="T159" s="1998"/>
      <c r="U159" s="1998"/>
    </row>
    <row r="160" spans="2:21" x14ac:dyDescent="0.2">
      <c r="B160" s="60"/>
      <c r="C160" s="86"/>
      <c r="D160" s="86"/>
      <c r="E160" s="86"/>
      <c r="F160" s="86"/>
      <c r="G160" s="60"/>
      <c r="H160" s="60"/>
      <c r="I160" s="60"/>
      <c r="J160" s="60"/>
      <c r="K160" s="60"/>
      <c r="L160" s="60"/>
      <c r="M160" s="60"/>
      <c r="N160" s="60"/>
      <c r="O160" s="60"/>
      <c r="P160" s="60"/>
      <c r="Q160" s="60"/>
      <c r="R160" s="60"/>
      <c r="S160" s="60"/>
      <c r="T160" s="60"/>
      <c r="U160" s="86"/>
    </row>
    <row r="161" spans="2:21" x14ac:dyDescent="0.2">
      <c r="B161" s="60"/>
      <c r="C161" s="60"/>
      <c r="D161" s="30"/>
      <c r="E161" s="60"/>
      <c r="F161" s="60"/>
      <c r="G161" s="60"/>
      <c r="H161" s="60"/>
      <c r="I161" s="60"/>
      <c r="J161" s="60"/>
      <c r="K161" s="60"/>
      <c r="L161" s="60"/>
      <c r="M161" s="60"/>
      <c r="N161" s="60"/>
      <c r="O161" s="60"/>
      <c r="P161" s="60"/>
      <c r="Q161" s="60"/>
      <c r="R161" s="60"/>
      <c r="S161" s="60"/>
      <c r="T161" s="60"/>
      <c r="U161" s="52"/>
    </row>
    <row r="162" spans="2:21" x14ac:dyDescent="0.2">
      <c r="B162" s="60"/>
      <c r="C162" s="60"/>
      <c r="D162" s="30"/>
      <c r="E162" s="60"/>
      <c r="F162" s="60"/>
      <c r="G162" s="60"/>
      <c r="H162" s="60"/>
      <c r="I162" s="60"/>
      <c r="J162" s="60"/>
      <c r="K162" s="60"/>
      <c r="L162" s="60"/>
      <c r="M162" s="60"/>
      <c r="N162" s="60"/>
      <c r="O162" s="60"/>
      <c r="P162" s="60"/>
      <c r="Q162" s="60"/>
      <c r="R162" s="60"/>
      <c r="S162" s="60"/>
      <c r="T162" s="60"/>
      <c r="U162" s="52"/>
    </row>
    <row r="163" spans="2:21" x14ac:dyDescent="0.2">
      <c r="B163" s="52"/>
      <c r="C163" s="52"/>
      <c r="D163" s="52"/>
      <c r="E163" s="52"/>
      <c r="F163" s="52"/>
      <c r="G163" s="52"/>
      <c r="H163" s="52"/>
      <c r="I163" s="52"/>
      <c r="J163" s="52"/>
      <c r="K163" s="52"/>
      <c r="L163" s="52"/>
      <c r="M163" s="52"/>
      <c r="N163" s="52"/>
      <c r="O163" s="52"/>
      <c r="P163" s="52"/>
      <c r="Q163" s="52"/>
      <c r="R163" s="52"/>
      <c r="S163" s="52"/>
      <c r="T163" s="52"/>
      <c r="U163" s="52"/>
    </row>
    <row r="164" spans="2:21" x14ac:dyDescent="0.2">
      <c r="B164" s="52"/>
      <c r="C164" s="52"/>
      <c r="D164" s="52"/>
      <c r="E164" s="52"/>
      <c r="F164" s="52"/>
      <c r="G164" s="52"/>
      <c r="H164" s="52"/>
      <c r="I164" s="52"/>
      <c r="J164" s="52"/>
      <c r="K164" s="52"/>
      <c r="L164" s="52"/>
      <c r="M164" s="52"/>
      <c r="N164" s="52"/>
      <c r="O164" s="52"/>
      <c r="P164" s="52"/>
      <c r="Q164" s="52"/>
      <c r="R164" s="52"/>
      <c r="S164" s="52"/>
      <c r="T164" s="52"/>
      <c r="U164" s="52"/>
    </row>
  </sheetData>
  <mergeCells count="302">
    <mergeCell ref="C1:U1"/>
    <mergeCell ref="A1:B1"/>
    <mergeCell ref="N152:U152"/>
    <mergeCell ref="N153:U153"/>
    <mergeCell ref="N158:U158"/>
    <mergeCell ref="N159:U159"/>
    <mergeCell ref="M8:M9"/>
    <mergeCell ref="U7:U9"/>
    <mergeCell ref="G7:G9"/>
    <mergeCell ref="J7:J9"/>
    <mergeCell ref="B7:B9"/>
    <mergeCell ref="C7:C9"/>
    <mergeCell ref="D7:E9"/>
    <mergeCell ref="B10:B12"/>
    <mergeCell ref="B13:B15"/>
    <mergeCell ref="B16:B18"/>
    <mergeCell ref="B19:B21"/>
    <mergeCell ref="B22:B24"/>
    <mergeCell ref="B25:B27"/>
    <mergeCell ref="B28:B30"/>
    <mergeCell ref="B31:B33"/>
    <mergeCell ref="B34:B36"/>
    <mergeCell ref="B37:B39"/>
    <mergeCell ref="B40:B42"/>
    <mergeCell ref="F7:F9"/>
    <mergeCell ref="B58:B60"/>
    <mergeCell ref="B61:B63"/>
    <mergeCell ref="B64:B66"/>
    <mergeCell ref="B67:B69"/>
    <mergeCell ref="B70:B72"/>
    <mergeCell ref="B43:B45"/>
    <mergeCell ref="B46:B48"/>
    <mergeCell ref="B49:B51"/>
    <mergeCell ref="B52:B54"/>
    <mergeCell ref="B55:B57"/>
    <mergeCell ref="B88:B90"/>
    <mergeCell ref="B91:B93"/>
    <mergeCell ref="B94:B96"/>
    <mergeCell ref="B97:B99"/>
    <mergeCell ref="B100:B102"/>
    <mergeCell ref="B73:B75"/>
    <mergeCell ref="B76:B78"/>
    <mergeCell ref="B79:B81"/>
    <mergeCell ref="B82:B84"/>
    <mergeCell ref="B85:B87"/>
    <mergeCell ref="B145:B147"/>
    <mergeCell ref="B118:B120"/>
    <mergeCell ref="B121:B123"/>
    <mergeCell ref="B124:B126"/>
    <mergeCell ref="B127:B129"/>
    <mergeCell ref="B130:B132"/>
    <mergeCell ref="B103:B105"/>
    <mergeCell ref="B106:B108"/>
    <mergeCell ref="B109:B111"/>
    <mergeCell ref="B112:B114"/>
    <mergeCell ref="B115:B117"/>
    <mergeCell ref="D100:E102"/>
    <mergeCell ref="D85:E87"/>
    <mergeCell ref="D70:E72"/>
    <mergeCell ref="D55:E57"/>
    <mergeCell ref="B148:B150"/>
    <mergeCell ref="D10:E12"/>
    <mergeCell ref="D13:E15"/>
    <mergeCell ref="D16:E18"/>
    <mergeCell ref="D19:E21"/>
    <mergeCell ref="D22:E24"/>
    <mergeCell ref="D25:E27"/>
    <mergeCell ref="D28:E30"/>
    <mergeCell ref="D31:E33"/>
    <mergeCell ref="D34:E36"/>
    <mergeCell ref="D37:E39"/>
    <mergeCell ref="D40:E42"/>
    <mergeCell ref="D43:E45"/>
    <mergeCell ref="D46:E48"/>
    <mergeCell ref="D49:E51"/>
    <mergeCell ref="D52:E54"/>
    <mergeCell ref="B133:B135"/>
    <mergeCell ref="B136:B138"/>
    <mergeCell ref="B139:B141"/>
    <mergeCell ref="B142:B144"/>
    <mergeCell ref="D139:E141"/>
    <mergeCell ref="D142:E144"/>
    <mergeCell ref="D109:E111"/>
    <mergeCell ref="D112:E114"/>
    <mergeCell ref="D118:E120"/>
    <mergeCell ref="D121:E123"/>
    <mergeCell ref="D124:E126"/>
    <mergeCell ref="D145:E147"/>
    <mergeCell ref="D58:E60"/>
    <mergeCell ref="D61:E63"/>
    <mergeCell ref="D64:E66"/>
    <mergeCell ref="D67:E69"/>
    <mergeCell ref="D73:E75"/>
    <mergeCell ref="D76:E78"/>
    <mergeCell ref="D79:E81"/>
    <mergeCell ref="D82:E84"/>
    <mergeCell ref="D88:E90"/>
    <mergeCell ref="D91:E93"/>
    <mergeCell ref="D94:E96"/>
    <mergeCell ref="D97:E99"/>
    <mergeCell ref="D103:E105"/>
    <mergeCell ref="D106:E108"/>
    <mergeCell ref="D130:E132"/>
    <mergeCell ref="D115:E117"/>
    <mergeCell ref="K40:K42"/>
    <mergeCell ref="K43:K45"/>
    <mergeCell ref="K46:K48"/>
    <mergeCell ref="K49:K51"/>
    <mergeCell ref="K52:K54"/>
    <mergeCell ref="D148:E150"/>
    <mergeCell ref="O7:O9"/>
    <mergeCell ref="N8:N9"/>
    <mergeCell ref="M7:N7"/>
    <mergeCell ref="K10:K12"/>
    <mergeCell ref="K13:K15"/>
    <mergeCell ref="L10:L12"/>
    <mergeCell ref="L13:L15"/>
    <mergeCell ref="K16:K18"/>
    <mergeCell ref="K19:K21"/>
    <mergeCell ref="K22:K24"/>
    <mergeCell ref="K25:K27"/>
    <mergeCell ref="K28:K30"/>
    <mergeCell ref="K31:K33"/>
    <mergeCell ref="K34:K36"/>
    <mergeCell ref="K37:K39"/>
    <mergeCell ref="D127:E129"/>
    <mergeCell ref="D133:E135"/>
    <mergeCell ref="D136:E138"/>
    <mergeCell ref="K70:K72"/>
    <mergeCell ref="K73:K75"/>
    <mergeCell ref="K76:K78"/>
    <mergeCell ref="K79:K81"/>
    <mergeCell ref="K82:K84"/>
    <mergeCell ref="K55:K57"/>
    <mergeCell ref="K58:K60"/>
    <mergeCell ref="K61:K63"/>
    <mergeCell ref="K64:K66"/>
    <mergeCell ref="K67:K69"/>
    <mergeCell ref="K124:K126"/>
    <mergeCell ref="K127:K129"/>
    <mergeCell ref="K100:K102"/>
    <mergeCell ref="K103:K105"/>
    <mergeCell ref="K106:K108"/>
    <mergeCell ref="K109:K111"/>
    <mergeCell ref="K112:K114"/>
    <mergeCell ref="K85:K87"/>
    <mergeCell ref="K88:K90"/>
    <mergeCell ref="K91:K93"/>
    <mergeCell ref="K94:K96"/>
    <mergeCell ref="K97:K99"/>
    <mergeCell ref="K145:K147"/>
    <mergeCell ref="K148:K150"/>
    <mergeCell ref="L16:L18"/>
    <mergeCell ref="L19:L21"/>
    <mergeCell ref="L22:L24"/>
    <mergeCell ref="L25:L27"/>
    <mergeCell ref="L28:L30"/>
    <mergeCell ref="L31:L33"/>
    <mergeCell ref="L34:L36"/>
    <mergeCell ref="L37:L39"/>
    <mergeCell ref="L40:L42"/>
    <mergeCell ref="L43:L45"/>
    <mergeCell ref="L46:L48"/>
    <mergeCell ref="L49:L51"/>
    <mergeCell ref="L52:L54"/>
    <mergeCell ref="L55:L57"/>
    <mergeCell ref="K130:K132"/>
    <mergeCell ref="K133:K135"/>
    <mergeCell ref="K136:K138"/>
    <mergeCell ref="K139:K141"/>
    <mergeCell ref="K142:K144"/>
    <mergeCell ref="K115:K117"/>
    <mergeCell ref="K118:K120"/>
    <mergeCell ref="K121:K123"/>
    <mergeCell ref="L76:L78"/>
    <mergeCell ref="L79:L81"/>
    <mergeCell ref="L82:L84"/>
    <mergeCell ref="L85:L87"/>
    <mergeCell ref="L58:L60"/>
    <mergeCell ref="L61:L63"/>
    <mergeCell ref="L64:L66"/>
    <mergeCell ref="L67:L69"/>
    <mergeCell ref="L70:L72"/>
    <mergeCell ref="L148:L150"/>
    <mergeCell ref="I7:I9"/>
    <mergeCell ref="Q7:Q9"/>
    <mergeCell ref="L133:L135"/>
    <mergeCell ref="L136:L138"/>
    <mergeCell ref="L139:L141"/>
    <mergeCell ref="L142:L144"/>
    <mergeCell ref="L145:L147"/>
    <mergeCell ref="L118:L120"/>
    <mergeCell ref="L121:L123"/>
    <mergeCell ref="L124:L126"/>
    <mergeCell ref="L127:L129"/>
    <mergeCell ref="L130:L132"/>
    <mergeCell ref="L103:L105"/>
    <mergeCell ref="L106:L108"/>
    <mergeCell ref="L109:L111"/>
    <mergeCell ref="L112:L114"/>
    <mergeCell ref="L115:L117"/>
    <mergeCell ref="L88:L90"/>
    <mergeCell ref="L91:L93"/>
    <mergeCell ref="L94:L96"/>
    <mergeCell ref="L97:L99"/>
    <mergeCell ref="L100:L102"/>
    <mergeCell ref="L73:L75"/>
    <mergeCell ref="S37:S39"/>
    <mergeCell ref="T37:T39"/>
    <mergeCell ref="S40:S42"/>
    <mergeCell ref="T40:T42"/>
    <mergeCell ref="S43:S45"/>
    <mergeCell ref="T43:T45"/>
    <mergeCell ref="T28:T30"/>
    <mergeCell ref="S31:S33"/>
    <mergeCell ref="T31:T33"/>
    <mergeCell ref="S34:S36"/>
    <mergeCell ref="T34:T36"/>
    <mergeCell ref="S28:S30"/>
    <mergeCell ref="S55:S57"/>
    <mergeCell ref="T55:T57"/>
    <mergeCell ref="S58:S60"/>
    <mergeCell ref="T58:T60"/>
    <mergeCell ref="S61:S63"/>
    <mergeCell ref="T61:T63"/>
    <mergeCell ref="S46:S48"/>
    <mergeCell ref="T46:T48"/>
    <mergeCell ref="S49:S51"/>
    <mergeCell ref="T49:T51"/>
    <mergeCell ref="S52:S54"/>
    <mergeCell ref="T52:T54"/>
    <mergeCell ref="S73:S75"/>
    <mergeCell ref="T73:T75"/>
    <mergeCell ref="S76:S78"/>
    <mergeCell ref="T76:T78"/>
    <mergeCell ref="S79:S81"/>
    <mergeCell ref="T79:T81"/>
    <mergeCell ref="S64:S66"/>
    <mergeCell ref="T64:T66"/>
    <mergeCell ref="S67:S69"/>
    <mergeCell ref="T67:T69"/>
    <mergeCell ref="S70:S72"/>
    <mergeCell ref="T70:T72"/>
    <mergeCell ref="S91:S93"/>
    <mergeCell ref="T91:T93"/>
    <mergeCell ref="S94:S96"/>
    <mergeCell ref="T94:T96"/>
    <mergeCell ref="S97:S99"/>
    <mergeCell ref="T97:T99"/>
    <mergeCell ref="S82:S84"/>
    <mergeCell ref="T82:T84"/>
    <mergeCell ref="S85:S87"/>
    <mergeCell ref="T85:T87"/>
    <mergeCell ref="S88:S90"/>
    <mergeCell ref="T88:T90"/>
    <mergeCell ref="S109:S111"/>
    <mergeCell ref="T109:T111"/>
    <mergeCell ref="S112:S114"/>
    <mergeCell ref="T112:T114"/>
    <mergeCell ref="S115:S117"/>
    <mergeCell ref="T115:T117"/>
    <mergeCell ref="S100:S102"/>
    <mergeCell ref="T100:T102"/>
    <mergeCell ref="S103:S105"/>
    <mergeCell ref="T103:T105"/>
    <mergeCell ref="S106:S108"/>
    <mergeCell ref="T106:T108"/>
    <mergeCell ref="T127:T129"/>
    <mergeCell ref="S130:S132"/>
    <mergeCell ref="T130:T132"/>
    <mergeCell ref="S133:S135"/>
    <mergeCell ref="T133:T135"/>
    <mergeCell ref="S118:S120"/>
    <mergeCell ref="T118:T120"/>
    <mergeCell ref="S121:S123"/>
    <mergeCell ref="T121:T123"/>
    <mergeCell ref="S124:S126"/>
    <mergeCell ref="T124:T126"/>
    <mergeCell ref="R7:R9"/>
    <mergeCell ref="S145:S147"/>
    <mergeCell ref="T145:T147"/>
    <mergeCell ref="S148:S150"/>
    <mergeCell ref="T148:T150"/>
    <mergeCell ref="S10:S12"/>
    <mergeCell ref="T10:T12"/>
    <mergeCell ref="S13:S15"/>
    <mergeCell ref="T13:T15"/>
    <mergeCell ref="S16:S18"/>
    <mergeCell ref="T16:T18"/>
    <mergeCell ref="S19:S21"/>
    <mergeCell ref="T19:T21"/>
    <mergeCell ref="S22:S24"/>
    <mergeCell ref="T22:T24"/>
    <mergeCell ref="S25:S27"/>
    <mergeCell ref="T25:T27"/>
    <mergeCell ref="S136:S138"/>
    <mergeCell ref="T136:T138"/>
    <mergeCell ref="S139:S141"/>
    <mergeCell ref="T139:T141"/>
    <mergeCell ref="S142:S144"/>
    <mergeCell ref="T142:T144"/>
    <mergeCell ref="S127:S129"/>
  </mergeCells>
  <conditionalFormatting sqref="D151:E151 C10:C151 K13:K151 K10 L151 U10:U151 M10:R151 F10:J151">
    <cfRule type="cellIs" dxfId="12" priority="15" operator="equal">
      <formula>0</formula>
    </cfRule>
  </conditionalFormatting>
  <conditionalFormatting sqref="O10:R150 G10:I150">
    <cfRule type="cellIs" dxfId="11" priority="14" operator="lessThan">
      <formula>$E$5</formula>
    </cfRule>
  </conditionalFormatting>
  <conditionalFormatting sqref="G13:I150">
    <cfRule type="aboveAverage" dxfId="10" priority="21" aboveAverage="0"/>
  </conditionalFormatting>
  <conditionalFormatting sqref="G10:I12 H11:I150">
    <cfRule type="aboveAverage" dxfId="9" priority="10" aboveAverage="0" stdDev="1"/>
  </conditionalFormatting>
  <conditionalFormatting sqref="O13:R150">
    <cfRule type="aboveAverage" dxfId="8" priority="8" aboveAverage="0"/>
  </conditionalFormatting>
  <conditionalFormatting sqref="O10:R12 P11:P150">
    <cfRule type="aboveAverage" dxfId="7" priority="7" aboveAverage="0" stdDev="1"/>
  </conditionalFormatting>
  <conditionalFormatting sqref="Q13:R150">
    <cfRule type="aboveAverage" dxfId="6" priority="5" aboveAverage="0"/>
  </conditionalFormatting>
  <conditionalFormatting sqref="Q10:R150">
    <cfRule type="aboveAverage" dxfId="5" priority="4" aboveAverage="0"/>
  </conditionalFormatting>
  <conditionalFormatting sqref="P13:P150">
    <cfRule type="aboveAverage" dxfId="4" priority="2" aboveAverage="0"/>
  </conditionalFormatting>
  <conditionalFormatting sqref="P10:P150">
    <cfRule type="aboveAverage" dxfId="3" priority="1" aboveAverage="0" stdDev="1"/>
  </conditionalFormatting>
  <hyperlinks>
    <hyperlink ref="A1" location="'DATA UTAMA'!A1" tooltip="DATA UTAMA" display="DATA UTAMA'!A1"/>
  </hyperlinks>
  <pageMargins left="0.23622047244094491" right="0.23622047244094491" top="0.74803149606299213" bottom="0.74803149606299213" header="0.31496062992125984" footer="0.31496062992125984"/>
  <pageSetup paperSize="9" scale="95" orientation="landscape" horizontalDpi="4294967293" verticalDpi="4294967293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2"/>
  <sheetViews>
    <sheetView showGridLines="0" zoomScale="86" zoomScaleNormal="86" workbookViewId="0">
      <selection sqref="A1:XFD1048576"/>
    </sheetView>
  </sheetViews>
  <sheetFormatPr defaultRowHeight="15" x14ac:dyDescent="0.25"/>
  <cols>
    <col min="1" max="1" width="2.28515625" style="457" customWidth="1"/>
    <col min="2" max="2" width="4.140625" style="457" customWidth="1"/>
    <col min="3" max="3" width="9.140625" style="457" customWidth="1"/>
    <col min="4" max="4" width="1.5703125" style="457" customWidth="1"/>
    <col min="5" max="5" width="33" style="457" customWidth="1"/>
    <col min="6" max="6" width="4.28515625" style="664" customWidth="1"/>
    <col min="7" max="7" width="6.7109375" style="664" customWidth="1"/>
    <col min="8" max="8" width="25.5703125" style="457" customWidth="1"/>
    <col min="9" max="9" width="4.28515625" style="664" customWidth="1"/>
    <col min="10" max="10" width="6.42578125" style="664" customWidth="1"/>
    <col min="11" max="11" width="25.5703125" style="457" customWidth="1"/>
    <col min="12" max="12" width="4.28515625" style="457" customWidth="1"/>
    <col min="13" max="13" width="25.5703125" style="457" customWidth="1"/>
    <col min="14" max="16384" width="9.140625" style="457"/>
  </cols>
  <sheetData>
    <row r="1" spans="1:13" ht="18" x14ac:dyDescent="0.2">
      <c r="A1" s="602" t="s">
        <v>389</v>
      </c>
      <c r="B1" s="2332" t="s">
        <v>443</v>
      </c>
      <c r="C1" s="2332"/>
      <c r="D1" s="2332"/>
      <c r="E1" s="2332"/>
      <c r="F1" s="2332"/>
      <c r="G1" s="2332"/>
      <c r="H1" s="2332"/>
      <c r="I1" s="2332"/>
      <c r="J1" s="2332"/>
      <c r="K1" s="2332"/>
      <c r="L1" s="2332"/>
      <c r="M1" s="2332"/>
    </row>
    <row r="2" spans="1:13" ht="18" x14ac:dyDescent="0.2">
      <c r="B2" s="2332" t="str">
        <f>NPENGETAHUAN!B2</f>
        <v>SEMESTER GASAL KELAS X MIPA 1</v>
      </c>
      <c r="C2" s="2332"/>
      <c r="D2" s="2332"/>
      <c r="E2" s="2332"/>
      <c r="F2" s="2332"/>
      <c r="G2" s="2332"/>
      <c r="H2" s="2332"/>
      <c r="I2" s="2332"/>
      <c r="J2" s="2332"/>
      <c r="K2" s="2332"/>
      <c r="L2" s="2332"/>
      <c r="M2" s="2332"/>
    </row>
    <row r="3" spans="1:13" ht="5.25" customHeight="1" x14ac:dyDescent="0.2">
      <c r="B3" s="657"/>
      <c r="C3" s="657"/>
      <c r="D3" s="657"/>
      <c r="E3" s="657"/>
      <c r="F3" s="658"/>
      <c r="G3" s="658"/>
      <c r="H3" s="657"/>
      <c r="I3" s="658"/>
      <c r="J3" s="658"/>
      <c r="K3" s="657"/>
      <c r="L3" s="657"/>
      <c r="M3" s="657"/>
    </row>
    <row r="4" spans="1:13" ht="3" customHeight="1" x14ac:dyDescent="0.2">
      <c r="B4" s="604"/>
      <c r="C4" s="604"/>
      <c r="D4" s="604"/>
      <c r="E4" s="604"/>
      <c r="F4" s="659"/>
      <c r="G4" s="659"/>
      <c r="H4" s="604"/>
      <c r="I4" s="659"/>
      <c r="J4" s="659"/>
      <c r="K4" s="604"/>
      <c r="L4" s="604"/>
      <c r="M4" s="604"/>
    </row>
    <row r="5" spans="1:13" ht="3.75" customHeight="1" x14ac:dyDescent="0.2">
      <c r="B5" s="657"/>
      <c r="C5" s="657"/>
      <c r="D5" s="657"/>
      <c r="E5" s="657"/>
      <c r="F5" s="658"/>
      <c r="G5" s="658"/>
      <c r="H5" s="657"/>
      <c r="I5" s="658"/>
      <c r="J5" s="658"/>
      <c r="K5" s="657"/>
      <c r="L5" s="657"/>
      <c r="M5" s="657"/>
    </row>
    <row r="6" spans="1:13" ht="14.25" customHeight="1" x14ac:dyDescent="0.25">
      <c r="B6" s="660" t="s">
        <v>2</v>
      </c>
      <c r="C6" s="661"/>
      <c r="D6" s="662" t="s">
        <v>3</v>
      </c>
      <c r="E6" s="663" t="str">
        <f>PROSEM!E4</f>
        <v>Ilmu Pengetahuan Sosial</v>
      </c>
      <c r="F6" s="660"/>
      <c r="G6" s="660"/>
      <c r="H6" s="661"/>
      <c r="I6" s="660"/>
      <c r="K6" s="660" t="s">
        <v>28</v>
      </c>
      <c r="L6" s="665" t="s">
        <v>3</v>
      </c>
      <c r="M6" s="663" t="str">
        <f>PROSEM!E5</f>
        <v>2018/2019</v>
      </c>
    </row>
    <row r="7" spans="1:13" ht="14.25" customHeight="1" x14ac:dyDescent="0.25">
      <c r="B7" s="660" t="s">
        <v>468</v>
      </c>
      <c r="C7" s="661"/>
      <c r="D7" s="662" t="s">
        <v>3</v>
      </c>
      <c r="E7" s="663">
        <f>PROSEM!AB5</f>
        <v>0</v>
      </c>
      <c r="F7" s="660"/>
      <c r="G7" s="660"/>
      <c r="H7" s="661"/>
      <c r="I7" s="660"/>
      <c r="K7" s="660" t="s">
        <v>5</v>
      </c>
      <c r="L7" s="665" t="s">
        <v>3</v>
      </c>
      <c r="M7" s="663" t="str">
        <f>PROSEM!AB3</f>
        <v>X MIPA 1</v>
      </c>
    </row>
    <row r="8" spans="1:13" ht="5.25" customHeight="1" x14ac:dyDescent="0.2">
      <c r="B8" s="661"/>
      <c r="C8" s="661"/>
      <c r="D8" s="662"/>
      <c r="E8" s="661"/>
      <c r="F8" s="660"/>
      <c r="G8" s="660"/>
      <c r="H8" s="661"/>
      <c r="I8" s="660"/>
      <c r="J8" s="660"/>
      <c r="K8" s="661"/>
      <c r="L8" s="661"/>
      <c r="M8" s="661"/>
    </row>
    <row r="9" spans="1:13" s="664" customFormat="1" ht="15" customHeight="1" x14ac:dyDescent="0.25">
      <c r="B9" s="2336" t="s">
        <v>6</v>
      </c>
      <c r="C9" s="2339" t="s">
        <v>7</v>
      </c>
      <c r="D9" s="2339" t="s">
        <v>8</v>
      </c>
      <c r="E9" s="2339"/>
      <c r="F9" s="2333" t="s">
        <v>423</v>
      </c>
      <c r="G9" s="2334"/>
      <c r="H9" s="2334"/>
      <c r="I9" s="2334"/>
      <c r="J9" s="2334"/>
      <c r="K9" s="2334"/>
      <c r="L9" s="2334"/>
      <c r="M9" s="2335"/>
    </row>
    <row r="10" spans="1:13" s="664" customFormat="1" ht="15" customHeight="1" x14ac:dyDescent="0.25">
      <c r="B10" s="2337"/>
      <c r="C10" s="2340"/>
      <c r="D10" s="2340"/>
      <c r="E10" s="2340"/>
      <c r="F10" s="2342" t="s">
        <v>431</v>
      </c>
      <c r="G10" s="2343"/>
      <c r="H10" s="2344"/>
      <c r="I10" s="2342" t="s">
        <v>432</v>
      </c>
      <c r="J10" s="2343"/>
      <c r="K10" s="2344"/>
      <c r="L10" s="2345" t="s">
        <v>466</v>
      </c>
      <c r="M10" s="2346"/>
    </row>
    <row r="11" spans="1:13" s="664" customFormat="1" ht="15.75" thickBot="1" x14ac:dyDescent="0.3">
      <c r="B11" s="2338"/>
      <c r="C11" s="2341"/>
      <c r="D11" s="2341"/>
      <c r="E11" s="2341"/>
      <c r="F11" s="666" t="s">
        <v>430</v>
      </c>
      <c r="G11" s="666" t="s">
        <v>299</v>
      </c>
      <c r="H11" s="666" t="s">
        <v>467</v>
      </c>
      <c r="I11" s="666" t="s">
        <v>430</v>
      </c>
      <c r="J11" s="666" t="s">
        <v>299</v>
      </c>
      <c r="K11" s="666" t="s">
        <v>467</v>
      </c>
      <c r="L11" s="666" t="s">
        <v>299</v>
      </c>
      <c r="M11" s="667" t="s">
        <v>467</v>
      </c>
    </row>
    <row r="12" spans="1:13" ht="72" customHeight="1" thickTop="1" x14ac:dyDescent="0.2">
      <c r="B12" s="668">
        <v>1</v>
      </c>
      <c r="C12" s="669" t="str">
        <f>ABSEN!C11</f>
        <v/>
      </c>
      <c r="D12" s="670"/>
      <c r="E12" s="671" t="str">
        <f>ABSEN!E11</f>
        <v/>
      </c>
      <c r="F12" s="672">
        <f>NPENGETAHUAN!AJ15</f>
        <v>74.5</v>
      </c>
      <c r="G12" s="672" t="str">
        <f>IF(C12="","",NPENGETAHUAN!AO15)</f>
        <v/>
      </c>
      <c r="H12" s="673" t="str">
        <f>DESKRIPSI!AM18</f>
        <v>Sudah memahami rencana pondasi, tapi masih harus ditingkatkan pemahaman mengenai menggambar denah</v>
      </c>
      <c r="I12" s="672">
        <f>NKETRAMPILAN!AI15</f>
        <v>88</v>
      </c>
      <c r="J12" s="674" t="str">
        <f>IF(C12="","",NKETRAMPILAN!AN15)</f>
        <v/>
      </c>
      <c r="K12" s="673" t="str">
        <f>DESKRIPSI!AN18</f>
        <v>Sudah menguasai ketrampilan memahat kayu</v>
      </c>
      <c r="L12" s="674" t="str">
        <f>IF(C12="","",NSIKAP!BD20)</f>
        <v/>
      </c>
      <c r="M12" s="675" t="str">
        <f>DESKRIPSI!AO18</f>
        <v>Sudah memperlihatkan sikap yang konsisten terhadap ketaatan beribadah</v>
      </c>
    </row>
    <row r="13" spans="1:13" ht="72" customHeight="1" x14ac:dyDescent="0.2">
      <c r="B13" s="676">
        <v>2</v>
      </c>
      <c r="C13" s="677" t="str">
        <f>ABSEN!C12</f>
        <v/>
      </c>
      <c r="D13" s="678"/>
      <c r="E13" s="679" t="str">
        <f>ABSEN!E12</f>
        <v/>
      </c>
      <c r="F13" s="672">
        <f>NPENGETAHUAN!AJ16</f>
        <v>18.3</v>
      </c>
      <c r="G13" s="672" t="str">
        <f>IF(C13="","",NPENGETAHUAN!AO16)</f>
        <v/>
      </c>
      <c r="H13" s="673" t="str">
        <f>DESKRIPSI!AM26</f>
        <v>Sudah memahami menggambar denah, tapi masih harus ditingkatkan pemahaman mengenai 0 dan 0</v>
      </c>
      <c r="I13" s="672">
        <f>NKETRAMPILAN!AI16</f>
        <v>74</v>
      </c>
      <c r="J13" s="674" t="str">
        <f>IF(C13="","",NKETRAMPILAN!AN16)</f>
        <v/>
      </c>
      <c r="K13" s="673" t="str">
        <f>DESKRIPSI!AN26</f>
        <v>Sudah memiliki ketrampilan memahat kayu</v>
      </c>
      <c r="L13" s="674" t="str">
        <f>IF(C13="","",NSIKAP!BD21)</f>
        <v/>
      </c>
      <c r="M13" s="675" t="str">
        <f>DESKRIPSI!AO26</f>
        <v/>
      </c>
    </row>
    <row r="14" spans="1:13" ht="72" customHeight="1" x14ac:dyDescent="0.2">
      <c r="B14" s="676">
        <v>3</v>
      </c>
      <c r="C14" s="677" t="str">
        <f>ABSEN!C13</f>
        <v/>
      </c>
      <c r="D14" s="678"/>
      <c r="E14" s="679" t="str">
        <f>ABSEN!E13</f>
        <v/>
      </c>
      <c r="F14" s="672">
        <f>NPENGETAHUAN!AJ17</f>
        <v>13.8</v>
      </c>
      <c r="G14" s="672" t="str">
        <f>IF(C14="","",NPENGETAHUAN!AO17)</f>
        <v/>
      </c>
      <c r="H14" s="673" t="str">
        <f>DESKRIPSI!AM34</f>
        <v>Sudah memahami rencana pondasi, tapi masih harus ditingkatkan pemahaman mengenai menggambar denah</v>
      </c>
      <c r="I14" s="672">
        <f>NKETRAMPILAN!AI17</f>
        <v>24</v>
      </c>
      <c r="J14" s="674" t="str">
        <f>IF(C14="","",NKETRAMPILAN!AN17)</f>
        <v/>
      </c>
      <c r="K14" s="673" t="str">
        <f>DESKRIPSI!AN34</f>
        <v/>
      </c>
      <c r="L14" s="674" t="str">
        <f>IF(C14="","",NSIKAP!BD22)</f>
        <v/>
      </c>
      <c r="M14" s="675" t="str">
        <f>DESKRIPSI!AO34</f>
        <v/>
      </c>
    </row>
    <row r="15" spans="1:13" ht="72" customHeight="1" x14ac:dyDescent="0.2">
      <c r="B15" s="676">
        <v>4</v>
      </c>
      <c r="C15" s="677" t="str">
        <f>ABSEN!C14</f>
        <v/>
      </c>
      <c r="D15" s="678"/>
      <c r="E15" s="679" t="str">
        <f>ABSEN!E14</f>
        <v/>
      </c>
      <c r="F15" s="672">
        <f>NPENGETAHUAN!AJ18</f>
        <v>0</v>
      </c>
      <c r="G15" s="672" t="str">
        <f>IF(C15="","",NPENGETAHUAN!AO18)</f>
        <v/>
      </c>
      <c r="H15" s="673" t="str">
        <f>DESKRIPSI!AM42</f>
        <v/>
      </c>
      <c r="I15" s="672">
        <f>NKETRAMPILAN!AI18</f>
        <v>16</v>
      </c>
      <c r="J15" s="674" t="str">
        <f>IF(C15="","",NKETRAMPILAN!AN18)</f>
        <v/>
      </c>
      <c r="K15" s="673">
        <f>DESKRIPSI!AP42</f>
        <v>0</v>
      </c>
      <c r="L15" s="674" t="str">
        <f>IF(C15="","",NSIKAP!BD23)</f>
        <v/>
      </c>
      <c r="M15" s="675" t="str">
        <f>DESKRIPSI!AO42</f>
        <v>Sudah memperlihatkan sikap yang konsisten terhadap kejujuran</v>
      </c>
    </row>
    <row r="16" spans="1:13" ht="72" customHeight="1" x14ac:dyDescent="0.2">
      <c r="B16" s="676">
        <v>5</v>
      </c>
      <c r="C16" s="677" t="str">
        <f>ABSEN!C15</f>
        <v/>
      </c>
      <c r="D16" s="678"/>
      <c r="E16" s="679" t="str">
        <f>ABSEN!E15</f>
        <v/>
      </c>
      <c r="F16" s="672">
        <f>NPENGETAHUAN!AJ19</f>
        <v>0</v>
      </c>
      <c r="G16" s="672" t="str">
        <f>IF(C16="","",NPENGETAHUAN!AO19)</f>
        <v/>
      </c>
      <c r="H16" s="673" t="str">
        <f>DESKRIPSI!AM50</f>
        <v/>
      </c>
      <c r="I16" s="672">
        <f>NKETRAMPILAN!AI19</f>
        <v>0</v>
      </c>
      <c r="J16" s="674" t="str">
        <f>IF(C16="","",NKETRAMPILAN!AN19)</f>
        <v/>
      </c>
      <c r="K16" s="673" t="str">
        <f>DESKRIPSI!AN50</f>
        <v/>
      </c>
      <c r="L16" s="674" t="str">
        <f>IF(C16="","",NSIKAP!BD24)</f>
        <v/>
      </c>
      <c r="M16" s="675" t="str">
        <f>DESKRIPSI!AO50</f>
        <v/>
      </c>
    </row>
    <row r="17" spans="2:13" ht="72" customHeight="1" x14ac:dyDescent="0.2">
      <c r="B17" s="676">
        <v>6</v>
      </c>
      <c r="C17" s="677" t="str">
        <f>ABSEN!C16</f>
        <v/>
      </c>
      <c r="D17" s="678"/>
      <c r="E17" s="679" t="str">
        <f>ABSEN!E16</f>
        <v/>
      </c>
      <c r="F17" s="672">
        <f>NPENGETAHUAN!AJ20</f>
        <v>0</v>
      </c>
      <c r="G17" s="672" t="str">
        <f>IF(C17="","",NPENGETAHUAN!AO20)</f>
        <v/>
      </c>
      <c r="H17" s="673" t="str">
        <f>DESKRIPSI!AM58</f>
        <v/>
      </c>
      <c r="I17" s="672">
        <f>NKETRAMPILAN!AI20</f>
        <v>0</v>
      </c>
      <c r="J17" s="674" t="str">
        <f>IF(C17="","",NKETRAMPILAN!AN20)</f>
        <v/>
      </c>
      <c r="K17" s="673" t="str">
        <f>DESKRIPSI!AN58</f>
        <v/>
      </c>
      <c r="L17" s="674" t="str">
        <f>IF(C17="","",NSIKAP!BD25)</f>
        <v/>
      </c>
      <c r="M17" s="675" t="str">
        <f>DESKRIPSI!AO58</f>
        <v/>
      </c>
    </row>
    <row r="18" spans="2:13" ht="72" customHeight="1" x14ac:dyDescent="0.2">
      <c r="B18" s="676">
        <v>7</v>
      </c>
      <c r="C18" s="677" t="str">
        <f>ABSEN!C17</f>
        <v/>
      </c>
      <c r="D18" s="678"/>
      <c r="E18" s="679" t="str">
        <f>ABSEN!E17</f>
        <v/>
      </c>
      <c r="F18" s="672">
        <f>NPENGETAHUAN!AJ21</f>
        <v>0</v>
      </c>
      <c r="G18" s="672" t="str">
        <f>IF(C18="","",NPENGETAHUAN!AO21)</f>
        <v/>
      </c>
      <c r="H18" s="673" t="str">
        <f>DESKRIPSI!AM66</f>
        <v/>
      </c>
      <c r="I18" s="672">
        <f>NKETRAMPILAN!AI21</f>
        <v>0</v>
      </c>
      <c r="J18" s="674" t="str">
        <f>IF(C18="","",NKETRAMPILAN!AN21)</f>
        <v/>
      </c>
      <c r="K18" s="673" t="str">
        <f>DESKRIPSI!AN66</f>
        <v/>
      </c>
      <c r="L18" s="674" t="str">
        <f>IF(C18="","",NSIKAP!BD26)</f>
        <v/>
      </c>
      <c r="M18" s="675" t="str">
        <f>DESKRIPSI!AO66</f>
        <v/>
      </c>
    </row>
    <row r="19" spans="2:13" ht="72" customHeight="1" x14ac:dyDescent="0.2">
      <c r="B19" s="676">
        <v>8</v>
      </c>
      <c r="C19" s="677" t="str">
        <f>ABSEN!C18</f>
        <v/>
      </c>
      <c r="D19" s="678"/>
      <c r="E19" s="679" t="str">
        <f>ABSEN!E18</f>
        <v/>
      </c>
      <c r="F19" s="672">
        <f>NPENGETAHUAN!AJ22</f>
        <v>0</v>
      </c>
      <c r="G19" s="672" t="str">
        <f>IF(C19="","",NPENGETAHUAN!AO22)</f>
        <v/>
      </c>
      <c r="H19" s="673" t="str">
        <f>DESKRIPSI!AM74</f>
        <v/>
      </c>
      <c r="I19" s="672">
        <f>NKETRAMPILAN!AI22</f>
        <v>0</v>
      </c>
      <c r="J19" s="674" t="str">
        <f>IF(C19="","",NKETRAMPILAN!AN22)</f>
        <v/>
      </c>
      <c r="K19" s="673" t="str">
        <f>DESKRIPSI!AN74</f>
        <v/>
      </c>
      <c r="L19" s="674" t="str">
        <f>IF(C19="","",NSIKAP!BD27)</f>
        <v/>
      </c>
      <c r="M19" s="675" t="str">
        <f>DESKRIPSI!AO74</f>
        <v/>
      </c>
    </row>
    <row r="20" spans="2:13" ht="72" customHeight="1" x14ac:dyDescent="0.2">
      <c r="B20" s="676">
        <v>9</v>
      </c>
      <c r="C20" s="677" t="str">
        <f>ABSEN!C19</f>
        <v/>
      </c>
      <c r="D20" s="678"/>
      <c r="E20" s="679" t="str">
        <f>ABSEN!E19</f>
        <v/>
      </c>
      <c r="F20" s="672">
        <f>NPENGETAHUAN!AJ23</f>
        <v>0</v>
      </c>
      <c r="G20" s="672" t="str">
        <f>IF(C20="","",NPENGETAHUAN!AO23)</f>
        <v/>
      </c>
      <c r="H20" s="673" t="str">
        <f>DESKRIPSI!AM82</f>
        <v/>
      </c>
      <c r="I20" s="672">
        <f>NKETRAMPILAN!AI23</f>
        <v>0</v>
      </c>
      <c r="J20" s="674" t="str">
        <f>IF(C20="","",NKETRAMPILAN!AN23)</f>
        <v/>
      </c>
      <c r="K20" s="673" t="str">
        <f>DESKRIPSI!AN82</f>
        <v/>
      </c>
      <c r="L20" s="674" t="str">
        <f>IF(C20="","",NSIKAP!BD28)</f>
        <v/>
      </c>
      <c r="M20" s="675" t="str">
        <f>DESKRIPSI!AO82</f>
        <v/>
      </c>
    </row>
    <row r="21" spans="2:13" ht="72" customHeight="1" x14ac:dyDescent="0.2">
      <c r="B21" s="676">
        <v>10</v>
      </c>
      <c r="C21" s="677" t="str">
        <f>ABSEN!C20</f>
        <v/>
      </c>
      <c r="D21" s="678"/>
      <c r="E21" s="679" t="str">
        <f>ABSEN!E20</f>
        <v/>
      </c>
      <c r="F21" s="672">
        <f>NPENGETAHUAN!AJ24</f>
        <v>0</v>
      </c>
      <c r="G21" s="672" t="str">
        <f>IF(C21="","",NPENGETAHUAN!AO24)</f>
        <v/>
      </c>
      <c r="H21" s="673" t="str">
        <f>DESKRIPSI!AM90</f>
        <v/>
      </c>
      <c r="I21" s="672">
        <f>NKETRAMPILAN!AI24</f>
        <v>0</v>
      </c>
      <c r="J21" s="674" t="str">
        <f>IF(C21="","",NKETRAMPILAN!AN24)</f>
        <v/>
      </c>
      <c r="K21" s="673" t="str">
        <f>DESKRIPSI!AN90</f>
        <v/>
      </c>
      <c r="L21" s="674" t="str">
        <f>IF(C21="","",NSIKAP!BD29)</f>
        <v/>
      </c>
      <c r="M21" s="675" t="str">
        <f>DESKRIPSI!AO90</f>
        <v/>
      </c>
    </row>
    <row r="22" spans="2:13" ht="72" customHeight="1" x14ac:dyDescent="0.2">
      <c r="B22" s="676">
        <v>11</v>
      </c>
      <c r="C22" s="677" t="str">
        <f>ABSEN!C21</f>
        <v/>
      </c>
      <c r="D22" s="678"/>
      <c r="E22" s="679" t="str">
        <f>ABSEN!E21</f>
        <v/>
      </c>
      <c r="F22" s="672">
        <f>NPENGETAHUAN!AJ25</f>
        <v>0</v>
      </c>
      <c r="G22" s="672" t="str">
        <f>IF(C22="","",NPENGETAHUAN!AO25)</f>
        <v/>
      </c>
      <c r="H22" s="673" t="str">
        <f>DESKRIPSI!AM98</f>
        <v/>
      </c>
      <c r="I22" s="672">
        <f>NKETRAMPILAN!AI25</f>
        <v>0</v>
      </c>
      <c r="J22" s="674" t="str">
        <f>IF(C22="","",NKETRAMPILAN!AN25)</f>
        <v/>
      </c>
      <c r="K22" s="673" t="str">
        <f>DESKRIPSI!AN98</f>
        <v/>
      </c>
      <c r="L22" s="674" t="str">
        <f>IF(C22="","",NSIKAP!BD30)</f>
        <v/>
      </c>
      <c r="M22" s="675" t="str">
        <f>DESKRIPSI!AO98</f>
        <v/>
      </c>
    </row>
    <row r="23" spans="2:13" ht="72" customHeight="1" x14ac:dyDescent="0.2">
      <c r="B23" s="676">
        <v>12</v>
      </c>
      <c r="C23" s="677" t="str">
        <f>ABSEN!C22</f>
        <v/>
      </c>
      <c r="D23" s="678"/>
      <c r="E23" s="679" t="str">
        <f>ABSEN!E22</f>
        <v/>
      </c>
      <c r="F23" s="672">
        <f>NPENGETAHUAN!AJ26</f>
        <v>0</v>
      </c>
      <c r="G23" s="672" t="str">
        <f>IF(C23="","",NPENGETAHUAN!AO26)</f>
        <v/>
      </c>
      <c r="H23" s="673" t="str">
        <f>DESKRIPSI!AM106</f>
        <v/>
      </c>
      <c r="I23" s="672">
        <f>NKETRAMPILAN!AI26</f>
        <v>0</v>
      </c>
      <c r="J23" s="674" t="str">
        <f>IF(C23="","",NKETRAMPILAN!AN26)</f>
        <v/>
      </c>
      <c r="K23" s="673" t="str">
        <f>DESKRIPSI!AN106</f>
        <v/>
      </c>
      <c r="L23" s="674" t="str">
        <f>IF(C23="","",NSIKAP!BD31)</f>
        <v/>
      </c>
      <c r="M23" s="675" t="str">
        <f>DESKRIPSI!AO106</f>
        <v/>
      </c>
    </row>
    <row r="24" spans="2:13" ht="72" customHeight="1" x14ac:dyDescent="0.2">
      <c r="B24" s="676">
        <v>13</v>
      </c>
      <c r="C24" s="677" t="str">
        <f>ABSEN!C23</f>
        <v/>
      </c>
      <c r="D24" s="678"/>
      <c r="E24" s="679" t="str">
        <f>ABSEN!E23</f>
        <v/>
      </c>
      <c r="F24" s="672">
        <f>NPENGETAHUAN!AJ27</f>
        <v>0</v>
      </c>
      <c r="G24" s="672" t="str">
        <f>IF(C24="","",NPENGETAHUAN!AO27)</f>
        <v/>
      </c>
      <c r="H24" s="673" t="str">
        <f>DESKRIPSI!AM114</f>
        <v/>
      </c>
      <c r="I24" s="672">
        <f>NKETRAMPILAN!AI27</f>
        <v>0</v>
      </c>
      <c r="J24" s="674" t="str">
        <f>IF(C24="","",NKETRAMPILAN!AN27)</f>
        <v/>
      </c>
      <c r="K24" s="673" t="str">
        <f>DESKRIPSI!AN114</f>
        <v/>
      </c>
      <c r="L24" s="674" t="str">
        <f>IF(C24="","",NSIKAP!BD32)</f>
        <v/>
      </c>
      <c r="M24" s="675" t="str">
        <f>DESKRIPSI!AO114</f>
        <v/>
      </c>
    </row>
    <row r="25" spans="2:13" ht="72" customHeight="1" x14ac:dyDescent="0.2">
      <c r="B25" s="676">
        <v>14</v>
      </c>
      <c r="C25" s="677" t="str">
        <f>ABSEN!C24</f>
        <v/>
      </c>
      <c r="D25" s="678"/>
      <c r="E25" s="679" t="str">
        <f>ABSEN!E24</f>
        <v/>
      </c>
      <c r="F25" s="672">
        <f>NPENGETAHUAN!AJ28</f>
        <v>0</v>
      </c>
      <c r="G25" s="672" t="str">
        <f>IF(C25="","",NPENGETAHUAN!AO28)</f>
        <v/>
      </c>
      <c r="H25" s="673" t="str">
        <f>DESKRIPSI!AM122</f>
        <v/>
      </c>
      <c r="I25" s="672">
        <f>NKETRAMPILAN!AI28</f>
        <v>0</v>
      </c>
      <c r="J25" s="674" t="str">
        <f>IF(C25="","",NKETRAMPILAN!AN28)</f>
        <v/>
      </c>
      <c r="K25" s="673" t="str">
        <f>DESKRIPSI!AN122</f>
        <v/>
      </c>
      <c r="L25" s="674" t="str">
        <f>IF(C25="","",NSIKAP!BD33)</f>
        <v/>
      </c>
      <c r="M25" s="675" t="str">
        <f>DESKRIPSI!AO122</f>
        <v/>
      </c>
    </row>
    <row r="26" spans="2:13" ht="72" customHeight="1" x14ac:dyDescent="0.2">
      <c r="B26" s="676">
        <v>15</v>
      </c>
      <c r="C26" s="677" t="str">
        <f>ABSEN!C25</f>
        <v/>
      </c>
      <c r="D26" s="678"/>
      <c r="E26" s="679" t="str">
        <f>ABSEN!E25</f>
        <v/>
      </c>
      <c r="F26" s="672">
        <f>NPENGETAHUAN!AJ29</f>
        <v>0</v>
      </c>
      <c r="G26" s="672" t="str">
        <f>IF(C26="","",NPENGETAHUAN!AO29)</f>
        <v/>
      </c>
      <c r="H26" s="673" t="str">
        <f>DESKRIPSI!AM130</f>
        <v/>
      </c>
      <c r="I26" s="672">
        <f>NKETRAMPILAN!AI29</f>
        <v>0</v>
      </c>
      <c r="J26" s="674" t="str">
        <f>IF(C26="","",NKETRAMPILAN!AN29)</f>
        <v/>
      </c>
      <c r="K26" s="673" t="str">
        <f>DESKRIPSI!AN130</f>
        <v/>
      </c>
      <c r="L26" s="674" t="str">
        <f>IF(C26="","",NSIKAP!BD34)</f>
        <v/>
      </c>
      <c r="M26" s="675" t="str">
        <f>DESKRIPSI!AO130</f>
        <v/>
      </c>
    </row>
    <row r="27" spans="2:13" ht="72" customHeight="1" x14ac:dyDescent="0.2">
      <c r="B27" s="676">
        <v>16</v>
      </c>
      <c r="C27" s="677" t="str">
        <f>ABSEN!C26</f>
        <v/>
      </c>
      <c r="D27" s="678"/>
      <c r="E27" s="679" t="str">
        <f>ABSEN!E26</f>
        <v/>
      </c>
      <c r="F27" s="672">
        <f>NPENGETAHUAN!AJ30</f>
        <v>0</v>
      </c>
      <c r="G27" s="672" t="str">
        <f>IF(C27="","",NPENGETAHUAN!AO30)</f>
        <v/>
      </c>
      <c r="H27" s="673" t="str">
        <f>DESKRIPSI!AM138</f>
        <v/>
      </c>
      <c r="I27" s="672">
        <f>NKETRAMPILAN!AI30</f>
        <v>0</v>
      </c>
      <c r="J27" s="674" t="str">
        <f>IF(C27="","",NKETRAMPILAN!AN30)</f>
        <v/>
      </c>
      <c r="K27" s="673" t="str">
        <f>DESKRIPSI!AN138</f>
        <v/>
      </c>
      <c r="L27" s="674" t="str">
        <f>IF(C27="","",NSIKAP!BD35)</f>
        <v/>
      </c>
      <c r="M27" s="675" t="str">
        <f>DESKRIPSI!AO138</f>
        <v/>
      </c>
    </row>
    <row r="28" spans="2:13" ht="72" customHeight="1" x14ac:dyDescent="0.2">
      <c r="B28" s="676">
        <v>17</v>
      </c>
      <c r="C28" s="677" t="str">
        <f>ABSEN!C27</f>
        <v/>
      </c>
      <c r="D28" s="678"/>
      <c r="E28" s="679" t="str">
        <f>ABSEN!E27</f>
        <v/>
      </c>
      <c r="F28" s="672">
        <f>NPENGETAHUAN!AJ31</f>
        <v>0</v>
      </c>
      <c r="G28" s="672" t="str">
        <f>IF(C28="","",NPENGETAHUAN!AO31)</f>
        <v/>
      </c>
      <c r="H28" s="673" t="str">
        <f>DESKRIPSI!AM146</f>
        <v/>
      </c>
      <c r="I28" s="672">
        <f>NKETRAMPILAN!AI31</f>
        <v>0</v>
      </c>
      <c r="J28" s="674" t="str">
        <f>IF(C28="","",NKETRAMPILAN!AN31)</f>
        <v/>
      </c>
      <c r="K28" s="673" t="str">
        <f>DESKRIPSI!AN146</f>
        <v/>
      </c>
      <c r="L28" s="674" t="str">
        <f>IF(C28="","",NSIKAP!BD36)</f>
        <v/>
      </c>
      <c r="M28" s="675" t="str">
        <f>DESKRIPSI!AO146</f>
        <v/>
      </c>
    </row>
    <row r="29" spans="2:13" ht="72" customHeight="1" x14ac:dyDescent="0.2">
      <c r="B29" s="676">
        <v>18</v>
      </c>
      <c r="C29" s="677" t="str">
        <f>ABSEN!C28</f>
        <v/>
      </c>
      <c r="D29" s="678"/>
      <c r="E29" s="679" t="str">
        <f>ABSEN!E28</f>
        <v/>
      </c>
      <c r="F29" s="672">
        <f>NPENGETAHUAN!AJ32</f>
        <v>0</v>
      </c>
      <c r="G29" s="672" t="str">
        <f>IF(C29="","",NPENGETAHUAN!AO32)</f>
        <v/>
      </c>
      <c r="H29" s="673" t="str">
        <f>DESKRIPSI!AM154</f>
        <v/>
      </c>
      <c r="I29" s="672">
        <f>NKETRAMPILAN!AI32</f>
        <v>0</v>
      </c>
      <c r="J29" s="674" t="str">
        <f>IF(C29="","",NKETRAMPILAN!AN32)</f>
        <v/>
      </c>
      <c r="K29" s="673" t="str">
        <f>DESKRIPSI!AN154</f>
        <v/>
      </c>
      <c r="L29" s="674" t="str">
        <f>IF(C29="","",NSIKAP!BD37)</f>
        <v/>
      </c>
      <c r="M29" s="675" t="str">
        <f>DESKRIPSI!AO154</f>
        <v/>
      </c>
    </row>
    <row r="30" spans="2:13" ht="72" customHeight="1" x14ac:dyDescent="0.2">
      <c r="B30" s="676">
        <v>19</v>
      </c>
      <c r="C30" s="677" t="str">
        <f>ABSEN!C29</f>
        <v/>
      </c>
      <c r="D30" s="678"/>
      <c r="E30" s="679" t="str">
        <f>ABSEN!E29</f>
        <v/>
      </c>
      <c r="F30" s="672">
        <f>NPENGETAHUAN!AJ33</f>
        <v>0</v>
      </c>
      <c r="G30" s="672" t="str">
        <f>IF(C30="","",NPENGETAHUAN!AO33)</f>
        <v/>
      </c>
      <c r="H30" s="673" t="str">
        <f>DESKRIPSI!AM162</f>
        <v/>
      </c>
      <c r="I30" s="672">
        <f>NKETRAMPILAN!AI33</f>
        <v>0</v>
      </c>
      <c r="J30" s="674" t="str">
        <f>IF(C30="","",NKETRAMPILAN!AN33)</f>
        <v/>
      </c>
      <c r="K30" s="673" t="str">
        <f>DESKRIPSI!AN162</f>
        <v/>
      </c>
      <c r="L30" s="674" t="str">
        <f>IF(C30="","",NSIKAP!BD38)</f>
        <v/>
      </c>
      <c r="M30" s="675" t="str">
        <f>DESKRIPSI!AO162</f>
        <v/>
      </c>
    </row>
    <row r="31" spans="2:13" ht="72" customHeight="1" x14ac:dyDescent="0.2">
      <c r="B31" s="676">
        <v>20</v>
      </c>
      <c r="C31" s="677" t="str">
        <f>ABSEN!C30</f>
        <v/>
      </c>
      <c r="D31" s="678"/>
      <c r="E31" s="679" t="str">
        <f>ABSEN!E30</f>
        <v/>
      </c>
      <c r="F31" s="672">
        <f>NPENGETAHUAN!AJ34</f>
        <v>0</v>
      </c>
      <c r="G31" s="672" t="str">
        <f>IF(C31="","",NPENGETAHUAN!AO34)</f>
        <v/>
      </c>
      <c r="H31" s="673" t="str">
        <f>DESKRIPSI!AM170</f>
        <v/>
      </c>
      <c r="I31" s="672">
        <f>NKETRAMPILAN!AI34</f>
        <v>0</v>
      </c>
      <c r="J31" s="674" t="str">
        <f>IF(C31="","",NKETRAMPILAN!AN34)</f>
        <v/>
      </c>
      <c r="K31" s="673" t="str">
        <f>DESKRIPSI!AN170</f>
        <v/>
      </c>
      <c r="L31" s="674" t="str">
        <f>IF(C31="","",NSIKAP!BD39)</f>
        <v/>
      </c>
      <c r="M31" s="675" t="str">
        <f>DESKRIPSI!AO170</f>
        <v/>
      </c>
    </row>
    <row r="32" spans="2:13" ht="72" customHeight="1" x14ac:dyDescent="0.2">
      <c r="B32" s="676">
        <v>21</v>
      </c>
      <c r="C32" s="677" t="str">
        <f>ABSEN!C31</f>
        <v/>
      </c>
      <c r="D32" s="678"/>
      <c r="E32" s="679" t="str">
        <f>ABSEN!E31</f>
        <v/>
      </c>
      <c r="F32" s="672">
        <f>NPENGETAHUAN!AJ35</f>
        <v>0</v>
      </c>
      <c r="G32" s="672" t="str">
        <f>IF(C32="","",NPENGETAHUAN!AO35)</f>
        <v/>
      </c>
      <c r="H32" s="673" t="str">
        <f>DESKRIPSI!AM178</f>
        <v/>
      </c>
      <c r="I32" s="672">
        <f>NKETRAMPILAN!AI35</f>
        <v>0</v>
      </c>
      <c r="J32" s="674" t="str">
        <f>IF(C32="","",NKETRAMPILAN!AN35)</f>
        <v/>
      </c>
      <c r="K32" s="673" t="str">
        <f>DESKRIPSI!AN178</f>
        <v/>
      </c>
      <c r="L32" s="674" t="str">
        <f>IF(C32="","",NSIKAP!BD40)</f>
        <v/>
      </c>
      <c r="M32" s="675" t="str">
        <f>DESKRIPSI!AO178</f>
        <v/>
      </c>
    </row>
    <row r="33" spans="2:13" ht="72" customHeight="1" x14ac:dyDescent="0.2">
      <c r="B33" s="676">
        <v>22</v>
      </c>
      <c r="C33" s="677" t="str">
        <f>ABSEN!C32</f>
        <v/>
      </c>
      <c r="D33" s="678"/>
      <c r="E33" s="679" t="str">
        <f>ABSEN!E32</f>
        <v/>
      </c>
      <c r="F33" s="672">
        <f>NPENGETAHUAN!AJ36</f>
        <v>0</v>
      </c>
      <c r="G33" s="672" t="str">
        <f>IF(C33="","",NPENGETAHUAN!AO36)</f>
        <v/>
      </c>
      <c r="H33" s="673" t="str">
        <f>DESKRIPSI!AM186</f>
        <v/>
      </c>
      <c r="I33" s="672">
        <f>NKETRAMPILAN!AI36</f>
        <v>0</v>
      </c>
      <c r="J33" s="674" t="str">
        <f>IF(C33="","",NKETRAMPILAN!AN36)</f>
        <v/>
      </c>
      <c r="K33" s="673" t="str">
        <f>DESKRIPSI!AN186</f>
        <v/>
      </c>
      <c r="L33" s="674" t="str">
        <f>IF(C33="","",NSIKAP!BD41)</f>
        <v/>
      </c>
      <c r="M33" s="675" t="str">
        <f>DESKRIPSI!AO186</f>
        <v/>
      </c>
    </row>
    <row r="34" spans="2:13" ht="72" customHeight="1" x14ac:dyDescent="0.2">
      <c r="B34" s="676">
        <v>23</v>
      </c>
      <c r="C34" s="677" t="str">
        <f>ABSEN!C33</f>
        <v/>
      </c>
      <c r="D34" s="678"/>
      <c r="E34" s="679" t="str">
        <f>ABSEN!E33</f>
        <v/>
      </c>
      <c r="F34" s="672">
        <f>NPENGETAHUAN!AJ37</f>
        <v>0</v>
      </c>
      <c r="G34" s="672" t="str">
        <f>IF(C34="","",NPENGETAHUAN!AO37)</f>
        <v/>
      </c>
      <c r="H34" s="673" t="str">
        <f>DESKRIPSI!AM194</f>
        <v/>
      </c>
      <c r="I34" s="672">
        <f>NKETRAMPILAN!AI37</f>
        <v>0</v>
      </c>
      <c r="J34" s="674" t="str">
        <f>IF(C34="","",NKETRAMPILAN!AN37)</f>
        <v/>
      </c>
      <c r="K34" s="673" t="str">
        <f>DESKRIPSI!AN194</f>
        <v/>
      </c>
      <c r="L34" s="674" t="str">
        <f>IF(C34="","",NSIKAP!BD42)</f>
        <v/>
      </c>
      <c r="M34" s="675" t="str">
        <f>DESKRIPSI!AO194</f>
        <v/>
      </c>
    </row>
    <row r="35" spans="2:13" ht="72" customHeight="1" x14ac:dyDescent="0.2">
      <c r="B35" s="676">
        <v>24</v>
      </c>
      <c r="C35" s="677" t="str">
        <f>ABSEN!C34</f>
        <v/>
      </c>
      <c r="D35" s="678"/>
      <c r="E35" s="679" t="str">
        <f>ABSEN!E34</f>
        <v/>
      </c>
      <c r="F35" s="672">
        <f>NPENGETAHUAN!AJ38</f>
        <v>0</v>
      </c>
      <c r="G35" s="672" t="str">
        <f>IF(C35="","",NPENGETAHUAN!AO38)</f>
        <v/>
      </c>
      <c r="H35" s="673" t="str">
        <f>DESKRIPSI!AM202</f>
        <v/>
      </c>
      <c r="I35" s="672">
        <f>NKETRAMPILAN!AI38</f>
        <v>0</v>
      </c>
      <c r="J35" s="674" t="str">
        <f>IF(C35="","",NKETRAMPILAN!AN38)</f>
        <v/>
      </c>
      <c r="K35" s="673" t="str">
        <f>DESKRIPSI!AN202</f>
        <v/>
      </c>
      <c r="L35" s="674" t="str">
        <f>IF(C35="","",NSIKAP!BD43)</f>
        <v/>
      </c>
      <c r="M35" s="675" t="str">
        <f>DESKRIPSI!AO202</f>
        <v/>
      </c>
    </row>
    <row r="36" spans="2:13" ht="72" customHeight="1" x14ac:dyDescent="0.2">
      <c r="B36" s="676">
        <v>25</v>
      </c>
      <c r="C36" s="677" t="str">
        <f>ABSEN!C35</f>
        <v/>
      </c>
      <c r="D36" s="678"/>
      <c r="E36" s="679" t="str">
        <f>ABSEN!E35</f>
        <v/>
      </c>
      <c r="F36" s="672">
        <f>NPENGETAHUAN!AJ39</f>
        <v>0</v>
      </c>
      <c r="G36" s="672" t="str">
        <f>IF(C36="","",NPENGETAHUAN!AO39)</f>
        <v/>
      </c>
      <c r="H36" s="673" t="str">
        <f>DESKRIPSI!AM210</f>
        <v/>
      </c>
      <c r="I36" s="672">
        <f>NKETRAMPILAN!AI39</f>
        <v>0</v>
      </c>
      <c r="J36" s="674" t="str">
        <f>IF(C36="","",NKETRAMPILAN!AN39)</f>
        <v/>
      </c>
      <c r="K36" s="673" t="str">
        <f>DESKRIPSI!AN210</f>
        <v/>
      </c>
      <c r="L36" s="674" t="str">
        <f>IF(C36="","",NSIKAP!BD44)</f>
        <v/>
      </c>
      <c r="M36" s="675" t="str">
        <f>DESKRIPSI!AO210</f>
        <v/>
      </c>
    </row>
    <row r="37" spans="2:13" ht="72" customHeight="1" x14ac:dyDescent="0.2">
      <c r="B37" s="676">
        <v>26</v>
      </c>
      <c r="C37" s="677" t="str">
        <f>ABSEN!C36</f>
        <v/>
      </c>
      <c r="D37" s="678"/>
      <c r="E37" s="679" t="str">
        <f>ABSEN!E36</f>
        <v/>
      </c>
      <c r="F37" s="672">
        <f>NPENGETAHUAN!AJ40</f>
        <v>0</v>
      </c>
      <c r="G37" s="672" t="str">
        <f>IF(C37="","",NPENGETAHUAN!AO40)</f>
        <v/>
      </c>
      <c r="H37" s="673" t="str">
        <f>DESKRIPSI!AM218</f>
        <v/>
      </c>
      <c r="I37" s="672">
        <f>NKETRAMPILAN!AI40</f>
        <v>0</v>
      </c>
      <c r="J37" s="674" t="str">
        <f>IF(C37="","",NKETRAMPILAN!AN40)</f>
        <v/>
      </c>
      <c r="K37" s="673" t="str">
        <f>DESKRIPSI!AN218</f>
        <v/>
      </c>
      <c r="L37" s="674" t="str">
        <f>IF(C37="","",NSIKAP!BD45)</f>
        <v/>
      </c>
      <c r="M37" s="675" t="str">
        <f>DESKRIPSI!AO218</f>
        <v/>
      </c>
    </row>
    <row r="38" spans="2:13" ht="72" customHeight="1" x14ac:dyDescent="0.2">
      <c r="B38" s="676">
        <v>27</v>
      </c>
      <c r="C38" s="677" t="str">
        <f>ABSEN!C37</f>
        <v/>
      </c>
      <c r="D38" s="678"/>
      <c r="E38" s="679" t="str">
        <f>ABSEN!E37</f>
        <v/>
      </c>
      <c r="F38" s="672">
        <f>NPENGETAHUAN!AJ41</f>
        <v>0</v>
      </c>
      <c r="G38" s="672" t="str">
        <f>IF(C38="","",NPENGETAHUAN!AO41)</f>
        <v/>
      </c>
      <c r="H38" s="673" t="str">
        <f>DESKRIPSI!AM226</f>
        <v/>
      </c>
      <c r="I38" s="672">
        <f>NKETRAMPILAN!AI41</f>
        <v>0</v>
      </c>
      <c r="J38" s="674" t="str">
        <f>IF(C38="","",NKETRAMPILAN!AN41)</f>
        <v/>
      </c>
      <c r="K38" s="673" t="str">
        <f>DESKRIPSI!AN226</f>
        <v/>
      </c>
      <c r="L38" s="674" t="str">
        <f>IF(C38="","",NSIKAP!BD46)</f>
        <v/>
      </c>
      <c r="M38" s="675" t="str">
        <f>DESKRIPSI!AO226</f>
        <v/>
      </c>
    </row>
    <row r="39" spans="2:13" ht="72" customHeight="1" x14ac:dyDescent="0.2">
      <c r="B39" s="676">
        <v>28</v>
      </c>
      <c r="C39" s="677" t="str">
        <f>ABSEN!C38</f>
        <v/>
      </c>
      <c r="D39" s="678"/>
      <c r="E39" s="679" t="str">
        <f>ABSEN!E38</f>
        <v/>
      </c>
      <c r="F39" s="672">
        <f>NPENGETAHUAN!AJ42</f>
        <v>0</v>
      </c>
      <c r="G39" s="672" t="str">
        <f>IF(C39="","",NPENGETAHUAN!AO42)</f>
        <v/>
      </c>
      <c r="H39" s="673" t="str">
        <f>DESKRIPSI!AM234</f>
        <v/>
      </c>
      <c r="I39" s="672">
        <f>NKETRAMPILAN!AI42</f>
        <v>0</v>
      </c>
      <c r="J39" s="674" t="str">
        <f>IF(C39="","",NKETRAMPILAN!AN42)</f>
        <v/>
      </c>
      <c r="K39" s="673">
        <f>DESKRIPSI!AP234</f>
        <v>0</v>
      </c>
      <c r="L39" s="674" t="str">
        <f>IF(C39="","",NSIKAP!BD47)</f>
        <v/>
      </c>
      <c r="M39" s="675" t="str">
        <f>DESKRIPSI!AO234</f>
        <v>Masih harus diperbaiki sikap dan perilakunya dalam hal kedisiplinan</v>
      </c>
    </row>
    <row r="40" spans="2:13" ht="72" customHeight="1" x14ac:dyDescent="0.2">
      <c r="B40" s="676">
        <v>29</v>
      </c>
      <c r="C40" s="677" t="str">
        <f>ABSEN!C39</f>
        <v/>
      </c>
      <c r="D40" s="678"/>
      <c r="E40" s="679" t="str">
        <f>ABSEN!E39</f>
        <v/>
      </c>
      <c r="F40" s="672">
        <f>NPENGETAHUAN!AJ43</f>
        <v>0</v>
      </c>
      <c r="G40" s="672" t="str">
        <f>IF(C40="","",NPENGETAHUAN!AO43)</f>
        <v/>
      </c>
      <c r="H40" s="673" t="str">
        <f>DESKRIPSI!AM242</f>
        <v/>
      </c>
      <c r="I40" s="672">
        <f>NKETRAMPILAN!AI43</f>
        <v>0</v>
      </c>
      <c r="J40" s="674" t="str">
        <f>IF(C40="","",NKETRAMPILAN!AN43)</f>
        <v/>
      </c>
      <c r="K40" s="673">
        <f>DESKRIPSI!AP242</f>
        <v>0</v>
      </c>
      <c r="L40" s="674" t="str">
        <f>IF(C40="","",NSIKAP!BD48)</f>
        <v/>
      </c>
      <c r="M40" s="675" t="str">
        <f>DESKRIPSI!AO242</f>
        <v/>
      </c>
    </row>
    <row r="41" spans="2:13" ht="72" customHeight="1" x14ac:dyDescent="0.2">
      <c r="B41" s="676">
        <v>30</v>
      </c>
      <c r="C41" s="677" t="str">
        <f>ABSEN!C40</f>
        <v/>
      </c>
      <c r="D41" s="678"/>
      <c r="E41" s="679" t="str">
        <f>ABSEN!E40</f>
        <v/>
      </c>
      <c r="F41" s="672">
        <f>NPENGETAHUAN!AJ44</f>
        <v>0</v>
      </c>
      <c r="G41" s="672" t="str">
        <f>IF(C41="","",NPENGETAHUAN!AO44)</f>
        <v/>
      </c>
      <c r="H41" s="673" t="str">
        <f>DESKRIPSI!AM250</f>
        <v/>
      </c>
      <c r="I41" s="672">
        <f>NKETRAMPILAN!AI44</f>
        <v>0</v>
      </c>
      <c r="J41" s="674" t="str">
        <f>IF(C41="","",NKETRAMPILAN!AN44)</f>
        <v/>
      </c>
      <c r="K41" s="673">
        <f>DESKRIPSI!AP250</f>
        <v>0</v>
      </c>
      <c r="L41" s="674" t="str">
        <f>IF(C41="","",NSIKAP!BD49)</f>
        <v/>
      </c>
      <c r="M41" s="675" t="str">
        <f>DESKRIPSI!AO250</f>
        <v/>
      </c>
    </row>
    <row r="42" spans="2:13" ht="72" customHeight="1" x14ac:dyDescent="0.2">
      <c r="B42" s="676">
        <v>31</v>
      </c>
      <c r="C42" s="677" t="str">
        <f>ABSEN!C41</f>
        <v/>
      </c>
      <c r="D42" s="678"/>
      <c r="E42" s="679" t="str">
        <f>ABSEN!E41</f>
        <v/>
      </c>
      <c r="F42" s="672">
        <f>NPENGETAHUAN!AJ45</f>
        <v>0</v>
      </c>
      <c r="G42" s="672" t="str">
        <f>IF(C42="","",NPENGETAHUAN!AO45)</f>
        <v/>
      </c>
      <c r="H42" s="673" t="str">
        <f>DESKRIPSI!AM258</f>
        <v/>
      </c>
      <c r="I42" s="672">
        <f>NKETRAMPILAN!AI45</f>
        <v>0</v>
      </c>
      <c r="J42" s="674" t="str">
        <f>IF(C42="","",NKETRAMPILAN!AN45)</f>
        <v/>
      </c>
      <c r="K42" s="673">
        <f>DESKRIPSI!AP258</f>
        <v>0</v>
      </c>
      <c r="L42" s="674" t="str">
        <f>IF(C42="","",NSIKAP!BD50)</f>
        <v/>
      </c>
      <c r="M42" s="675" t="str">
        <f>DESKRIPSI!AO258</f>
        <v>Sudah memperlihatkan sikap yang konsisten terhadap 0</v>
      </c>
    </row>
    <row r="43" spans="2:13" ht="72" customHeight="1" x14ac:dyDescent="0.2">
      <c r="B43" s="676">
        <v>32</v>
      </c>
      <c r="C43" s="677" t="str">
        <f>ABSEN!C42</f>
        <v/>
      </c>
      <c r="D43" s="678"/>
      <c r="E43" s="679" t="str">
        <f>ABSEN!E42</f>
        <v/>
      </c>
      <c r="F43" s="672">
        <f>NPENGETAHUAN!AJ46</f>
        <v>0</v>
      </c>
      <c r="G43" s="672" t="str">
        <f>IF(C43="","",NPENGETAHUAN!AO46)</f>
        <v/>
      </c>
      <c r="H43" s="673" t="str">
        <f>DESKRIPSI!AM266</f>
        <v/>
      </c>
      <c r="I43" s="672">
        <f>NKETRAMPILAN!AI46</f>
        <v>0</v>
      </c>
      <c r="J43" s="674" t="str">
        <f>IF(C43="","",NKETRAMPILAN!AN46)</f>
        <v/>
      </c>
      <c r="K43" s="673">
        <f>DESKRIPSI!AP266</f>
        <v>0</v>
      </c>
      <c r="L43" s="674" t="str">
        <f>IF(C43="","",NSIKAP!BD51)</f>
        <v/>
      </c>
      <c r="M43" s="675" t="str">
        <f>DESKRIPSI!AO266</f>
        <v/>
      </c>
    </row>
    <row r="44" spans="2:13" ht="72" customHeight="1" x14ac:dyDescent="0.2">
      <c r="B44" s="676">
        <v>33</v>
      </c>
      <c r="C44" s="677" t="str">
        <f>ABSEN!C43</f>
        <v/>
      </c>
      <c r="D44" s="678"/>
      <c r="E44" s="679" t="str">
        <f>ABSEN!E43</f>
        <v/>
      </c>
      <c r="F44" s="672">
        <f>NPENGETAHUAN!AJ47</f>
        <v>0</v>
      </c>
      <c r="G44" s="672" t="str">
        <f>IF(C44="","",NPENGETAHUAN!AO47)</f>
        <v/>
      </c>
      <c r="H44" s="673" t="str">
        <f>DESKRIPSI!AM274</f>
        <v/>
      </c>
      <c r="I44" s="672">
        <f>NKETRAMPILAN!AI47</f>
        <v>0</v>
      </c>
      <c r="J44" s="674" t="str">
        <f>IF(C44="","",NKETRAMPILAN!AN47)</f>
        <v/>
      </c>
      <c r="K44" s="673" t="str">
        <f>DESKRIPSI!AN274</f>
        <v/>
      </c>
      <c r="L44" s="674" t="str">
        <f>IF(C44="","",NSIKAP!BD52)</f>
        <v/>
      </c>
      <c r="M44" s="675" t="str">
        <f>DESKRIPSI!AO274</f>
        <v/>
      </c>
    </row>
    <row r="45" spans="2:13" ht="72" customHeight="1" x14ac:dyDescent="0.2">
      <c r="B45" s="676">
        <v>34</v>
      </c>
      <c r="C45" s="677" t="str">
        <f>ABSEN!C44</f>
        <v/>
      </c>
      <c r="D45" s="678"/>
      <c r="E45" s="679" t="str">
        <f>ABSEN!E44</f>
        <v/>
      </c>
      <c r="F45" s="672">
        <f>NPENGETAHUAN!AJ48</f>
        <v>0</v>
      </c>
      <c r="G45" s="672" t="str">
        <f>IF(C45="","",NPENGETAHUAN!AO48)</f>
        <v/>
      </c>
      <c r="H45" s="673" t="str">
        <f>DESKRIPSI!AM282</f>
        <v/>
      </c>
      <c r="I45" s="672">
        <f>NKETRAMPILAN!AI48</f>
        <v>0</v>
      </c>
      <c r="J45" s="674" t="str">
        <f>IF(C45="","",NKETRAMPILAN!AN48)</f>
        <v/>
      </c>
      <c r="K45" s="673" t="str">
        <f>DESKRIPSI!AN282</f>
        <v/>
      </c>
      <c r="L45" s="674" t="str">
        <f>IF(C45="","",NSIKAP!BD53)</f>
        <v/>
      </c>
      <c r="M45" s="675" t="str">
        <f>DESKRIPSI!AO282</f>
        <v/>
      </c>
    </row>
    <row r="46" spans="2:13" ht="72" customHeight="1" x14ac:dyDescent="0.2">
      <c r="B46" s="676">
        <v>35</v>
      </c>
      <c r="C46" s="677" t="str">
        <f>ABSEN!C45</f>
        <v/>
      </c>
      <c r="D46" s="678"/>
      <c r="E46" s="679" t="str">
        <f>ABSEN!E45</f>
        <v/>
      </c>
      <c r="F46" s="672">
        <f>NPENGETAHUAN!AJ49</f>
        <v>0</v>
      </c>
      <c r="G46" s="672" t="str">
        <f>IF(C46="","",NPENGETAHUAN!AO49)</f>
        <v/>
      </c>
      <c r="H46" s="673" t="str">
        <f>DESKRIPSI!AM290</f>
        <v/>
      </c>
      <c r="I46" s="672">
        <f>NKETRAMPILAN!AI49</f>
        <v>0</v>
      </c>
      <c r="J46" s="674" t="str">
        <f>IF(C46="","",NKETRAMPILAN!AN49)</f>
        <v/>
      </c>
      <c r="K46" s="673" t="str">
        <f>DESKRIPSI!AN290</f>
        <v/>
      </c>
      <c r="L46" s="674" t="str">
        <f>IF(C46="","",NSIKAP!BD54)</f>
        <v/>
      </c>
      <c r="M46" s="675" t="str">
        <f>DESKRIPSI!AO290</f>
        <v/>
      </c>
    </row>
    <row r="47" spans="2:13" ht="72" customHeight="1" x14ac:dyDescent="0.2">
      <c r="B47" s="676">
        <v>36</v>
      </c>
      <c r="C47" s="677" t="str">
        <f>ABSEN!C46</f>
        <v/>
      </c>
      <c r="D47" s="678"/>
      <c r="E47" s="679" t="str">
        <f>ABSEN!E46</f>
        <v/>
      </c>
      <c r="F47" s="672">
        <f>NPENGETAHUAN!AJ50</f>
        <v>0</v>
      </c>
      <c r="G47" s="672" t="str">
        <f>IF(C47="","",NPENGETAHUAN!AO50)</f>
        <v/>
      </c>
      <c r="H47" s="673" t="str">
        <f>DESKRIPSI!AM298</f>
        <v/>
      </c>
      <c r="I47" s="672">
        <f>NKETRAMPILAN!AI50</f>
        <v>0</v>
      </c>
      <c r="J47" s="674" t="str">
        <f>IF(C47="","",NKETRAMPILAN!AN50)</f>
        <v/>
      </c>
      <c r="K47" s="673" t="str">
        <f>DESKRIPSI!AN298</f>
        <v/>
      </c>
      <c r="L47" s="674" t="str">
        <f>IF(C47="","",NSIKAP!BD55)</f>
        <v/>
      </c>
      <c r="M47" s="675" t="str">
        <f>DESKRIPSI!AO298</f>
        <v>Sudah memperlihatkan sikap yang konsisten terhadap kedisiplinan dan bertanggungjawab, tapi masih harus diperbaiki sikap dan perilakunya dalam hal ketaatan beribadah</v>
      </c>
    </row>
    <row r="48" spans="2:13" ht="72" customHeight="1" x14ac:dyDescent="0.2">
      <c r="B48" s="676">
        <v>37</v>
      </c>
      <c r="C48" s="677" t="str">
        <f>ABSEN!C47</f>
        <v/>
      </c>
      <c r="D48" s="678"/>
      <c r="E48" s="679" t="str">
        <f>ABSEN!E47</f>
        <v/>
      </c>
      <c r="F48" s="672">
        <f>NPENGETAHUAN!AJ51</f>
        <v>0</v>
      </c>
      <c r="G48" s="672" t="str">
        <f>IF(C48="","",NPENGETAHUAN!AO51)</f>
        <v/>
      </c>
      <c r="H48" s="673" t="str">
        <f>DESKRIPSI!AM306</f>
        <v/>
      </c>
      <c r="I48" s="672">
        <f>NKETRAMPILAN!AI51</f>
        <v>0</v>
      </c>
      <c r="J48" s="674" t="str">
        <f>IF(C48="","",NKETRAMPILAN!AN51)</f>
        <v/>
      </c>
      <c r="K48" s="673" t="str">
        <f>DESKRIPSI!AN306</f>
        <v/>
      </c>
      <c r="L48" s="674" t="str">
        <f>IF(C48="","",NSIKAP!BD56)</f>
        <v/>
      </c>
      <c r="M48" s="675" t="str">
        <f>DESKRIPSI!AO306</f>
        <v/>
      </c>
    </row>
    <row r="49" spans="2:13" ht="72" customHeight="1" x14ac:dyDescent="0.2">
      <c r="B49" s="676">
        <v>38</v>
      </c>
      <c r="C49" s="677" t="str">
        <f>ABSEN!C48</f>
        <v/>
      </c>
      <c r="D49" s="678"/>
      <c r="E49" s="679" t="str">
        <f>ABSEN!E48</f>
        <v/>
      </c>
      <c r="F49" s="672">
        <f>NPENGETAHUAN!AJ52</f>
        <v>0</v>
      </c>
      <c r="G49" s="672" t="str">
        <f>IF(C49="","",NPENGETAHUAN!AO52)</f>
        <v/>
      </c>
      <c r="H49" s="673" t="str">
        <f>DESKRIPSI!AM314</f>
        <v/>
      </c>
      <c r="I49" s="672">
        <f>NKETRAMPILAN!AI52</f>
        <v>0</v>
      </c>
      <c r="J49" s="674" t="str">
        <f>IF(C49="","",NKETRAMPILAN!AN52)</f>
        <v/>
      </c>
      <c r="K49" s="673" t="str">
        <f>DESKRIPSI!AN314</f>
        <v/>
      </c>
      <c r="L49" s="674" t="str">
        <f>IF(C49="","",NSIKAP!BD57)</f>
        <v/>
      </c>
      <c r="M49" s="675" t="str">
        <f>DESKRIPSI!AO314</f>
        <v/>
      </c>
    </row>
    <row r="50" spans="2:13" ht="72" customHeight="1" x14ac:dyDescent="0.2">
      <c r="B50" s="676">
        <v>39</v>
      </c>
      <c r="C50" s="677" t="str">
        <f>ABSEN!C49</f>
        <v/>
      </c>
      <c r="D50" s="678"/>
      <c r="E50" s="679" t="str">
        <f>ABSEN!E49</f>
        <v/>
      </c>
      <c r="F50" s="672">
        <f>NPENGETAHUAN!AJ53</f>
        <v>0</v>
      </c>
      <c r="G50" s="672" t="str">
        <f>IF(C50="","",NPENGETAHUAN!AO53)</f>
        <v/>
      </c>
      <c r="H50" s="673" t="str">
        <f>DESKRIPSI!AM322</f>
        <v/>
      </c>
      <c r="I50" s="672">
        <f>NKETRAMPILAN!AI53</f>
        <v>0</v>
      </c>
      <c r="J50" s="674" t="str">
        <f>IF(C50="","",NKETRAMPILAN!AN53)</f>
        <v/>
      </c>
      <c r="K50" s="673" t="str">
        <f>DESKRIPSI!AN322</f>
        <v/>
      </c>
      <c r="L50" s="674" t="str">
        <f>IF(C50="","",NSIKAP!BD58)</f>
        <v/>
      </c>
      <c r="M50" s="675" t="str">
        <f>DESKRIPSI!AO322</f>
        <v/>
      </c>
    </row>
    <row r="51" spans="2:13" ht="72" customHeight="1" x14ac:dyDescent="0.2">
      <c r="B51" s="676">
        <v>40</v>
      </c>
      <c r="C51" s="677" t="str">
        <f>ABSEN!C50</f>
        <v/>
      </c>
      <c r="D51" s="678"/>
      <c r="E51" s="679" t="str">
        <f>ABSEN!E50</f>
        <v/>
      </c>
      <c r="F51" s="672">
        <f>NPENGETAHUAN!AJ54</f>
        <v>0</v>
      </c>
      <c r="G51" s="672" t="str">
        <f>IF(C51="","",NPENGETAHUAN!AO54)</f>
        <v/>
      </c>
      <c r="H51" s="673" t="str">
        <f>DESKRIPSI!AM330</f>
        <v/>
      </c>
      <c r="I51" s="672">
        <f>NKETRAMPILAN!AI54</f>
        <v>0</v>
      </c>
      <c r="J51" s="674" t="str">
        <f>IF(C51="","",NKETRAMPILAN!AN54)</f>
        <v/>
      </c>
      <c r="K51" s="673" t="str">
        <f>DESKRIPSI!AN330</f>
        <v/>
      </c>
      <c r="L51" s="674" t="str">
        <f>IF(C51="","",NSIKAP!BD59)</f>
        <v/>
      </c>
      <c r="M51" s="675" t="str">
        <f>DESKRIPSI!AO330</f>
        <v/>
      </c>
    </row>
    <row r="52" spans="2:13" ht="72" customHeight="1" x14ac:dyDescent="0.2">
      <c r="B52" s="676">
        <v>41</v>
      </c>
      <c r="C52" s="677" t="str">
        <f>ABSEN!C51</f>
        <v/>
      </c>
      <c r="D52" s="678"/>
      <c r="E52" s="679" t="str">
        <f>ABSEN!E51</f>
        <v/>
      </c>
      <c r="F52" s="672">
        <f>NPENGETAHUAN!AJ55</f>
        <v>0</v>
      </c>
      <c r="G52" s="672" t="str">
        <f>IF(C52="","",NPENGETAHUAN!AO55)</f>
        <v/>
      </c>
      <c r="H52" s="673" t="e">
        <f>DESKRIPSI!#REF!</f>
        <v>#REF!</v>
      </c>
      <c r="I52" s="672">
        <f>NKETRAMPILAN!AI55</f>
        <v>0</v>
      </c>
      <c r="J52" s="674" t="str">
        <f>IF(C52="","",NKETRAMPILAN!AN55)</f>
        <v/>
      </c>
      <c r="K52" s="673" t="e">
        <f>DESKRIPSI!#REF!</f>
        <v>#REF!</v>
      </c>
      <c r="L52" s="674" t="str">
        <f>IF(C52="","",NSIKAP!BD60)</f>
        <v/>
      </c>
      <c r="M52" s="675" t="e">
        <f>DESKRIPSI!#REF!</f>
        <v>#REF!</v>
      </c>
    </row>
    <row r="53" spans="2:13" ht="72" customHeight="1" x14ac:dyDescent="0.2">
      <c r="B53" s="676">
        <v>42</v>
      </c>
      <c r="C53" s="677" t="str">
        <f>ABSEN!C52</f>
        <v/>
      </c>
      <c r="D53" s="678"/>
      <c r="E53" s="679" t="str">
        <f>ABSEN!E52</f>
        <v/>
      </c>
      <c r="F53" s="672">
        <f>NPENGETAHUAN!AJ56</f>
        <v>0</v>
      </c>
      <c r="G53" s="672" t="str">
        <f>IF(C53="","",NPENGETAHUAN!AO56)</f>
        <v/>
      </c>
      <c r="H53" s="673" t="e">
        <f>DESKRIPSI!#REF!</f>
        <v>#REF!</v>
      </c>
      <c r="I53" s="672">
        <f>NKETRAMPILAN!AI56</f>
        <v>0</v>
      </c>
      <c r="J53" s="674" t="str">
        <f>IF(C53="","",NKETRAMPILAN!AN56)</f>
        <v/>
      </c>
      <c r="K53" s="673" t="e">
        <f>DESKRIPSI!#REF!</f>
        <v>#REF!</v>
      </c>
      <c r="L53" s="674" t="str">
        <f>IF(C53="","",NSIKAP!BD61)</f>
        <v/>
      </c>
      <c r="M53" s="675" t="e">
        <f>DESKRIPSI!#REF!</f>
        <v>#REF!</v>
      </c>
    </row>
    <row r="54" spans="2:13" ht="72" customHeight="1" x14ac:dyDescent="0.2">
      <c r="B54" s="676">
        <v>43</v>
      </c>
      <c r="C54" s="677" t="str">
        <f>ABSEN!C53</f>
        <v/>
      </c>
      <c r="D54" s="678"/>
      <c r="E54" s="679" t="str">
        <f>ABSEN!E53</f>
        <v/>
      </c>
      <c r="F54" s="672">
        <f>NPENGETAHUAN!AJ57</f>
        <v>0</v>
      </c>
      <c r="G54" s="672" t="str">
        <f>IF(C54="","",NPENGETAHUAN!AO57)</f>
        <v/>
      </c>
      <c r="H54" s="673" t="e">
        <f>DESKRIPSI!#REF!</f>
        <v>#REF!</v>
      </c>
      <c r="I54" s="672">
        <f>NKETRAMPILAN!AI57</f>
        <v>0</v>
      </c>
      <c r="J54" s="674" t="str">
        <f>IF(C54="","",NKETRAMPILAN!AN57)</f>
        <v/>
      </c>
      <c r="K54" s="673" t="e">
        <f>DESKRIPSI!#REF!</f>
        <v>#REF!</v>
      </c>
      <c r="L54" s="674" t="str">
        <f>IF(C54="","",NSIKAP!BD62)</f>
        <v/>
      </c>
      <c r="M54" s="675" t="e">
        <f>DESKRIPSI!#REF!</f>
        <v>#REF!</v>
      </c>
    </row>
    <row r="55" spans="2:13" ht="72" customHeight="1" x14ac:dyDescent="0.2">
      <c r="B55" s="676">
        <v>44</v>
      </c>
      <c r="C55" s="677" t="str">
        <f>ABSEN!C54</f>
        <v/>
      </c>
      <c r="D55" s="678"/>
      <c r="E55" s="679" t="str">
        <f>ABSEN!E54</f>
        <v/>
      </c>
      <c r="F55" s="672">
        <f>NPENGETAHUAN!AJ58</f>
        <v>0</v>
      </c>
      <c r="G55" s="672" t="str">
        <f>IF(C55="","",NPENGETAHUAN!AO58)</f>
        <v/>
      </c>
      <c r="H55" s="673" t="e">
        <f>DESKRIPSI!#REF!</f>
        <v>#REF!</v>
      </c>
      <c r="I55" s="672">
        <f>NKETRAMPILAN!AI58</f>
        <v>0</v>
      </c>
      <c r="J55" s="674" t="str">
        <f>IF(C55="","",NKETRAMPILAN!AN58)</f>
        <v/>
      </c>
      <c r="K55" s="673" t="e">
        <f>DESKRIPSI!#REF!</f>
        <v>#REF!</v>
      </c>
      <c r="L55" s="674" t="str">
        <f>IF(C55="","",NSIKAP!BD63)</f>
        <v/>
      </c>
      <c r="M55" s="675" t="e">
        <f>DESKRIPSI!#REF!</f>
        <v>#REF!</v>
      </c>
    </row>
    <row r="56" spans="2:13" ht="72" customHeight="1" x14ac:dyDescent="0.2">
      <c r="B56" s="676">
        <v>45</v>
      </c>
      <c r="C56" s="677" t="str">
        <f>ABSEN!C55</f>
        <v/>
      </c>
      <c r="D56" s="678"/>
      <c r="E56" s="679" t="str">
        <f>ABSEN!E55</f>
        <v/>
      </c>
      <c r="F56" s="672">
        <f>NPENGETAHUAN!AJ59</f>
        <v>0</v>
      </c>
      <c r="G56" s="672" t="str">
        <f>IF(C56="","",NPENGETAHUAN!AO59)</f>
        <v/>
      </c>
      <c r="H56" s="673" t="e">
        <f>DESKRIPSI!#REF!</f>
        <v>#REF!</v>
      </c>
      <c r="I56" s="672">
        <f>NKETRAMPILAN!AI59</f>
        <v>0</v>
      </c>
      <c r="J56" s="674" t="str">
        <f>IF(C56="","",NKETRAMPILAN!AN59)</f>
        <v/>
      </c>
      <c r="K56" s="673" t="e">
        <f>DESKRIPSI!#REF!</f>
        <v>#REF!</v>
      </c>
      <c r="L56" s="674" t="str">
        <f>IF(C56="","",NSIKAP!BD64)</f>
        <v/>
      </c>
      <c r="M56" s="675" t="e">
        <f>DESKRIPSI!#REF!</f>
        <v>#REF!</v>
      </c>
    </row>
    <row r="57" spans="2:13" ht="72" customHeight="1" x14ac:dyDescent="0.2">
      <c r="B57" s="676">
        <v>46</v>
      </c>
      <c r="C57" s="677" t="str">
        <f>ABSEN!C56</f>
        <v/>
      </c>
      <c r="D57" s="678"/>
      <c r="E57" s="679" t="str">
        <f>ABSEN!E56</f>
        <v/>
      </c>
      <c r="F57" s="672">
        <f>NPENGETAHUAN!AJ60</f>
        <v>0</v>
      </c>
      <c r="G57" s="672" t="str">
        <f>IF(C57="","",NPENGETAHUAN!AO60)</f>
        <v/>
      </c>
      <c r="H57" s="673" t="e">
        <f>DESKRIPSI!#REF!</f>
        <v>#REF!</v>
      </c>
      <c r="I57" s="672">
        <f>NKETRAMPILAN!AI60</f>
        <v>0</v>
      </c>
      <c r="J57" s="674" t="str">
        <f>IF(C57="","",NKETRAMPILAN!AN60)</f>
        <v/>
      </c>
      <c r="K57" s="673" t="e">
        <f>DESKRIPSI!#REF!</f>
        <v>#REF!</v>
      </c>
      <c r="L57" s="674" t="str">
        <f>IF(C57="","",NSIKAP!BD65)</f>
        <v/>
      </c>
      <c r="M57" s="675" t="e">
        <f>DESKRIPSI!#REF!</f>
        <v>#REF!</v>
      </c>
    </row>
    <row r="58" spans="2:13" ht="72" customHeight="1" x14ac:dyDescent="0.2">
      <c r="B58" s="680">
        <v>47</v>
      </c>
      <c r="C58" s="681" t="str">
        <f>ABSEN!C57</f>
        <v/>
      </c>
      <c r="D58" s="682"/>
      <c r="E58" s="683" t="str">
        <f>ABSEN!E57</f>
        <v/>
      </c>
      <c r="F58" s="684">
        <f>NPENGETAHUAN!AJ61</f>
        <v>0</v>
      </c>
      <c r="G58" s="684" t="str">
        <f>IF(C58="","",NPENGETAHUAN!AO61)</f>
        <v/>
      </c>
      <c r="H58" s="685" t="e">
        <f>DESKRIPSI!#REF!</f>
        <v>#REF!</v>
      </c>
      <c r="I58" s="684">
        <f>NKETRAMPILAN!AI61</f>
        <v>0</v>
      </c>
      <c r="J58" s="686" t="str">
        <f>IF(C58="","",NKETRAMPILAN!AN61)</f>
        <v/>
      </c>
      <c r="K58" s="685" t="e">
        <f>DESKRIPSI!#REF!</f>
        <v>#REF!</v>
      </c>
      <c r="L58" s="686" t="str">
        <f>IF(C58="","",NSIKAP!BD66)</f>
        <v/>
      </c>
      <c r="M58" s="687" t="e">
        <f>DESKRIPSI!#REF!</f>
        <v>#REF!</v>
      </c>
    </row>
    <row r="59" spans="2:13" ht="14.25" x14ac:dyDescent="0.2">
      <c r="B59" s="688"/>
      <c r="C59" s="688"/>
      <c r="D59" s="689"/>
      <c r="E59" s="690"/>
      <c r="F59" s="691"/>
      <c r="G59" s="691"/>
      <c r="H59" s="688"/>
      <c r="I59" s="691"/>
      <c r="J59" s="691"/>
      <c r="K59" s="688"/>
      <c r="L59" s="688"/>
      <c r="M59" s="688"/>
    </row>
    <row r="60" spans="2:13" s="695" customFormat="1" ht="12" x14ac:dyDescent="0.2">
      <c r="B60" s="661"/>
      <c r="C60" s="661"/>
      <c r="D60" s="692"/>
      <c r="E60" s="661"/>
      <c r="F60" s="660"/>
      <c r="G60" s="693"/>
      <c r="H60" s="692"/>
      <c r="I60" s="694"/>
      <c r="J60" s="694"/>
      <c r="K60" s="692" t="s">
        <v>22</v>
      </c>
      <c r="L60" s="692"/>
    </row>
    <row r="61" spans="2:13" s="695" customFormat="1" ht="12" x14ac:dyDescent="0.2">
      <c r="B61" s="661"/>
      <c r="C61" s="661"/>
      <c r="D61" s="692"/>
      <c r="E61" s="661"/>
      <c r="F61" s="660"/>
      <c r="G61" s="693"/>
      <c r="H61" s="661"/>
      <c r="I61" s="660"/>
      <c r="J61" s="660"/>
      <c r="K61" s="696" t="s">
        <v>24</v>
      </c>
      <c r="L61" s="661"/>
    </row>
    <row r="62" spans="2:13" s="695" customFormat="1" ht="12" x14ac:dyDescent="0.2">
      <c r="B62" s="2329" t="s">
        <v>21</v>
      </c>
      <c r="C62" s="2329"/>
      <c r="D62" s="2329"/>
      <c r="E62" s="2329"/>
      <c r="F62" s="660"/>
      <c r="G62" s="693"/>
      <c r="H62" s="696"/>
      <c r="I62" s="697"/>
      <c r="J62" s="697"/>
      <c r="K62" s="696"/>
      <c r="L62" s="696"/>
    </row>
    <row r="63" spans="2:13" s="695" customFormat="1" ht="12" x14ac:dyDescent="0.2">
      <c r="B63" s="2329" t="s">
        <v>23</v>
      </c>
      <c r="C63" s="2329"/>
      <c r="D63" s="2329"/>
      <c r="E63" s="2329"/>
      <c r="F63" s="698"/>
      <c r="G63" s="693"/>
      <c r="H63" s="696"/>
      <c r="I63" s="697"/>
      <c r="J63" s="698"/>
      <c r="K63" s="696"/>
      <c r="L63" s="699"/>
    </row>
    <row r="64" spans="2:13" s="695" customFormat="1" ht="12" x14ac:dyDescent="0.2">
      <c r="B64" s="2329"/>
      <c r="C64" s="2329"/>
      <c r="D64" s="2329"/>
      <c r="E64" s="2329"/>
      <c r="F64" s="698"/>
      <c r="G64" s="693"/>
      <c r="H64" s="696"/>
      <c r="I64" s="697"/>
      <c r="J64" s="698"/>
      <c r="K64" s="696"/>
      <c r="L64" s="699"/>
    </row>
    <row r="65" spans="2:13" s="695" customFormat="1" ht="12" x14ac:dyDescent="0.2">
      <c r="B65" s="2329"/>
      <c r="C65" s="2329"/>
      <c r="D65" s="2329"/>
      <c r="E65" s="2329"/>
      <c r="F65" s="660"/>
      <c r="G65" s="693"/>
      <c r="H65" s="696"/>
      <c r="I65" s="697"/>
      <c r="J65" s="660"/>
      <c r="K65" s="696"/>
      <c r="L65" s="661"/>
    </row>
    <row r="66" spans="2:13" s="695" customFormat="1" ht="12" x14ac:dyDescent="0.2">
      <c r="B66" s="2329"/>
      <c r="C66" s="2329"/>
      <c r="D66" s="2329"/>
      <c r="E66" s="2329"/>
      <c r="F66" s="698"/>
      <c r="G66" s="693"/>
      <c r="H66" s="696"/>
      <c r="I66" s="697"/>
      <c r="J66" s="698"/>
      <c r="K66" s="696"/>
      <c r="L66" s="699"/>
    </row>
    <row r="67" spans="2:13" s="695" customFormat="1" ht="12" x14ac:dyDescent="0.2">
      <c r="B67" s="2329"/>
      <c r="C67" s="2329"/>
      <c r="D67" s="2329"/>
      <c r="E67" s="2329"/>
      <c r="F67" s="700"/>
      <c r="G67" s="693"/>
      <c r="I67" s="693"/>
      <c r="J67" s="693"/>
      <c r="K67" s="701"/>
    </row>
    <row r="68" spans="2:13" s="693" customFormat="1" ht="12" x14ac:dyDescent="0.2">
      <c r="B68" s="2330" t="str">
        <f>PROTA!C43</f>
        <v>MARLINA, M.Pd</v>
      </c>
      <c r="C68" s="2330"/>
      <c r="D68" s="2330"/>
      <c r="E68" s="2330"/>
      <c r="F68" s="660"/>
      <c r="H68" s="661"/>
      <c r="I68" s="660"/>
      <c r="J68" s="660"/>
      <c r="K68" s="697">
        <f>E7</f>
        <v>0</v>
      </c>
      <c r="L68" s="661"/>
    </row>
    <row r="69" spans="2:13" s="705" customFormat="1" ht="9.75" x14ac:dyDescent="0.2">
      <c r="B69" s="2331" t="str">
        <f>PROTA!C44</f>
        <v>NIP. -</v>
      </c>
      <c r="C69" s="2331"/>
      <c r="D69" s="2331"/>
      <c r="E69" s="2331"/>
      <c r="F69" s="702"/>
      <c r="G69" s="703"/>
      <c r="H69" s="702"/>
      <c r="I69" s="702"/>
      <c r="J69" s="702"/>
      <c r="K69" s="704" t="str">
        <f>COVER!A38</f>
        <v>NIP. 0</v>
      </c>
      <c r="L69" s="702"/>
    </row>
    <row r="70" spans="2:13" ht="14.25" x14ac:dyDescent="0.2">
      <c r="B70" s="706"/>
      <c r="C70" s="706"/>
      <c r="D70" s="707"/>
      <c r="E70" s="706"/>
      <c r="F70" s="708"/>
      <c r="G70" s="708"/>
      <c r="H70" s="706"/>
      <c r="I70" s="708"/>
      <c r="J70" s="708"/>
      <c r="K70" s="706"/>
      <c r="L70" s="657"/>
      <c r="M70" s="657"/>
    </row>
    <row r="71" spans="2:13" ht="14.25" x14ac:dyDescent="0.2">
      <c r="B71" s="657"/>
      <c r="C71" s="657"/>
      <c r="D71" s="657"/>
      <c r="E71" s="657"/>
      <c r="F71" s="658"/>
      <c r="G71" s="658"/>
      <c r="H71" s="657"/>
      <c r="I71" s="658"/>
      <c r="J71" s="658"/>
      <c r="K71" s="657"/>
      <c r="L71" s="657"/>
      <c r="M71" s="657"/>
    </row>
    <row r="72" spans="2:13" ht="14.25" x14ac:dyDescent="0.2">
      <c r="B72" s="657"/>
      <c r="C72" s="657"/>
      <c r="D72" s="657"/>
      <c r="E72" s="657"/>
      <c r="F72" s="658"/>
      <c r="G72" s="658"/>
      <c r="H72" s="657"/>
      <c r="I72" s="658"/>
      <c r="J72" s="658"/>
      <c r="K72" s="657"/>
      <c r="L72" s="657"/>
      <c r="M72" s="657"/>
    </row>
  </sheetData>
  <sheetProtection password="C773" sheet="1" objects="1" scenarios="1" selectLockedCells="1" selectUnlockedCells="1"/>
  <mergeCells count="17">
    <mergeCell ref="B1:M1"/>
    <mergeCell ref="F9:M9"/>
    <mergeCell ref="B9:B11"/>
    <mergeCell ref="C9:C11"/>
    <mergeCell ref="D9:E11"/>
    <mergeCell ref="F10:H10"/>
    <mergeCell ref="I10:K10"/>
    <mergeCell ref="L10:M10"/>
    <mergeCell ref="B2:M2"/>
    <mergeCell ref="B62:E62"/>
    <mergeCell ref="B63:E63"/>
    <mergeCell ref="B64:E64"/>
    <mergeCell ref="B68:E68"/>
    <mergeCell ref="B69:E69"/>
    <mergeCell ref="B65:E65"/>
    <mergeCell ref="B66:E66"/>
    <mergeCell ref="B67:E67"/>
  </mergeCells>
  <conditionalFormatting sqref="C12:M59">
    <cfRule type="cellIs" dxfId="2" priority="1" operator="equal">
      <formula>0</formula>
    </cfRule>
  </conditionalFormatting>
  <hyperlinks>
    <hyperlink ref="A1" location="'DATA UTAMA'!A1" display="'DATA UTAMA'!A1"/>
  </hyperlinks>
  <pageMargins left="0.7" right="0.7" top="0.75" bottom="0.75" header="0.3" footer="0.3"/>
  <pageSetup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M71"/>
  <sheetViews>
    <sheetView showGridLines="0" workbookViewId="0">
      <selection activeCell="A2" sqref="A2:B2"/>
    </sheetView>
  </sheetViews>
  <sheetFormatPr defaultRowHeight="15" x14ac:dyDescent="0.25"/>
  <cols>
    <col min="1" max="1" width="1.7109375" style="457" customWidth="1"/>
    <col min="2" max="2" width="3.5703125" style="457" customWidth="1"/>
    <col min="3" max="3" width="9.7109375" style="457" customWidth="1"/>
    <col min="4" max="4" width="1.5703125" style="457" customWidth="1"/>
    <col min="5" max="5" width="18.140625" style="722" customWidth="1"/>
    <col min="6" max="6" width="4" style="664" customWidth="1"/>
    <col min="7" max="7" width="3.85546875" style="664" customWidth="1"/>
    <col min="8" max="8" width="21.5703125" style="457" customWidth="1"/>
    <col min="9" max="9" width="3.85546875" style="664" customWidth="1"/>
    <col min="10" max="10" width="3.7109375" style="664" customWidth="1"/>
    <col min="11" max="11" width="19.85546875" style="457" customWidth="1"/>
    <col min="12" max="12" width="4" style="664" customWidth="1"/>
    <col min="13" max="13" width="19.85546875" style="457" customWidth="1"/>
    <col min="14" max="14" width="1.28515625" style="457" customWidth="1"/>
    <col min="15" max="16384" width="9.140625" style="457"/>
  </cols>
  <sheetData>
    <row r="1" spans="1:13" ht="3" customHeight="1" x14ac:dyDescent="0.25"/>
    <row r="2" spans="1:13" ht="18" x14ac:dyDescent="0.25">
      <c r="A2" s="2356" t="s">
        <v>389</v>
      </c>
      <c r="B2" s="2356"/>
      <c r="C2" s="911"/>
      <c r="D2" s="911"/>
      <c r="E2" s="2359" t="s">
        <v>179</v>
      </c>
      <c r="F2" s="2359"/>
      <c r="G2" s="2359"/>
      <c r="H2" s="2359"/>
      <c r="I2" s="2359"/>
      <c r="J2" s="2359"/>
      <c r="K2" s="2359"/>
      <c r="L2" s="2359"/>
      <c r="M2" s="2359"/>
    </row>
    <row r="3" spans="1:13" ht="15.75" customHeight="1" x14ac:dyDescent="0.2">
      <c r="C3" s="911"/>
      <c r="D3" s="911"/>
      <c r="E3" s="2359"/>
      <c r="F3" s="2359"/>
      <c r="G3" s="2359"/>
      <c r="H3" s="2359"/>
      <c r="I3" s="2359"/>
      <c r="J3" s="2359"/>
      <c r="K3" s="2359"/>
      <c r="L3" s="2359"/>
      <c r="M3" s="2359"/>
    </row>
    <row r="4" spans="1:13" ht="18" x14ac:dyDescent="0.2">
      <c r="C4" s="911"/>
      <c r="D4" s="911"/>
      <c r="E4" s="2332" t="str">
        <f>NSIKAP!B2</f>
        <v>SEMESTER GASAL KELAS X MIPA 1</v>
      </c>
      <c r="F4" s="2332"/>
      <c r="G4" s="2332"/>
      <c r="H4" s="2332"/>
      <c r="I4" s="2332"/>
      <c r="J4" s="2332"/>
      <c r="K4" s="2332"/>
      <c r="L4" s="2332"/>
      <c r="M4" s="2332"/>
    </row>
    <row r="5" spans="1:13" ht="3" customHeight="1" x14ac:dyDescent="0.2">
      <c r="B5" s="604"/>
      <c r="C5" s="604"/>
      <c r="D5" s="604"/>
      <c r="E5" s="713"/>
      <c r="F5" s="659"/>
      <c r="G5" s="659"/>
      <c r="H5" s="604"/>
      <c r="I5" s="659"/>
      <c r="J5" s="659"/>
      <c r="K5" s="604"/>
      <c r="L5" s="659"/>
      <c r="M5" s="604"/>
    </row>
    <row r="6" spans="1:13" ht="3.75" customHeight="1" x14ac:dyDescent="0.2">
      <c r="B6" s="657"/>
      <c r="C6" s="657"/>
      <c r="D6" s="657"/>
      <c r="E6" s="714"/>
      <c r="F6" s="658"/>
      <c r="G6" s="658"/>
      <c r="H6" s="657"/>
      <c r="I6" s="658"/>
      <c r="J6" s="658"/>
      <c r="K6" s="657"/>
      <c r="L6" s="658"/>
      <c r="M6" s="657"/>
    </row>
    <row r="7" spans="1:13" ht="15" customHeight="1" x14ac:dyDescent="0.25">
      <c r="B7" s="660" t="s">
        <v>2</v>
      </c>
      <c r="C7" s="661"/>
      <c r="D7" s="662" t="s">
        <v>3</v>
      </c>
      <c r="E7" s="2358" t="str">
        <f>PROSEM!E4</f>
        <v>Ilmu Pengetahuan Sosial</v>
      </c>
      <c r="F7" s="2358"/>
      <c r="G7" s="2358"/>
      <c r="H7" s="2358"/>
      <c r="I7" s="660"/>
      <c r="K7" s="660" t="s">
        <v>28</v>
      </c>
      <c r="L7" s="709" t="s">
        <v>3</v>
      </c>
      <c r="M7" s="663" t="str">
        <f>PROSEM!E5</f>
        <v>2018/2019</v>
      </c>
    </row>
    <row r="8" spans="1:13" ht="15" customHeight="1" x14ac:dyDescent="0.25">
      <c r="B8" s="660" t="s">
        <v>468</v>
      </c>
      <c r="C8" s="661"/>
      <c r="D8" s="662" t="s">
        <v>3</v>
      </c>
      <c r="E8" s="2357">
        <f>PROSEM!AB5</f>
        <v>0</v>
      </c>
      <c r="F8" s="2357"/>
      <c r="G8" s="2357"/>
      <c r="H8" s="2357"/>
      <c r="I8" s="660"/>
      <c r="K8" s="660" t="s">
        <v>5</v>
      </c>
      <c r="L8" s="709" t="s">
        <v>3</v>
      </c>
      <c r="M8" s="663" t="str">
        <f>PROSEM!AB3</f>
        <v>X MIPA 1</v>
      </c>
    </row>
    <row r="9" spans="1:13" ht="3.75" customHeight="1" thickBot="1" x14ac:dyDescent="0.25">
      <c r="B9" s="661"/>
      <c r="C9" s="661"/>
      <c r="D9" s="662"/>
      <c r="E9" s="715"/>
      <c r="F9" s="660"/>
      <c r="G9" s="660"/>
      <c r="H9" s="661"/>
      <c r="I9" s="660"/>
      <c r="J9" s="660"/>
      <c r="K9" s="661"/>
      <c r="L9" s="660"/>
      <c r="M9" s="661"/>
    </row>
    <row r="10" spans="1:13" s="664" customFormat="1" ht="15" customHeight="1" x14ac:dyDescent="0.25">
      <c r="B10" s="2347" t="s">
        <v>6</v>
      </c>
      <c r="C10" s="2350" t="s">
        <v>7</v>
      </c>
      <c r="D10" s="2350" t="s">
        <v>8</v>
      </c>
      <c r="E10" s="2350"/>
      <c r="F10" s="2350" t="s">
        <v>423</v>
      </c>
      <c r="G10" s="2350"/>
      <c r="H10" s="2350"/>
      <c r="I10" s="2350"/>
      <c r="J10" s="2350"/>
      <c r="K10" s="2350"/>
      <c r="L10" s="2350"/>
      <c r="M10" s="2351"/>
    </row>
    <row r="11" spans="1:13" s="664" customFormat="1" ht="15" customHeight="1" x14ac:dyDescent="0.25">
      <c r="B11" s="2348"/>
      <c r="C11" s="2340"/>
      <c r="D11" s="2340"/>
      <c r="E11" s="2340"/>
      <c r="F11" s="2342" t="s">
        <v>431</v>
      </c>
      <c r="G11" s="2352"/>
      <c r="H11" s="2353"/>
      <c r="I11" s="2342" t="s">
        <v>432</v>
      </c>
      <c r="J11" s="2352"/>
      <c r="K11" s="2353"/>
      <c r="L11" s="2352" t="s">
        <v>481</v>
      </c>
      <c r="M11" s="2354"/>
    </row>
    <row r="12" spans="1:13" s="664" customFormat="1" ht="15.75" thickBot="1" x14ac:dyDescent="0.3">
      <c r="B12" s="2349"/>
      <c r="C12" s="2341"/>
      <c r="D12" s="2341"/>
      <c r="E12" s="2341"/>
      <c r="F12" s="666" t="s">
        <v>430</v>
      </c>
      <c r="G12" s="666" t="s">
        <v>299</v>
      </c>
      <c r="H12" s="666" t="s">
        <v>467</v>
      </c>
      <c r="I12" s="666" t="s">
        <v>430</v>
      </c>
      <c r="J12" s="666" t="s">
        <v>299</v>
      </c>
      <c r="K12" s="666" t="s">
        <v>467</v>
      </c>
      <c r="L12" s="666" t="s">
        <v>299</v>
      </c>
      <c r="M12" s="912" t="s">
        <v>467</v>
      </c>
    </row>
    <row r="13" spans="1:13" ht="91.5" customHeight="1" thickTop="1" x14ac:dyDescent="0.2">
      <c r="B13" s="913">
        <v>1</v>
      </c>
      <c r="C13" s="669" t="str">
        <f>ABSEN!C11</f>
        <v/>
      </c>
      <c r="D13" s="670"/>
      <c r="E13" s="716" t="str">
        <f>ABSEN!E11</f>
        <v/>
      </c>
      <c r="F13" s="710">
        <f>'AN. AKHIR'!O10</f>
        <v>2.67</v>
      </c>
      <c r="G13" s="710" t="str">
        <f>'AN. AKHIR'!Q10</f>
        <v>B-</v>
      </c>
      <c r="H13" s="1355" t="str">
        <f>'REKAP 100'!H12</f>
        <v>Sudah memahami rencana pondasi, tapi masih harus ditingkatkan pemahaman mengenai menggambar denah</v>
      </c>
      <c r="I13" s="710" t="str">
        <f>'AN. AKHIR'!O11</f>
        <v xml:space="preserve"> </v>
      </c>
      <c r="J13" s="672" t="str">
        <f>'AN. AKHIR'!Q11</f>
        <v xml:space="preserve"> </v>
      </c>
      <c r="K13" s="1355" t="str">
        <f>'REKAP 100'!K12</f>
        <v>Sudah menguasai ketrampilan memahat kayu</v>
      </c>
      <c r="L13" s="672" t="str">
        <f>'AN. AKHIR'!Q12</f>
        <v xml:space="preserve"> </v>
      </c>
      <c r="M13" s="1354" t="str">
        <f>'REKAP 100'!M12</f>
        <v>Sudah memperlihatkan sikap yang konsisten terhadap ketaatan beribadah</v>
      </c>
    </row>
    <row r="14" spans="1:13" ht="91.5" customHeight="1" x14ac:dyDescent="0.2">
      <c r="B14" s="915">
        <v>2</v>
      </c>
      <c r="C14" s="677" t="str">
        <f>ABSEN!C12</f>
        <v/>
      </c>
      <c r="D14" s="678"/>
      <c r="E14" s="717" t="str">
        <f>ABSEN!E12</f>
        <v/>
      </c>
      <c r="F14" s="710">
        <f>'AN. AKHIR'!O13</f>
        <v>2.67</v>
      </c>
      <c r="G14" s="672" t="str">
        <f>'AN. AKHIR'!Q13</f>
        <v>B-</v>
      </c>
      <c r="H14" s="1355" t="str">
        <f>'REKAP 100'!H13</f>
        <v>Sudah memahami menggambar denah, tapi masih harus ditingkatkan pemahaman mengenai 0 dan 0</v>
      </c>
      <c r="I14" s="710" t="str">
        <f>'AN. AKHIR'!O14</f>
        <v xml:space="preserve"> </v>
      </c>
      <c r="J14" s="672" t="str">
        <f>'AN. AKHIR'!Q14</f>
        <v xml:space="preserve"> </v>
      </c>
      <c r="K14" s="673" t="str">
        <f>'REKAP 100'!K13</f>
        <v>Sudah memiliki ketrampilan memahat kayu</v>
      </c>
      <c r="L14" s="672" t="str">
        <f>'AN. AKHIR'!Q15</f>
        <v xml:space="preserve"> </v>
      </c>
      <c r="M14" s="914" t="str">
        <f>'REKAP 100'!M13</f>
        <v/>
      </c>
    </row>
    <row r="15" spans="1:13" ht="91.5" customHeight="1" x14ac:dyDescent="0.2">
      <c r="B15" s="915">
        <v>3</v>
      </c>
      <c r="C15" s="677" t="str">
        <f>ABSEN!C13</f>
        <v/>
      </c>
      <c r="D15" s="678"/>
      <c r="E15" s="717" t="str">
        <f>ABSEN!E13</f>
        <v/>
      </c>
      <c r="F15" s="710" t="str">
        <f>'AN. AKHIR'!O16</f>
        <v xml:space="preserve"> </v>
      </c>
      <c r="G15" s="710" t="str">
        <f>'AN. AKHIR'!Q16</f>
        <v xml:space="preserve"> </v>
      </c>
      <c r="H15" s="1355" t="str">
        <f>'REKAP 100'!H14</f>
        <v>Sudah memahami rencana pondasi, tapi masih harus ditingkatkan pemahaman mengenai menggambar denah</v>
      </c>
      <c r="I15" s="710" t="str">
        <f>'AN. AKHIR'!O17</f>
        <v xml:space="preserve"> </v>
      </c>
      <c r="J15" s="710" t="str">
        <f>'AN. AKHIR'!Q17</f>
        <v xml:space="preserve"> </v>
      </c>
      <c r="K15" s="673" t="str">
        <f>'REKAP 100'!K14</f>
        <v/>
      </c>
      <c r="L15" s="672" t="str">
        <f>'AN. AKHIR'!Q18</f>
        <v xml:space="preserve"> </v>
      </c>
      <c r="M15" s="914" t="str">
        <f>'REKAP 100'!M14</f>
        <v/>
      </c>
    </row>
    <row r="16" spans="1:13" ht="91.5" customHeight="1" x14ac:dyDescent="0.2">
      <c r="B16" s="915">
        <v>4</v>
      </c>
      <c r="C16" s="677" t="str">
        <f>ABSEN!C14</f>
        <v/>
      </c>
      <c r="D16" s="678"/>
      <c r="E16" s="717" t="str">
        <f>ABSEN!E14</f>
        <v/>
      </c>
      <c r="F16" s="710" t="str">
        <f>'AN. AKHIR'!O19</f>
        <v xml:space="preserve"> </v>
      </c>
      <c r="G16" s="710" t="str">
        <f>'AN. AKHIR'!Q19</f>
        <v xml:space="preserve"> </v>
      </c>
      <c r="H16" s="1355" t="str">
        <f>'REKAP 100'!H15</f>
        <v/>
      </c>
      <c r="I16" s="710" t="str">
        <f>'AN. AKHIR'!O20</f>
        <v xml:space="preserve"> </v>
      </c>
      <c r="J16" s="710" t="str">
        <f>'AN. AKHIR'!Q20</f>
        <v xml:space="preserve"> </v>
      </c>
      <c r="K16" s="673">
        <f>'REKAP 100'!K15</f>
        <v>0</v>
      </c>
      <c r="L16" s="672" t="str">
        <f>'AN. AKHIR'!Q21</f>
        <v xml:space="preserve"> </v>
      </c>
      <c r="M16" s="914" t="str">
        <f>'REKAP 100'!M15</f>
        <v>Sudah memperlihatkan sikap yang konsisten terhadap kejujuran</v>
      </c>
    </row>
    <row r="17" spans="2:13" ht="91.5" customHeight="1" x14ac:dyDescent="0.2">
      <c r="B17" s="915">
        <v>5</v>
      </c>
      <c r="C17" s="677" t="str">
        <f>ABSEN!C15</f>
        <v/>
      </c>
      <c r="D17" s="678"/>
      <c r="E17" s="717" t="str">
        <f>ABSEN!E15</f>
        <v/>
      </c>
      <c r="F17" s="710" t="str">
        <f>'AN. AKHIR'!O22</f>
        <v xml:space="preserve"> </v>
      </c>
      <c r="G17" s="710" t="str">
        <f>'AN. AKHIR'!Q22</f>
        <v xml:space="preserve"> </v>
      </c>
      <c r="H17" s="1355" t="str">
        <f>'REKAP 100'!H16</f>
        <v/>
      </c>
      <c r="I17" s="710" t="str">
        <f>'AN. AKHIR'!O23</f>
        <v xml:space="preserve"> </v>
      </c>
      <c r="J17" s="710" t="str">
        <f>'AN. AKHIR'!Q23</f>
        <v xml:space="preserve"> </v>
      </c>
      <c r="K17" s="673" t="str">
        <f>'REKAP 100'!K16</f>
        <v/>
      </c>
      <c r="L17" s="672" t="str">
        <f>'AN. AKHIR'!Q24</f>
        <v xml:space="preserve"> </v>
      </c>
      <c r="M17" s="914" t="str">
        <f>'REKAP 100'!M16</f>
        <v/>
      </c>
    </row>
    <row r="18" spans="2:13" ht="91.5" customHeight="1" x14ac:dyDescent="0.2">
      <c r="B18" s="915">
        <v>6</v>
      </c>
      <c r="C18" s="677" t="str">
        <f>ABSEN!C16</f>
        <v/>
      </c>
      <c r="D18" s="678"/>
      <c r="E18" s="717" t="str">
        <f>ABSEN!E16</f>
        <v/>
      </c>
      <c r="F18" s="710" t="str">
        <f>'AN. AKHIR'!O25</f>
        <v xml:space="preserve"> </v>
      </c>
      <c r="G18" s="710" t="str">
        <f>'AN. AKHIR'!Q25</f>
        <v xml:space="preserve"> </v>
      </c>
      <c r="H18" s="1355" t="str">
        <f>'REKAP 100'!H17</f>
        <v/>
      </c>
      <c r="I18" s="710" t="str">
        <f>'AN. AKHIR'!O26</f>
        <v xml:space="preserve"> </v>
      </c>
      <c r="J18" s="710" t="str">
        <f>'AN. AKHIR'!Q26</f>
        <v xml:space="preserve"> </v>
      </c>
      <c r="K18" s="673" t="str">
        <f>'REKAP 100'!K17</f>
        <v/>
      </c>
      <c r="L18" s="672" t="str">
        <f>'AN. AKHIR'!Q27</f>
        <v xml:space="preserve"> </v>
      </c>
      <c r="M18" s="914" t="str">
        <f>'REKAP 100'!M17</f>
        <v/>
      </c>
    </row>
    <row r="19" spans="2:13" ht="91.5" customHeight="1" x14ac:dyDescent="0.2">
      <c r="B19" s="915">
        <v>7</v>
      </c>
      <c r="C19" s="677" t="str">
        <f>ABSEN!C17</f>
        <v/>
      </c>
      <c r="D19" s="678"/>
      <c r="E19" s="717" t="str">
        <f>ABSEN!E17</f>
        <v/>
      </c>
      <c r="F19" s="710" t="str">
        <f>'AN. AKHIR'!O28</f>
        <v xml:space="preserve"> </v>
      </c>
      <c r="G19" s="710" t="str">
        <f>'AN. AKHIR'!Q28</f>
        <v xml:space="preserve"> </v>
      </c>
      <c r="H19" s="1355" t="str">
        <f>'REKAP 100'!H18</f>
        <v/>
      </c>
      <c r="I19" s="710" t="str">
        <f>'AN. AKHIR'!O29</f>
        <v xml:space="preserve"> </v>
      </c>
      <c r="J19" s="710" t="str">
        <f>'AN. AKHIR'!Q29</f>
        <v xml:space="preserve"> </v>
      </c>
      <c r="K19" s="673" t="str">
        <f>'REKAP 100'!K18</f>
        <v/>
      </c>
      <c r="L19" s="672" t="str">
        <f>'AN. AKHIR'!Q30</f>
        <v xml:space="preserve"> </v>
      </c>
      <c r="M19" s="914" t="str">
        <f>'REKAP 100'!M18</f>
        <v/>
      </c>
    </row>
    <row r="20" spans="2:13" ht="91.5" customHeight="1" thickBot="1" x14ac:dyDescent="0.25">
      <c r="B20" s="916">
        <v>8</v>
      </c>
      <c r="C20" s="917" t="str">
        <f>ABSEN!C18</f>
        <v/>
      </c>
      <c r="D20" s="918"/>
      <c r="E20" s="919" t="str">
        <f>ABSEN!E18</f>
        <v/>
      </c>
      <c r="F20" s="920" t="str">
        <f>'AN. AKHIR'!O31</f>
        <v xml:space="preserve"> </v>
      </c>
      <c r="G20" s="920" t="str">
        <f>'AN. AKHIR'!Q31</f>
        <v xml:space="preserve"> </v>
      </c>
      <c r="H20" s="1356" t="str">
        <f>'REKAP 100'!H19</f>
        <v/>
      </c>
      <c r="I20" s="920" t="str">
        <f>'AN. AKHIR'!O32</f>
        <v xml:space="preserve"> </v>
      </c>
      <c r="J20" s="920" t="str">
        <f>'AN. AKHIR'!Q32</f>
        <v xml:space="preserve"> </v>
      </c>
      <c r="K20" s="921" t="str">
        <f>'REKAP 100'!K19</f>
        <v/>
      </c>
      <c r="L20" s="922" t="str">
        <f>'AN. AKHIR'!Q33</f>
        <v xml:space="preserve"> </v>
      </c>
      <c r="M20" s="923" t="str">
        <f>'REKAP 100'!M19</f>
        <v/>
      </c>
    </row>
    <row r="21" spans="2:13" ht="91.5" customHeight="1" x14ac:dyDescent="0.2">
      <c r="B21" s="913">
        <v>9</v>
      </c>
      <c r="C21" s="669" t="str">
        <f>ABSEN!C19</f>
        <v/>
      </c>
      <c r="D21" s="670"/>
      <c r="E21" s="716" t="str">
        <f>ABSEN!E19</f>
        <v/>
      </c>
      <c r="F21" s="710" t="str">
        <f>'AN. AKHIR'!O34</f>
        <v xml:space="preserve"> </v>
      </c>
      <c r="G21" s="710" t="str">
        <f>'AN. AKHIR'!Q34</f>
        <v xml:space="preserve"> </v>
      </c>
      <c r="H21" s="1355" t="str">
        <f>'REKAP 100'!H20</f>
        <v/>
      </c>
      <c r="I21" s="710" t="str">
        <f>'AN. AKHIR'!O35</f>
        <v xml:space="preserve"> </v>
      </c>
      <c r="J21" s="710" t="str">
        <f>'AN. AKHIR'!Q35</f>
        <v xml:space="preserve"> </v>
      </c>
      <c r="K21" s="673" t="str">
        <f>'REKAP 100'!K20</f>
        <v/>
      </c>
      <c r="L21" s="672" t="str">
        <f>'AN. AKHIR'!Q36</f>
        <v xml:space="preserve"> </v>
      </c>
      <c r="M21" s="914" t="str">
        <f>'REKAP 100'!M20</f>
        <v/>
      </c>
    </row>
    <row r="22" spans="2:13" ht="91.5" customHeight="1" x14ac:dyDescent="0.2">
      <c r="B22" s="915">
        <v>10</v>
      </c>
      <c r="C22" s="677" t="str">
        <f>ABSEN!C20</f>
        <v/>
      </c>
      <c r="D22" s="678"/>
      <c r="E22" s="717" t="str">
        <f>ABSEN!E20</f>
        <v/>
      </c>
      <c r="F22" s="710" t="str">
        <f>'AN. AKHIR'!O37</f>
        <v xml:space="preserve"> </v>
      </c>
      <c r="G22" s="710" t="str">
        <f>'AN. AKHIR'!Q37</f>
        <v xml:space="preserve"> </v>
      </c>
      <c r="H22" s="1355" t="str">
        <f>'REKAP 100'!H21</f>
        <v/>
      </c>
      <c r="I22" s="710" t="str">
        <f>'AN. AKHIR'!O38</f>
        <v xml:space="preserve"> </v>
      </c>
      <c r="J22" s="710" t="str">
        <f>'AN. AKHIR'!Q38</f>
        <v xml:space="preserve"> </v>
      </c>
      <c r="K22" s="673" t="str">
        <f>'REKAP 100'!K21</f>
        <v/>
      </c>
      <c r="L22" s="672" t="str">
        <f>'AN. AKHIR'!Q39</f>
        <v xml:space="preserve"> </v>
      </c>
      <c r="M22" s="914" t="str">
        <f>'REKAP 100'!M21</f>
        <v/>
      </c>
    </row>
    <row r="23" spans="2:13" ht="91.5" customHeight="1" x14ac:dyDescent="0.2">
      <c r="B23" s="915">
        <v>11</v>
      </c>
      <c r="C23" s="677" t="str">
        <f>ABSEN!C21</f>
        <v/>
      </c>
      <c r="D23" s="678"/>
      <c r="E23" s="717" t="str">
        <f>ABSEN!E21</f>
        <v/>
      </c>
      <c r="F23" s="710" t="str">
        <f>'AN. AKHIR'!O40</f>
        <v xml:space="preserve"> </v>
      </c>
      <c r="G23" s="710" t="str">
        <f>'AN. AKHIR'!Q40</f>
        <v xml:space="preserve"> </v>
      </c>
      <c r="H23" s="1355" t="str">
        <f>'REKAP 100'!H22</f>
        <v/>
      </c>
      <c r="I23" s="710" t="str">
        <f>'AN. AKHIR'!O41</f>
        <v xml:space="preserve"> </v>
      </c>
      <c r="J23" s="710" t="str">
        <f>'AN. AKHIR'!Q41</f>
        <v xml:space="preserve"> </v>
      </c>
      <c r="K23" s="673" t="str">
        <f>'REKAP 100'!K22</f>
        <v/>
      </c>
      <c r="L23" s="672" t="str">
        <f>'AN. AKHIR'!Q42</f>
        <v xml:space="preserve"> </v>
      </c>
      <c r="M23" s="914" t="str">
        <f>'REKAP 100'!M22</f>
        <v/>
      </c>
    </row>
    <row r="24" spans="2:13" ht="91.5" customHeight="1" x14ac:dyDescent="0.2">
      <c r="B24" s="915">
        <v>12</v>
      </c>
      <c r="C24" s="677" t="str">
        <f>ABSEN!C22</f>
        <v/>
      </c>
      <c r="D24" s="678"/>
      <c r="E24" s="717" t="str">
        <f>ABSEN!E22</f>
        <v/>
      </c>
      <c r="F24" s="710" t="str">
        <f>'AN. AKHIR'!O43</f>
        <v xml:space="preserve"> </v>
      </c>
      <c r="G24" s="710" t="str">
        <f>'AN. AKHIR'!Q43</f>
        <v xml:space="preserve"> </v>
      </c>
      <c r="H24" s="1355" t="str">
        <f>'REKAP 100'!H23</f>
        <v/>
      </c>
      <c r="I24" s="710" t="str">
        <f>'AN. AKHIR'!O44</f>
        <v xml:space="preserve"> </v>
      </c>
      <c r="J24" s="710" t="str">
        <f>'AN. AKHIR'!Q44</f>
        <v xml:space="preserve"> </v>
      </c>
      <c r="K24" s="673" t="str">
        <f>'REKAP 100'!K23</f>
        <v/>
      </c>
      <c r="L24" s="672" t="str">
        <f>'AN. AKHIR'!Q45</f>
        <v xml:space="preserve"> </v>
      </c>
      <c r="M24" s="914" t="str">
        <f>'REKAP 100'!M23</f>
        <v/>
      </c>
    </row>
    <row r="25" spans="2:13" ht="91.5" customHeight="1" x14ac:dyDescent="0.2">
      <c r="B25" s="915">
        <v>13</v>
      </c>
      <c r="C25" s="677" t="str">
        <f>ABSEN!C23</f>
        <v/>
      </c>
      <c r="D25" s="678"/>
      <c r="E25" s="717" t="str">
        <f>ABSEN!E23</f>
        <v/>
      </c>
      <c r="F25" s="710" t="str">
        <f>'AN. AKHIR'!O46</f>
        <v xml:space="preserve"> </v>
      </c>
      <c r="G25" s="710" t="str">
        <f>'AN. AKHIR'!Q46</f>
        <v xml:space="preserve"> </v>
      </c>
      <c r="H25" s="1355" t="str">
        <f>'REKAP 100'!H24</f>
        <v/>
      </c>
      <c r="I25" s="710" t="str">
        <f>'AN. AKHIR'!O47</f>
        <v xml:space="preserve"> </v>
      </c>
      <c r="J25" s="710" t="str">
        <f>'AN. AKHIR'!Q47</f>
        <v xml:space="preserve"> </v>
      </c>
      <c r="K25" s="673" t="str">
        <f>'REKAP 100'!K24</f>
        <v/>
      </c>
      <c r="L25" s="672" t="str">
        <f>'AN. AKHIR'!Q48</f>
        <v xml:space="preserve"> </v>
      </c>
      <c r="M25" s="914" t="str">
        <f>'REKAP 100'!M24</f>
        <v/>
      </c>
    </row>
    <row r="26" spans="2:13" ht="91.5" customHeight="1" x14ac:dyDescent="0.2">
      <c r="B26" s="915">
        <v>14</v>
      </c>
      <c r="C26" s="677" t="str">
        <f>ABSEN!C24</f>
        <v/>
      </c>
      <c r="D26" s="678"/>
      <c r="E26" s="717" t="str">
        <f>ABSEN!E24</f>
        <v/>
      </c>
      <c r="F26" s="710" t="str">
        <f>'AN. AKHIR'!O49</f>
        <v xml:space="preserve"> </v>
      </c>
      <c r="G26" s="710" t="str">
        <f>'AN. AKHIR'!Q49</f>
        <v xml:space="preserve"> </v>
      </c>
      <c r="H26" s="1355" t="str">
        <f>'REKAP 100'!H25</f>
        <v/>
      </c>
      <c r="I26" s="710" t="str">
        <f>'AN. AKHIR'!O50</f>
        <v xml:space="preserve"> </v>
      </c>
      <c r="J26" s="710" t="str">
        <f>'AN. AKHIR'!Q50</f>
        <v xml:space="preserve"> </v>
      </c>
      <c r="K26" s="673" t="str">
        <f>'REKAP 100'!K25</f>
        <v/>
      </c>
      <c r="L26" s="672" t="str">
        <f>'AN. AKHIR'!Q51</f>
        <v xml:space="preserve"> </v>
      </c>
      <c r="M26" s="914" t="str">
        <f>'REKAP 100'!M25</f>
        <v/>
      </c>
    </row>
    <row r="27" spans="2:13" ht="91.5" customHeight="1" x14ac:dyDescent="0.2">
      <c r="B27" s="915">
        <v>15</v>
      </c>
      <c r="C27" s="677" t="str">
        <f>ABSEN!C25</f>
        <v/>
      </c>
      <c r="D27" s="678"/>
      <c r="E27" s="717" t="str">
        <f>ABSEN!E25</f>
        <v/>
      </c>
      <c r="F27" s="710" t="str">
        <f>'AN. AKHIR'!O52</f>
        <v xml:space="preserve"> </v>
      </c>
      <c r="G27" s="710" t="str">
        <f>'AN. AKHIR'!Q52</f>
        <v xml:space="preserve"> </v>
      </c>
      <c r="H27" s="1355" t="str">
        <f>'REKAP 100'!H26</f>
        <v/>
      </c>
      <c r="I27" s="710" t="str">
        <f>'AN. AKHIR'!O53</f>
        <v xml:space="preserve"> </v>
      </c>
      <c r="J27" s="710" t="str">
        <f>'AN. AKHIR'!Q53</f>
        <v xml:space="preserve"> </v>
      </c>
      <c r="K27" s="673" t="str">
        <f>'REKAP 100'!K26</f>
        <v/>
      </c>
      <c r="L27" s="672" t="str">
        <f>'AN. AKHIR'!Q54</f>
        <v xml:space="preserve"> </v>
      </c>
      <c r="M27" s="914" t="str">
        <f>'REKAP 100'!M26</f>
        <v/>
      </c>
    </row>
    <row r="28" spans="2:13" ht="91.5" customHeight="1" x14ac:dyDescent="0.2">
      <c r="B28" s="915">
        <v>16</v>
      </c>
      <c r="C28" s="677" t="str">
        <f>ABSEN!C26</f>
        <v/>
      </c>
      <c r="D28" s="678"/>
      <c r="E28" s="717" t="str">
        <f>ABSEN!E26</f>
        <v/>
      </c>
      <c r="F28" s="982" t="str">
        <f>'AN. AKHIR'!O55</f>
        <v xml:space="preserve"> </v>
      </c>
      <c r="G28" s="982" t="str">
        <f>'AN. AKHIR'!Q55</f>
        <v xml:space="preserve"> </v>
      </c>
      <c r="H28" s="1357" t="str">
        <f>'REKAP 100'!H27</f>
        <v/>
      </c>
      <c r="I28" s="982" t="str">
        <f>'AN. AKHIR'!O56</f>
        <v xml:space="preserve"> </v>
      </c>
      <c r="J28" s="982" t="str">
        <f>'AN. AKHIR'!Q56</f>
        <v xml:space="preserve"> </v>
      </c>
      <c r="K28" s="983" t="str">
        <f>'REKAP 100'!K27</f>
        <v/>
      </c>
      <c r="L28" s="984" t="str">
        <f>'AN. AKHIR'!Q57</f>
        <v xml:space="preserve"> </v>
      </c>
      <c r="M28" s="985" t="str">
        <f>'REKAP 100'!M27</f>
        <v/>
      </c>
    </row>
    <row r="29" spans="2:13" ht="91.5" customHeight="1" x14ac:dyDescent="0.2">
      <c r="B29" s="913">
        <v>17</v>
      </c>
      <c r="C29" s="669" t="str">
        <f>ABSEN!C27</f>
        <v/>
      </c>
      <c r="D29" s="670"/>
      <c r="E29" s="716" t="str">
        <f>ABSEN!E27</f>
        <v/>
      </c>
      <c r="F29" s="710" t="str">
        <f>'AN. AKHIR'!O58</f>
        <v xml:space="preserve"> </v>
      </c>
      <c r="G29" s="710" t="str">
        <f>'AN. AKHIR'!Q58</f>
        <v xml:space="preserve"> </v>
      </c>
      <c r="H29" s="1355" t="str">
        <f>'REKAP 100'!H28</f>
        <v/>
      </c>
      <c r="I29" s="710" t="str">
        <f>'AN. AKHIR'!O59</f>
        <v xml:space="preserve"> </v>
      </c>
      <c r="J29" s="710" t="str">
        <f>'AN. AKHIR'!Q59</f>
        <v xml:space="preserve"> </v>
      </c>
      <c r="K29" s="673" t="str">
        <f>'REKAP 100'!K28</f>
        <v/>
      </c>
      <c r="L29" s="672" t="str">
        <f>'AN. AKHIR'!Q60</f>
        <v xml:space="preserve"> </v>
      </c>
      <c r="M29" s="914" t="str">
        <f>'REKAP 100'!M28</f>
        <v/>
      </c>
    </row>
    <row r="30" spans="2:13" ht="91.5" customHeight="1" x14ac:dyDescent="0.2">
      <c r="B30" s="915">
        <v>18</v>
      </c>
      <c r="C30" s="677" t="str">
        <f>ABSEN!C28</f>
        <v/>
      </c>
      <c r="D30" s="678"/>
      <c r="E30" s="717" t="str">
        <f>ABSEN!E28</f>
        <v/>
      </c>
      <c r="F30" s="710" t="str">
        <f>'AN. AKHIR'!O61</f>
        <v xml:space="preserve"> </v>
      </c>
      <c r="G30" s="710" t="str">
        <f>'AN. AKHIR'!Q61</f>
        <v xml:space="preserve"> </v>
      </c>
      <c r="H30" s="1355" t="str">
        <f>'REKAP 100'!H29</f>
        <v/>
      </c>
      <c r="I30" s="710" t="str">
        <f>'AN. AKHIR'!O62</f>
        <v xml:space="preserve"> </v>
      </c>
      <c r="J30" s="710" t="str">
        <f>'AN. AKHIR'!Q62</f>
        <v xml:space="preserve"> </v>
      </c>
      <c r="K30" s="673" t="str">
        <f>'REKAP 100'!K29</f>
        <v/>
      </c>
      <c r="L30" s="672" t="str">
        <f>'AN. AKHIR'!Q63</f>
        <v xml:space="preserve"> </v>
      </c>
      <c r="M30" s="914" t="str">
        <f>'REKAP 100'!M29</f>
        <v/>
      </c>
    </row>
    <row r="31" spans="2:13" ht="91.5" customHeight="1" x14ac:dyDescent="0.2">
      <c r="B31" s="915">
        <v>19</v>
      </c>
      <c r="C31" s="677" t="str">
        <f>ABSEN!C29</f>
        <v/>
      </c>
      <c r="D31" s="678"/>
      <c r="E31" s="717" t="str">
        <f>ABSEN!E29</f>
        <v/>
      </c>
      <c r="F31" s="710" t="str">
        <f>'AN. AKHIR'!O64</f>
        <v xml:space="preserve"> </v>
      </c>
      <c r="G31" s="710" t="str">
        <f>'AN. AKHIR'!Q64</f>
        <v xml:space="preserve"> </v>
      </c>
      <c r="H31" s="1355" t="str">
        <f>'REKAP 100'!H30</f>
        <v/>
      </c>
      <c r="I31" s="710" t="str">
        <f>'AN. AKHIR'!O65</f>
        <v xml:space="preserve"> </v>
      </c>
      <c r="J31" s="710" t="str">
        <f>'AN. AKHIR'!Q65</f>
        <v xml:space="preserve"> </v>
      </c>
      <c r="K31" s="673" t="str">
        <f>'REKAP 100'!K30</f>
        <v/>
      </c>
      <c r="L31" s="672" t="str">
        <f>'AN. AKHIR'!Q66</f>
        <v xml:space="preserve"> </v>
      </c>
      <c r="M31" s="914" t="str">
        <f>'REKAP 100'!M30</f>
        <v/>
      </c>
    </row>
    <row r="32" spans="2:13" ht="91.5" customHeight="1" x14ac:dyDescent="0.2">
      <c r="B32" s="915">
        <v>20</v>
      </c>
      <c r="C32" s="677" t="str">
        <f>ABSEN!C30</f>
        <v/>
      </c>
      <c r="D32" s="678"/>
      <c r="E32" s="717" t="str">
        <f>ABSEN!E30</f>
        <v/>
      </c>
      <c r="F32" s="710" t="str">
        <f>'AN. AKHIR'!O67</f>
        <v xml:space="preserve"> </v>
      </c>
      <c r="G32" s="710" t="str">
        <f>'AN. AKHIR'!Q67</f>
        <v xml:space="preserve"> </v>
      </c>
      <c r="H32" s="1355" t="str">
        <f>'REKAP 100'!H31</f>
        <v/>
      </c>
      <c r="I32" s="710" t="str">
        <f>'AN. AKHIR'!O68</f>
        <v xml:space="preserve"> </v>
      </c>
      <c r="J32" s="710" t="str">
        <f>'AN. AKHIR'!Q68</f>
        <v xml:space="preserve"> </v>
      </c>
      <c r="K32" s="673" t="str">
        <f>'REKAP 100'!K31</f>
        <v/>
      </c>
      <c r="L32" s="672" t="str">
        <f>'AN. AKHIR'!Q69</f>
        <v xml:space="preserve"> </v>
      </c>
      <c r="M32" s="914" t="str">
        <f>'REKAP 100'!M31</f>
        <v/>
      </c>
    </row>
    <row r="33" spans="2:13" ht="91.5" customHeight="1" x14ac:dyDescent="0.2">
      <c r="B33" s="915">
        <v>21</v>
      </c>
      <c r="C33" s="677" t="str">
        <f>ABSEN!C31</f>
        <v/>
      </c>
      <c r="D33" s="678"/>
      <c r="E33" s="717" t="str">
        <f>ABSEN!E31</f>
        <v/>
      </c>
      <c r="F33" s="710" t="str">
        <f>'AN. AKHIR'!O70</f>
        <v xml:space="preserve"> </v>
      </c>
      <c r="G33" s="710" t="str">
        <f>'AN. AKHIR'!Q70</f>
        <v xml:space="preserve"> </v>
      </c>
      <c r="H33" s="1355" t="str">
        <f>'REKAP 100'!H32</f>
        <v/>
      </c>
      <c r="I33" s="710" t="str">
        <f>'AN. AKHIR'!O71</f>
        <v xml:space="preserve"> </v>
      </c>
      <c r="J33" s="710" t="str">
        <f>'AN. AKHIR'!Q71</f>
        <v xml:space="preserve"> </v>
      </c>
      <c r="K33" s="673" t="str">
        <f>'REKAP 100'!K32</f>
        <v/>
      </c>
      <c r="L33" s="672" t="str">
        <f>'AN. AKHIR'!Q72</f>
        <v xml:space="preserve"> </v>
      </c>
      <c r="M33" s="914" t="str">
        <f>'REKAP 100'!M32</f>
        <v/>
      </c>
    </row>
    <row r="34" spans="2:13" ht="91.5" customHeight="1" x14ac:dyDescent="0.2">
      <c r="B34" s="915">
        <v>22</v>
      </c>
      <c r="C34" s="677" t="str">
        <f>ABSEN!C32</f>
        <v/>
      </c>
      <c r="D34" s="678"/>
      <c r="E34" s="717" t="str">
        <f>ABSEN!E32</f>
        <v/>
      </c>
      <c r="F34" s="710" t="str">
        <f>'AN. AKHIR'!O73</f>
        <v xml:space="preserve"> </v>
      </c>
      <c r="G34" s="710" t="str">
        <f>'AN. AKHIR'!Q73</f>
        <v xml:space="preserve"> </v>
      </c>
      <c r="H34" s="1355" t="str">
        <f>'REKAP 100'!H33</f>
        <v/>
      </c>
      <c r="I34" s="710" t="str">
        <f>'AN. AKHIR'!O74</f>
        <v xml:space="preserve"> </v>
      </c>
      <c r="J34" s="710" t="str">
        <f>'AN. AKHIR'!Q74</f>
        <v xml:space="preserve"> </v>
      </c>
      <c r="K34" s="673" t="str">
        <f>'REKAP 100'!K33</f>
        <v/>
      </c>
      <c r="L34" s="672" t="str">
        <f>'AN. AKHIR'!Q75</f>
        <v xml:space="preserve"> </v>
      </c>
      <c r="M34" s="914" t="str">
        <f>'REKAP 100'!M33</f>
        <v/>
      </c>
    </row>
    <row r="35" spans="2:13" ht="91.5" customHeight="1" x14ac:dyDescent="0.2">
      <c r="B35" s="915">
        <v>23</v>
      </c>
      <c r="C35" s="677" t="str">
        <f>ABSEN!C33</f>
        <v/>
      </c>
      <c r="D35" s="678"/>
      <c r="E35" s="717" t="str">
        <f>ABSEN!E33</f>
        <v/>
      </c>
      <c r="F35" s="710" t="str">
        <f>'AN. AKHIR'!O76</f>
        <v xml:space="preserve"> </v>
      </c>
      <c r="G35" s="710" t="str">
        <f>'AN. AKHIR'!Q76</f>
        <v xml:space="preserve"> </v>
      </c>
      <c r="H35" s="1355" t="str">
        <f>'REKAP 100'!H34</f>
        <v/>
      </c>
      <c r="I35" s="710" t="str">
        <f>'AN. AKHIR'!O77</f>
        <v xml:space="preserve"> </v>
      </c>
      <c r="J35" s="710" t="str">
        <f>'AN. AKHIR'!Q77</f>
        <v xml:space="preserve"> </v>
      </c>
      <c r="K35" s="673" t="str">
        <f>'REKAP 100'!K34</f>
        <v/>
      </c>
      <c r="L35" s="672" t="str">
        <f>'AN. AKHIR'!Q78</f>
        <v xml:space="preserve"> </v>
      </c>
      <c r="M35" s="914" t="str">
        <f>'REKAP 100'!M34</f>
        <v/>
      </c>
    </row>
    <row r="36" spans="2:13" ht="91.5" customHeight="1" x14ac:dyDescent="0.2">
      <c r="B36" s="915">
        <v>24</v>
      </c>
      <c r="C36" s="677" t="str">
        <f>ABSEN!C34</f>
        <v/>
      </c>
      <c r="D36" s="678"/>
      <c r="E36" s="717" t="str">
        <f>ABSEN!E34</f>
        <v/>
      </c>
      <c r="F36" s="982" t="str">
        <f>'AN. AKHIR'!O79</f>
        <v xml:space="preserve"> </v>
      </c>
      <c r="G36" s="982" t="str">
        <f>'AN. AKHIR'!Q79</f>
        <v xml:space="preserve"> </v>
      </c>
      <c r="H36" s="1357" t="str">
        <f>'REKAP 100'!H35</f>
        <v/>
      </c>
      <c r="I36" s="982" t="str">
        <f>'AN. AKHIR'!O80</f>
        <v xml:space="preserve"> </v>
      </c>
      <c r="J36" s="982" t="str">
        <f>'AN. AKHIR'!Q80</f>
        <v xml:space="preserve"> </v>
      </c>
      <c r="K36" s="983" t="str">
        <f>'REKAP 100'!K35</f>
        <v/>
      </c>
      <c r="L36" s="984" t="str">
        <f>'AN. AKHIR'!Q81</f>
        <v xml:space="preserve"> </v>
      </c>
      <c r="M36" s="985" t="str">
        <f>'REKAP 100'!M35</f>
        <v/>
      </c>
    </row>
    <row r="37" spans="2:13" ht="91.5" customHeight="1" x14ac:dyDescent="0.2">
      <c r="B37" s="913">
        <v>25</v>
      </c>
      <c r="C37" s="669" t="str">
        <f>ABSEN!C35</f>
        <v/>
      </c>
      <c r="D37" s="670"/>
      <c r="E37" s="716" t="str">
        <f>ABSEN!E35</f>
        <v/>
      </c>
      <c r="F37" s="710" t="str">
        <f>'AN. AKHIR'!O82</f>
        <v xml:space="preserve"> </v>
      </c>
      <c r="G37" s="710" t="str">
        <f>'AN. AKHIR'!Q82</f>
        <v xml:space="preserve"> </v>
      </c>
      <c r="H37" s="1355" t="str">
        <f>'REKAP 100'!H36</f>
        <v/>
      </c>
      <c r="I37" s="710" t="str">
        <f>'AN. AKHIR'!O83</f>
        <v xml:space="preserve"> </v>
      </c>
      <c r="J37" s="710" t="str">
        <f>'AN. AKHIR'!Q83</f>
        <v xml:space="preserve"> </v>
      </c>
      <c r="K37" s="673" t="str">
        <f>'REKAP 100'!K36</f>
        <v/>
      </c>
      <c r="L37" s="672" t="str">
        <f>'AN. AKHIR'!Q84</f>
        <v xml:space="preserve"> </v>
      </c>
      <c r="M37" s="914" t="str">
        <f>'REKAP 100'!M36</f>
        <v/>
      </c>
    </row>
    <row r="38" spans="2:13" ht="91.5" customHeight="1" x14ac:dyDescent="0.2">
      <c r="B38" s="915">
        <v>26</v>
      </c>
      <c r="C38" s="677" t="str">
        <f>ABSEN!C36</f>
        <v/>
      </c>
      <c r="D38" s="678"/>
      <c r="E38" s="717" t="str">
        <f>ABSEN!E36</f>
        <v/>
      </c>
      <c r="F38" s="710" t="str">
        <f>'AN. AKHIR'!O85</f>
        <v xml:space="preserve"> </v>
      </c>
      <c r="G38" s="710" t="str">
        <f>'AN. AKHIR'!Q85</f>
        <v xml:space="preserve"> </v>
      </c>
      <c r="H38" s="1355" t="str">
        <f>'REKAP 100'!H37</f>
        <v/>
      </c>
      <c r="I38" s="710" t="str">
        <f>'AN. AKHIR'!O86</f>
        <v xml:space="preserve"> </v>
      </c>
      <c r="J38" s="710" t="str">
        <f>'AN. AKHIR'!Q86</f>
        <v xml:space="preserve"> </v>
      </c>
      <c r="K38" s="673" t="str">
        <f>'REKAP 100'!K37</f>
        <v/>
      </c>
      <c r="L38" s="672" t="str">
        <f>'AN. AKHIR'!Q87</f>
        <v xml:space="preserve"> </v>
      </c>
      <c r="M38" s="914" t="str">
        <f>'REKAP 100'!M37</f>
        <v/>
      </c>
    </row>
    <row r="39" spans="2:13" ht="91.5" customHeight="1" x14ac:dyDescent="0.2">
      <c r="B39" s="915">
        <v>27</v>
      </c>
      <c r="C39" s="677" t="str">
        <f>ABSEN!C37</f>
        <v/>
      </c>
      <c r="D39" s="678"/>
      <c r="E39" s="717" t="str">
        <f>ABSEN!E37</f>
        <v/>
      </c>
      <c r="F39" s="710" t="str">
        <f>'AN. AKHIR'!O88</f>
        <v xml:space="preserve"> </v>
      </c>
      <c r="G39" s="710" t="str">
        <f>'AN. AKHIR'!Q88</f>
        <v xml:space="preserve"> </v>
      </c>
      <c r="H39" s="1355" t="str">
        <f>'REKAP 100'!H38</f>
        <v/>
      </c>
      <c r="I39" s="710" t="str">
        <f>'AN. AKHIR'!O89</f>
        <v xml:space="preserve"> </v>
      </c>
      <c r="J39" s="710">
        <f>'AN. AKHIR'!P89</f>
        <v>0</v>
      </c>
      <c r="K39" s="673" t="str">
        <f>'REKAP 100'!K38</f>
        <v/>
      </c>
      <c r="L39" s="672" t="str">
        <f>'AN. AKHIR'!Q90</f>
        <v xml:space="preserve"> </v>
      </c>
      <c r="M39" s="914" t="str">
        <f>'REKAP 100'!M38</f>
        <v/>
      </c>
    </row>
    <row r="40" spans="2:13" ht="91.5" customHeight="1" x14ac:dyDescent="0.2">
      <c r="B40" s="915">
        <v>28</v>
      </c>
      <c r="C40" s="677" t="str">
        <f>ABSEN!C38</f>
        <v/>
      </c>
      <c r="D40" s="678"/>
      <c r="E40" s="717" t="str">
        <f>ABSEN!E38</f>
        <v/>
      </c>
      <c r="F40" s="710" t="str">
        <f>'AN. AKHIR'!O91</f>
        <v xml:space="preserve"> </v>
      </c>
      <c r="G40" s="710" t="str">
        <f>'AN. AKHIR'!Q91</f>
        <v xml:space="preserve"> </v>
      </c>
      <c r="H40" s="1355" t="str">
        <f>'REKAP 100'!H39</f>
        <v/>
      </c>
      <c r="I40" s="710" t="str">
        <f>'AN. AKHIR'!O92</f>
        <v xml:space="preserve"> </v>
      </c>
      <c r="J40" s="710" t="str">
        <f>'AN. AKHIR'!Q92</f>
        <v xml:space="preserve"> </v>
      </c>
      <c r="K40" s="673">
        <f>'REKAP 100'!K39</f>
        <v>0</v>
      </c>
      <c r="L40" s="672" t="str">
        <f>'AN. AKHIR'!Q93</f>
        <v xml:space="preserve"> </v>
      </c>
      <c r="M40" s="914" t="str">
        <f>'REKAP 100'!M39</f>
        <v>Masih harus diperbaiki sikap dan perilakunya dalam hal kedisiplinan</v>
      </c>
    </row>
    <row r="41" spans="2:13" ht="91.5" customHeight="1" x14ac:dyDescent="0.2">
      <c r="B41" s="915">
        <v>29</v>
      </c>
      <c r="C41" s="677" t="str">
        <f>ABSEN!C39</f>
        <v/>
      </c>
      <c r="D41" s="678"/>
      <c r="E41" s="717" t="str">
        <f>ABSEN!E39</f>
        <v/>
      </c>
      <c r="F41" s="710" t="str">
        <f>'AN. AKHIR'!O94</f>
        <v xml:space="preserve"> </v>
      </c>
      <c r="G41" s="710" t="str">
        <f>'AN. AKHIR'!Q94</f>
        <v xml:space="preserve"> </v>
      </c>
      <c r="H41" s="1355" t="str">
        <f>'REKAP 100'!H40</f>
        <v/>
      </c>
      <c r="I41" s="710" t="str">
        <f>'AN. AKHIR'!O95</f>
        <v xml:space="preserve"> </v>
      </c>
      <c r="J41" s="710" t="str">
        <f>'AN. AKHIR'!Q95</f>
        <v xml:space="preserve"> </v>
      </c>
      <c r="K41" s="673">
        <f>'REKAP 100'!K40</f>
        <v>0</v>
      </c>
      <c r="L41" s="672" t="str">
        <f>'AN. AKHIR'!Q96</f>
        <v xml:space="preserve"> </v>
      </c>
      <c r="M41" s="914" t="str">
        <f>'REKAP 100'!M40</f>
        <v/>
      </c>
    </row>
    <row r="42" spans="2:13" ht="91.5" customHeight="1" x14ac:dyDescent="0.2">
      <c r="B42" s="915">
        <v>30</v>
      </c>
      <c r="C42" s="677" t="str">
        <f>ABSEN!C40</f>
        <v/>
      </c>
      <c r="D42" s="678"/>
      <c r="E42" s="717" t="str">
        <f>ABSEN!E40</f>
        <v/>
      </c>
      <c r="F42" s="710" t="str">
        <f>'AN. AKHIR'!O97</f>
        <v xml:space="preserve"> </v>
      </c>
      <c r="G42" s="710" t="str">
        <f>'AN. AKHIR'!Q97</f>
        <v xml:space="preserve"> </v>
      </c>
      <c r="H42" s="1355" t="str">
        <f>'REKAP 100'!H41</f>
        <v/>
      </c>
      <c r="I42" s="710" t="str">
        <f>'AN. AKHIR'!O98</f>
        <v xml:space="preserve"> </v>
      </c>
      <c r="J42" s="710" t="str">
        <f>'AN. AKHIR'!Q98</f>
        <v xml:space="preserve"> </v>
      </c>
      <c r="K42" s="673">
        <f>'REKAP 100'!K41</f>
        <v>0</v>
      </c>
      <c r="L42" s="672" t="str">
        <f>'AN. AKHIR'!Q99</f>
        <v xml:space="preserve"> </v>
      </c>
      <c r="M42" s="914" t="str">
        <f>'REKAP 100'!M41</f>
        <v/>
      </c>
    </row>
    <row r="43" spans="2:13" ht="91.5" customHeight="1" x14ac:dyDescent="0.2">
      <c r="B43" s="915">
        <v>31</v>
      </c>
      <c r="C43" s="677" t="str">
        <f>ABSEN!C41</f>
        <v/>
      </c>
      <c r="D43" s="678"/>
      <c r="E43" s="717" t="str">
        <f>ABSEN!E41</f>
        <v/>
      </c>
      <c r="F43" s="710" t="str">
        <f>'AN. AKHIR'!O100</f>
        <v xml:space="preserve"> </v>
      </c>
      <c r="G43" s="710" t="str">
        <f>'AN. AKHIR'!Q100</f>
        <v xml:space="preserve"> </v>
      </c>
      <c r="H43" s="1355" t="str">
        <f>'REKAP 100'!H42</f>
        <v/>
      </c>
      <c r="I43" s="710" t="str">
        <f>'AN. AKHIR'!O101</f>
        <v xml:space="preserve"> </v>
      </c>
      <c r="J43" s="710" t="str">
        <f>'AN. AKHIR'!Q101</f>
        <v xml:space="preserve"> </v>
      </c>
      <c r="K43" s="673">
        <f>'REKAP 100'!K42</f>
        <v>0</v>
      </c>
      <c r="L43" s="672" t="str">
        <f>'AN. AKHIR'!Q102</f>
        <v xml:space="preserve"> </v>
      </c>
      <c r="M43" s="914" t="str">
        <f>'REKAP 100'!M42</f>
        <v>Sudah memperlihatkan sikap yang konsisten terhadap 0</v>
      </c>
    </row>
    <row r="44" spans="2:13" ht="91.5" customHeight="1" thickBot="1" x14ac:dyDescent="0.25">
      <c r="B44" s="916">
        <v>32</v>
      </c>
      <c r="C44" s="917" t="str">
        <f>ABSEN!C42</f>
        <v/>
      </c>
      <c r="D44" s="918"/>
      <c r="E44" s="919" t="str">
        <f>ABSEN!E42</f>
        <v/>
      </c>
      <c r="F44" s="920" t="str">
        <f>'AN. AKHIR'!O103</f>
        <v xml:space="preserve"> </v>
      </c>
      <c r="G44" s="920" t="str">
        <f>'AN. AKHIR'!Q103</f>
        <v xml:space="preserve"> </v>
      </c>
      <c r="H44" s="1356" t="str">
        <f>'REKAP 100'!H43</f>
        <v/>
      </c>
      <c r="I44" s="920" t="str">
        <f>'AN. AKHIR'!O104</f>
        <v xml:space="preserve"> </v>
      </c>
      <c r="J44" s="920" t="str">
        <f>'AN. AKHIR'!Q104</f>
        <v xml:space="preserve"> </v>
      </c>
      <c r="K44" s="921">
        <f>'REKAP 100'!K43</f>
        <v>0</v>
      </c>
      <c r="L44" s="922" t="str">
        <f>'AN. AKHIR'!Q105</f>
        <v xml:space="preserve"> </v>
      </c>
      <c r="M44" s="923" t="str">
        <f>'REKAP 100'!M43</f>
        <v/>
      </c>
    </row>
    <row r="45" spans="2:13" ht="91.5" customHeight="1" x14ac:dyDescent="0.2">
      <c r="B45" s="924">
        <v>33</v>
      </c>
      <c r="C45" s="925" t="str">
        <f>ABSEN!C43</f>
        <v/>
      </c>
      <c r="D45" s="926"/>
      <c r="E45" s="927" t="str">
        <f>ABSEN!E43</f>
        <v/>
      </c>
      <c r="F45" s="928" t="str">
        <f>'AN. AKHIR'!O106</f>
        <v xml:space="preserve"> </v>
      </c>
      <c r="G45" s="928" t="str">
        <f>'AN. AKHIR'!Q106</f>
        <v xml:space="preserve"> </v>
      </c>
      <c r="H45" s="1358" t="str">
        <f>'REKAP 100'!H44</f>
        <v/>
      </c>
      <c r="I45" s="928" t="str">
        <f>'AN. AKHIR'!O107</f>
        <v xml:space="preserve"> </v>
      </c>
      <c r="J45" s="928" t="str">
        <f>'AN. AKHIR'!Q107</f>
        <v xml:space="preserve"> </v>
      </c>
      <c r="K45" s="929" t="str">
        <f>'REKAP 100'!K44</f>
        <v/>
      </c>
      <c r="L45" s="930" t="str">
        <f>'AN. AKHIR'!Q108</f>
        <v xml:space="preserve"> </v>
      </c>
      <c r="M45" s="931" t="str">
        <f>'REKAP 100'!M44</f>
        <v/>
      </c>
    </row>
    <row r="46" spans="2:13" ht="91.5" customHeight="1" x14ac:dyDescent="0.2">
      <c r="B46" s="915">
        <v>34</v>
      </c>
      <c r="C46" s="677" t="str">
        <f>ABSEN!C44</f>
        <v/>
      </c>
      <c r="D46" s="678"/>
      <c r="E46" s="717" t="str">
        <f>ABSEN!E44</f>
        <v/>
      </c>
      <c r="F46" s="710" t="str">
        <f>'AN. AKHIR'!O109</f>
        <v xml:space="preserve"> </v>
      </c>
      <c r="G46" s="710" t="str">
        <f>'AN. AKHIR'!Q109</f>
        <v xml:space="preserve"> </v>
      </c>
      <c r="H46" s="1355" t="str">
        <f>'REKAP 100'!H45</f>
        <v/>
      </c>
      <c r="I46" s="710" t="str">
        <f>'AN. AKHIR'!O110</f>
        <v xml:space="preserve"> </v>
      </c>
      <c r="J46" s="710" t="str">
        <f>'AN. AKHIR'!Q110</f>
        <v xml:space="preserve"> </v>
      </c>
      <c r="K46" s="673" t="str">
        <f>'REKAP 100'!K45</f>
        <v/>
      </c>
      <c r="L46" s="672" t="str">
        <f>'AN. AKHIR'!Q111</f>
        <v xml:space="preserve"> </v>
      </c>
      <c r="M46" s="914" t="str">
        <f>'REKAP 100'!M45</f>
        <v/>
      </c>
    </row>
    <row r="47" spans="2:13" ht="91.5" customHeight="1" x14ac:dyDescent="0.2">
      <c r="B47" s="915">
        <v>35</v>
      </c>
      <c r="C47" s="677" t="str">
        <f>ABSEN!C45</f>
        <v/>
      </c>
      <c r="D47" s="678"/>
      <c r="E47" s="717" t="str">
        <f>ABSEN!E45</f>
        <v/>
      </c>
      <c r="F47" s="710" t="str">
        <f>'AN. AKHIR'!O112</f>
        <v xml:space="preserve"> </v>
      </c>
      <c r="G47" s="710" t="str">
        <f>'AN. AKHIR'!Q112</f>
        <v xml:space="preserve"> </v>
      </c>
      <c r="H47" s="1355" t="str">
        <f>'REKAP 100'!H46</f>
        <v/>
      </c>
      <c r="I47" s="710" t="str">
        <f>'AN. AKHIR'!O113</f>
        <v xml:space="preserve"> </v>
      </c>
      <c r="J47" s="710" t="str">
        <f>'AN. AKHIR'!Q113</f>
        <v xml:space="preserve"> </v>
      </c>
      <c r="K47" s="673" t="str">
        <f>'REKAP 100'!K46</f>
        <v/>
      </c>
      <c r="L47" s="672" t="str">
        <f>'AN. AKHIR'!Q114</f>
        <v xml:space="preserve"> </v>
      </c>
      <c r="M47" s="914" t="str">
        <f>'REKAP 100'!M46</f>
        <v/>
      </c>
    </row>
    <row r="48" spans="2:13" ht="91.5" customHeight="1" thickBot="1" x14ac:dyDescent="0.25">
      <c r="B48" s="916">
        <v>36</v>
      </c>
      <c r="C48" s="917" t="str">
        <f>ABSEN!C46</f>
        <v/>
      </c>
      <c r="D48" s="918"/>
      <c r="E48" s="919" t="str">
        <f>ABSEN!E46</f>
        <v/>
      </c>
      <c r="F48" s="932" t="str">
        <f>'AN. AKHIR'!O115</f>
        <v xml:space="preserve"> </v>
      </c>
      <c r="G48" s="932" t="str">
        <f>'AN. AKHIR'!Q115</f>
        <v xml:space="preserve"> </v>
      </c>
      <c r="H48" s="1359" t="str">
        <f>'REKAP 100'!H47</f>
        <v/>
      </c>
      <c r="I48" s="932" t="str">
        <f>'AN. AKHIR'!O116</f>
        <v xml:space="preserve"> </v>
      </c>
      <c r="J48" s="932" t="str">
        <f>'AN. AKHIR'!Q116</f>
        <v xml:space="preserve"> </v>
      </c>
      <c r="K48" s="933" t="str">
        <f>'REKAP 100'!K47</f>
        <v/>
      </c>
      <c r="L48" s="934" t="str">
        <f>'AN. AKHIR'!Q117</f>
        <v xml:space="preserve"> </v>
      </c>
      <c r="M48" s="935" t="str">
        <f>'REKAP 100'!M47</f>
        <v>Sudah memperlihatkan sikap yang konsisten terhadap kedisiplinan dan bertanggungjawab, tapi masih harus diperbaiki sikap dan perilakunya dalam hal ketaatan beribadah</v>
      </c>
    </row>
    <row r="49" spans="2:13" ht="91.5" hidden="1" customHeight="1" x14ac:dyDescent="0.2">
      <c r="B49" s="668">
        <v>37</v>
      </c>
      <c r="C49" s="669" t="str">
        <f>ABSEN!C47</f>
        <v/>
      </c>
      <c r="D49" s="670"/>
      <c r="E49" s="716" t="str">
        <f>ABSEN!E47</f>
        <v/>
      </c>
      <c r="F49" s="710" t="str">
        <f>'AN. AKHIR'!O118</f>
        <v xml:space="preserve"> </v>
      </c>
      <c r="G49" s="710" t="str">
        <f>'AN. AKHIR'!Q118</f>
        <v xml:space="preserve"> </v>
      </c>
      <c r="H49" s="673" t="str">
        <f>'REKAP 100'!H48</f>
        <v/>
      </c>
      <c r="I49" s="710" t="str">
        <f>'AN. AKHIR'!O119</f>
        <v xml:space="preserve"> </v>
      </c>
      <c r="J49" s="710" t="str">
        <f>'AN. AKHIR'!Q119</f>
        <v xml:space="preserve"> </v>
      </c>
      <c r="K49" s="673" t="str">
        <f>'REKAP 100'!K48</f>
        <v/>
      </c>
      <c r="L49" s="672" t="str">
        <f>'AN. AKHIR'!Q119</f>
        <v xml:space="preserve"> </v>
      </c>
      <c r="M49" s="675" t="str">
        <f>'REKAP 100'!M48</f>
        <v/>
      </c>
    </row>
    <row r="50" spans="2:13" ht="91.5" hidden="1" customHeight="1" x14ac:dyDescent="0.2">
      <c r="B50" s="676">
        <v>38</v>
      </c>
      <c r="C50" s="677" t="str">
        <f>ABSEN!C48</f>
        <v/>
      </c>
      <c r="D50" s="678"/>
      <c r="E50" s="717" t="str">
        <f>ABSEN!E48</f>
        <v/>
      </c>
      <c r="F50" s="710" t="str">
        <f>'AN. AKHIR'!O121</f>
        <v xml:space="preserve"> </v>
      </c>
      <c r="G50" s="710" t="str">
        <f>'AN. AKHIR'!Q121</f>
        <v xml:space="preserve"> </v>
      </c>
      <c r="H50" s="673" t="str">
        <f>'REKAP 100'!H49</f>
        <v/>
      </c>
      <c r="I50" s="710" t="str">
        <f>'AN. AKHIR'!O122</f>
        <v xml:space="preserve"> </v>
      </c>
      <c r="J50" s="710" t="str">
        <f>'AN. AKHIR'!Q122</f>
        <v xml:space="preserve"> </v>
      </c>
      <c r="K50" s="673" t="str">
        <f>'REKAP 100'!K49</f>
        <v/>
      </c>
      <c r="L50" s="672" t="str">
        <f>'AN. AKHIR'!Q49</f>
        <v xml:space="preserve"> </v>
      </c>
      <c r="M50" s="675" t="str">
        <f>'REKAP 100'!M49</f>
        <v/>
      </c>
    </row>
    <row r="51" spans="2:13" ht="91.5" hidden="1" customHeight="1" x14ac:dyDescent="0.2">
      <c r="B51" s="676">
        <v>39</v>
      </c>
      <c r="C51" s="677" t="str">
        <f>ABSEN!C49</f>
        <v/>
      </c>
      <c r="D51" s="678"/>
      <c r="E51" s="717" t="str">
        <f>ABSEN!E49</f>
        <v/>
      </c>
      <c r="F51" s="710" t="str">
        <f>'AN. AKHIR'!O124</f>
        <v xml:space="preserve"> </v>
      </c>
      <c r="G51" s="710" t="str">
        <f>'AN. AKHIR'!Q124</f>
        <v xml:space="preserve"> </v>
      </c>
      <c r="H51" s="673" t="str">
        <f>'REKAP 100'!H50</f>
        <v/>
      </c>
      <c r="I51" s="710" t="str">
        <f>'AN. AKHIR'!O125</f>
        <v xml:space="preserve"> </v>
      </c>
      <c r="J51" s="710" t="str">
        <f>'AN. AKHIR'!Q125</f>
        <v xml:space="preserve"> </v>
      </c>
      <c r="K51" s="673" t="str">
        <f>'REKAP 100'!K50</f>
        <v/>
      </c>
      <c r="L51" s="672" t="str">
        <f>'AN. AKHIR'!Q50</f>
        <v xml:space="preserve"> </v>
      </c>
      <c r="M51" s="675" t="str">
        <f>'REKAP 100'!M50</f>
        <v/>
      </c>
    </row>
    <row r="52" spans="2:13" ht="91.5" hidden="1" customHeight="1" x14ac:dyDescent="0.2">
      <c r="B52" s="676">
        <v>40</v>
      </c>
      <c r="C52" s="677" t="str">
        <f>ABSEN!C50</f>
        <v/>
      </c>
      <c r="D52" s="678"/>
      <c r="E52" s="717" t="str">
        <f>ABSEN!E50</f>
        <v/>
      </c>
      <c r="F52" s="710" t="str">
        <f>'AN. AKHIR'!O127</f>
        <v xml:space="preserve"> </v>
      </c>
      <c r="G52" s="710" t="str">
        <f>'AN. AKHIR'!Q127</f>
        <v xml:space="preserve"> </v>
      </c>
      <c r="H52" s="673" t="str">
        <f>'REKAP 100'!H51</f>
        <v/>
      </c>
      <c r="I52" s="710" t="str">
        <f>'AN. AKHIR'!O128</f>
        <v xml:space="preserve"> </v>
      </c>
      <c r="J52" s="710" t="str">
        <f>'AN. AKHIR'!Q128</f>
        <v xml:space="preserve"> </v>
      </c>
      <c r="K52" s="673" t="str">
        <f>'REKAP 100'!K51</f>
        <v/>
      </c>
      <c r="L52" s="672" t="str">
        <f>'AN. AKHIR'!Q51</f>
        <v xml:space="preserve"> </v>
      </c>
      <c r="M52" s="675" t="str">
        <f>'REKAP 100'!M51</f>
        <v/>
      </c>
    </row>
    <row r="53" spans="2:13" ht="91.5" hidden="1" customHeight="1" x14ac:dyDescent="0.2">
      <c r="B53" s="676">
        <v>41</v>
      </c>
      <c r="C53" s="677" t="str">
        <f>ABSEN!C51</f>
        <v/>
      </c>
      <c r="D53" s="678"/>
      <c r="E53" s="717" t="str">
        <f>ABSEN!E51</f>
        <v/>
      </c>
      <c r="F53" s="710" t="str">
        <f>'AN. AKHIR'!O130</f>
        <v xml:space="preserve"> </v>
      </c>
      <c r="G53" s="710" t="str">
        <f>'AN. AKHIR'!Q130</f>
        <v xml:space="preserve"> </v>
      </c>
      <c r="H53" s="673" t="e">
        <f>'REKAP 100'!H52</f>
        <v>#REF!</v>
      </c>
      <c r="I53" s="710" t="str">
        <f>'AN. AKHIR'!O131</f>
        <v xml:space="preserve"> </v>
      </c>
      <c r="J53" s="710" t="str">
        <f>'AN. AKHIR'!Q131</f>
        <v xml:space="preserve"> </v>
      </c>
      <c r="K53" s="673" t="e">
        <f>'REKAP 100'!K52</f>
        <v>#REF!</v>
      </c>
      <c r="L53" s="672" t="str">
        <f>'AN. AKHIR'!Q52</f>
        <v xml:space="preserve"> </v>
      </c>
      <c r="M53" s="675" t="e">
        <f>'REKAP 100'!M52</f>
        <v>#REF!</v>
      </c>
    </row>
    <row r="54" spans="2:13" ht="91.5" hidden="1" customHeight="1" x14ac:dyDescent="0.2">
      <c r="B54" s="676">
        <v>42</v>
      </c>
      <c r="C54" s="677" t="str">
        <f>ABSEN!C52</f>
        <v/>
      </c>
      <c r="D54" s="678"/>
      <c r="E54" s="717" t="str">
        <f>ABSEN!E52</f>
        <v/>
      </c>
      <c r="F54" s="710" t="str">
        <f>'AN. AKHIR'!O133</f>
        <v xml:space="preserve"> </v>
      </c>
      <c r="G54" s="710" t="str">
        <f>'AN. AKHIR'!Q133</f>
        <v xml:space="preserve"> </v>
      </c>
      <c r="H54" s="673" t="e">
        <f>'REKAP 100'!H53</f>
        <v>#REF!</v>
      </c>
      <c r="I54" s="710" t="str">
        <f>'AN. AKHIR'!O134</f>
        <v xml:space="preserve"> </v>
      </c>
      <c r="J54" s="710" t="str">
        <f>'AN. AKHIR'!Q134</f>
        <v xml:space="preserve"> </v>
      </c>
      <c r="K54" s="673" t="e">
        <f>'REKAP 100'!K53</f>
        <v>#REF!</v>
      </c>
      <c r="L54" s="672" t="str">
        <f>'AN. AKHIR'!Q53</f>
        <v xml:space="preserve"> </v>
      </c>
      <c r="M54" s="675" t="e">
        <f>'REKAP 100'!M53</f>
        <v>#REF!</v>
      </c>
    </row>
    <row r="55" spans="2:13" ht="91.5" hidden="1" customHeight="1" x14ac:dyDescent="0.2">
      <c r="B55" s="676">
        <v>43</v>
      </c>
      <c r="C55" s="677" t="str">
        <f>ABSEN!C53</f>
        <v/>
      </c>
      <c r="D55" s="678"/>
      <c r="E55" s="717" t="str">
        <f>ABSEN!E53</f>
        <v/>
      </c>
      <c r="F55" s="710" t="str">
        <f>'AN. AKHIR'!O136</f>
        <v xml:space="preserve"> </v>
      </c>
      <c r="G55" s="710" t="str">
        <f>'AN. AKHIR'!Q136</f>
        <v xml:space="preserve"> </v>
      </c>
      <c r="H55" s="673" t="e">
        <f>'REKAP 100'!H54</f>
        <v>#REF!</v>
      </c>
      <c r="I55" s="710" t="str">
        <f>'AN. AKHIR'!O137</f>
        <v xml:space="preserve"> </v>
      </c>
      <c r="J55" s="710" t="str">
        <f>'AN. AKHIR'!Q137</f>
        <v xml:space="preserve"> </v>
      </c>
      <c r="K55" s="673" t="e">
        <f>'REKAP 100'!K54</f>
        <v>#REF!</v>
      </c>
      <c r="L55" s="672" t="str">
        <f>'AN. AKHIR'!Q54</f>
        <v xml:space="preserve"> </v>
      </c>
      <c r="M55" s="675" t="e">
        <f>'REKAP 100'!M54</f>
        <v>#REF!</v>
      </c>
    </row>
    <row r="56" spans="2:13" ht="91.5" hidden="1" customHeight="1" x14ac:dyDescent="0.2">
      <c r="B56" s="676">
        <v>44</v>
      </c>
      <c r="C56" s="677" t="str">
        <f>ABSEN!C54</f>
        <v/>
      </c>
      <c r="D56" s="678"/>
      <c r="E56" s="717" t="str">
        <f>ABSEN!E54</f>
        <v/>
      </c>
      <c r="F56" s="710" t="str">
        <f>'AN. AKHIR'!O139</f>
        <v xml:space="preserve"> </v>
      </c>
      <c r="G56" s="710" t="str">
        <f>'AN. AKHIR'!Q139</f>
        <v xml:space="preserve"> </v>
      </c>
      <c r="H56" s="673" t="e">
        <f>'REKAP 100'!H55</f>
        <v>#REF!</v>
      </c>
      <c r="I56" s="710" t="str">
        <f>'AN. AKHIR'!O140</f>
        <v xml:space="preserve"> </v>
      </c>
      <c r="J56" s="710" t="str">
        <f>'AN. AKHIR'!Q140</f>
        <v xml:space="preserve"> </v>
      </c>
      <c r="K56" s="673" t="e">
        <f>'REKAP 100'!K55</f>
        <v>#REF!</v>
      </c>
      <c r="L56" s="672" t="str">
        <f>'AN. AKHIR'!Q55</f>
        <v xml:space="preserve"> </v>
      </c>
      <c r="M56" s="675" t="e">
        <f>'REKAP 100'!M55</f>
        <v>#REF!</v>
      </c>
    </row>
    <row r="57" spans="2:13" ht="91.5" hidden="1" customHeight="1" x14ac:dyDescent="0.2">
      <c r="B57" s="676">
        <v>45</v>
      </c>
      <c r="C57" s="677" t="str">
        <f>ABSEN!C55</f>
        <v/>
      </c>
      <c r="D57" s="678"/>
      <c r="E57" s="717" t="str">
        <f>ABSEN!E55</f>
        <v/>
      </c>
      <c r="F57" s="710" t="str">
        <f>'AN. AKHIR'!O142</f>
        <v xml:space="preserve"> </v>
      </c>
      <c r="G57" s="710" t="str">
        <f>'AN. AKHIR'!Q142</f>
        <v xml:space="preserve"> </v>
      </c>
      <c r="H57" s="673" t="e">
        <f>'REKAP 100'!H56</f>
        <v>#REF!</v>
      </c>
      <c r="I57" s="710" t="str">
        <f>'AN. AKHIR'!O143</f>
        <v xml:space="preserve"> </v>
      </c>
      <c r="J57" s="710" t="str">
        <f>'AN. AKHIR'!Q143</f>
        <v xml:space="preserve"> </v>
      </c>
      <c r="K57" s="673" t="e">
        <f>'REKAP 100'!K56</f>
        <v>#REF!</v>
      </c>
      <c r="L57" s="672" t="str">
        <f>'AN. AKHIR'!Q56</f>
        <v xml:space="preserve"> </v>
      </c>
      <c r="M57" s="675" t="e">
        <f>'REKAP 100'!M56</f>
        <v>#REF!</v>
      </c>
    </row>
    <row r="58" spans="2:13" ht="91.5" hidden="1" customHeight="1" x14ac:dyDescent="0.2">
      <c r="B58" s="676">
        <v>46</v>
      </c>
      <c r="C58" s="677" t="str">
        <f>ABSEN!C56</f>
        <v/>
      </c>
      <c r="D58" s="678"/>
      <c r="E58" s="717" t="str">
        <f>ABSEN!E56</f>
        <v/>
      </c>
      <c r="F58" s="710" t="str">
        <f>'AN. AKHIR'!O145</f>
        <v xml:space="preserve"> </v>
      </c>
      <c r="G58" s="710" t="str">
        <f>'AN. AKHIR'!Q145</f>
        <v xml:space="preserve"> </v>
      </c>
      <c r="H58" s="673" t="e">
        <f>'REKAP 100'!H57</f>
        <v>#REF!</v>
      </c>
      <c r="I58" s="710" t="str">
        <f>'AN. AKHIR'!O146</f>
        <v xml:space="preserve"> </v>
      </c>
      <c r="J58" s="710" t="str">
        <f>'AN. AKHIR'!Q146</f>
        <v xml:space="preserve"> </v>
      </c>
      <c r="K58" s="673" t="e">
        <f>'REKAP 100'!K57</f>
        <v>#REF!</v>
      </c>
      <c r="L58" s="672" t="str">
        <f>'AN. AKHIR'!Q57</f>
        <v xml:space="preserve"> </v>
      </c>
      <c r="M58" s="675" t="e">
        <f>'REKAP 100'!M57</f>
        <v>#REF!</v>
      </c>
    </row>
    <row r="59" spans="2:13" ht="91.5" hidden="1" customHeight="1" x14ac:dyDescent="0.2">
      <c r="B59" s="680">
        <v>47</v>
      </c>
      <c r="C59" s="681" t="str">
        <f>ABSEN!C57</f>
        <v/>
      </c>
      <c r="D59" s="682"/>
      <c r="E59" s="718" t="str">
        <f>ABSEN!E57</f>
        <v/>
      </c>
      <c r="F59" s="909" t="str">
        <f>'AN. AKHIR'!O148</f>
        <v xml:space="preserve"> </v>
      </c>
      <c r="G59" s="909" t="str">
        <f>'AN. AKHIR'!Q148</f>
        <v xml:space="preserve"> </v>
      </c>
      <c r="H59" s="910" t="e">
        <f>'REKAP 100'!H58</f>
        <v>#REF!</v>
      </c>
      <c r="I59" s="909" t="str">
        <f>'AN. AKHIR'!O149</f>
        <v xml:space="preserve"> </v>
      </c>
      <c r="J59" s="909" t="str">
        <f>'AN. AKHIR'!Q149</f>
        <v xml:space="preserve"> </v>
      </c>
      <c r="K59" s="910" t="e">
        <f>'REKAP 100'!K58</f>
        <v>#REF!</v>
      </c>
      <c r="L59" s="684" t="str">
        <f>'AN. AKHIR'!Q58</f>
        <v xml:space="preserve"> </v>
      </c>
      <c r="M59" s="687" t="e">
        <f>'REKAP 100'!M58</f>
        <v>#REF!</v>
      </c>
    </row>
    <row r="60" spans="2:13" ht="6" customHeight="1" x14ac:dyDescent="0.2">
      <c r="B60" s="688"/>
      <c r="C60" s="688"/>
      <c r="D60" s="689"/>
      <c r="E60" s="719"/>
      <c r="F60" s="691"/>
      <c r="G60" s="691"/>
      <c r="H60" s="688"/>
      <c r="I60" s="691"/>
      <c r="J60" s="691"/>
      <c r="K60" s="688"/>
      <c r="L60" s="691"/>
      <c r="M60" s="688"/>
    </row>
    <row r="61" spans="2:13" s="695" customFormat="1" ht="12" x14ac:dyDescent="0.2">
      <c r="B61" s="661"/>
      <c r="C61" s="661"/>
      <c r="D61" s="692"/>
      <c r="E61" s="715"/>
      <c r="F61" s="660"/>
      <c r="G61" s="693"/>
      <c r="H61" s="692"/>
      <c r="I61" s="694"/>
      <c r="J61" s="694"/>
      <c r="K61" s="692" t="s">
        <v>22</v>
      </c>
      <c r="L61" s="694"/>
    </row>
    <row r="62" spans="2:13" s="695" customFormat="1" ht="12" x14ac:dyDescent="0.2">
      <c r="B62" s="661"/>
      <c r="C62" s="2329" t="s">
        <v>21</v>
      </c>
      <c r="D62" s="2329"/>
      <c r="E62" s="2329"/>
      <c r="F62" s="696"/>
      <c r="G62" s="693"/>
      <c r="H62" s="661"/>
      <c r="I62" s="660"/>
      <c r="J62" s="660"/>
      <c r="K62" s="696" t="s">
        <v>24</v>
      </c>
      <c r="L62" s="660"/>
    </row>
    <row r="63" spans="2:13" s="695" customFormat="1" ht="12" x14ac:dyDescent="0.2">
      <c r="C63" s="2329" t="s">
        <v>23</v>
      </c>
      <c r="D63" s="2329"/>
      <c r="E63" s="2329"/>
      <c r="F63" s="661"/>
      <c r="G63" s="693"/>
      <c r="H63" s="696"/>
      <c r="I63" s="697"/>
      <c r="J63" s="697"/>
      <c r="K63" s="697"/>
      <c r="L63" s="697"/>
    </row>
    <row r="64" spans="2:13" s="695" customFormat="1" ht="12" x14ac:dyDescent="0.2">
      <c r="E64" s="720"/>
      <c r="F64" s="698"/>
      <c r="G64" s="693"/>
      <c r="H64" s="696"/>
      <c r="I64" s="697"/>
      <c r="J64" s="698"/>
      <c r="K64" s="697"/>
      <c r="L64" s="698"/>
    </row>
    <row r="65" spans="2:13" s="695" customFormat="1" ht="12" x14ac:dyDescent="0.2">
      <c r="B65" s="2329"/>
      <c r="C65" s="2329"/>
      <c r="D65" s="2329"/>
      <c r="E65" s="2329"/>
      <c r="F65" s="698"/>
      <c r="G65" s="693"/>
      <c r="H65" s="696"/>
      <c r="I65" s="697"/>
      <c r="J65" s="698"/>
      <c r="K65" s="697"/>
      <c r="L65" s="698"/>
    </row>
    <row r="66" spans="2:13" s="695" customFormat="1" ht="12" x14ac:dyDescent="0.2">
      <c r="B66" s="2329"/>
      <c r="C66" s="2329"/>
      <c r="D66" s="2329"/>
      <c r="E66" s="2329"/>
      <c r="F66" s="700"/>
      <c r="G66" s="693"/>
      <c r="I66" s="693"/>
      <c r="J66" s="693"/>
      <c r="K66" s="711"/>
      <c r="L66" s="693"/>
    </row>
    <row r="67" spans="2:13" s="1273" customFormat="1" ht="12" x14ac:dyDescent="0.2">
      <c r="B67" s="2355" t="str">
        <f>PROTA!C43</f>
        <v>MARLINA, M.Pd</v>
      </c>
      <c r="C67" s="2355"/>
      <c r="D67" s="2355"/>
      <c r="E67" s="2355"/>
      <c r="F67" s="700"/>
      <c r="H67" s="1274"/>
      <c r="I67" s="700"/>
      <c r="J67" s="700"/>
      <c r="K67" s="1275">
        <f>E8</f>
        <v>0</v>
      </c>
      <c r="L67" s="700"/>
    </row>
    <row r="68" spans="2:13" s="705" customFormat="1" ht="9.75" x14ac:dyDescent="0.2">
      <c r="B68" s="2331" t="str">
        <f>PROTA!C44</f>
        <v>NIP. -</v>
      </c>
      <c r="C68" s="2331"/>
      <c r="D68" s="2331"/>
      <c r="E68" s="2331"/>
      <c r="F68" s="702"/>
      <c r="G68" s="703"/>
      <c r="H68" s="702"/>
      <c r="I68" s="702"/>
      <c r="J68" s="702"/>
      <c r="K68" s="712" t="str">
        <f>COVER!A38</f>
        <v>NIP. 0</v>
      </c>
      <c r="L68" s="702"/>
    </row>
    <row r="69" spans="2:13" ht="14.25" x14ac:dyDescent="0.2">
      <c r="B69" s="706"/>
      <c r="C69" s="706"/>
      <c r="D69" s="707"/>
      <c r="E69" s="721"/>
      <c r="F69" s="708"/>
      <c r="G69" s="708"/>
      <c r="H69" s="706"/>
      <c r="I69" s="708"/>
      <c r="J69" s="708"/>
      <c r="K69" s="706"/>
      <c r="L69" s="658"/>
      <c r="M69" s="657"/>
    </row>
    <row r="70" spans="2:13" ht="14.25" x14ac:dyDescent="0.2">
      <c r="B70" s="657"/>
      <c r="C70" s="657"/>
      <c r="D70" s="657"/>
      <c r="E70" s="714"/>
      <c r="F70" s="658"/>
      <c r="G70" s="658"/>
      <c r="H70" s="657"/>
      <c r="I70" s="658"/>
      <c r="J70" s="658"/>
      <c r="K70" s="657"/>
      <c r="L70" s="658"/>
      <c r="M70" s="657"/>
    </row>
    <row r="71" spans="2:13" ht="14.25" x14ac:dyDescent="0.2">
      <c r="B71" s="657"/>
      <c r="C71" s="657"/>
      <c r="D71" s="657"/>
      <c r="E71" s="714"/>
      <c r="F71" s="658"/>
      <c r="G71" s="658"/>
      <c r="H71" s="657"/>
      <c r="I71" s="658"/>
      <c r="J71" s="658"/>
      <c r="K71" s="657"/>
      <c r="L71" s="658"/>
      <c r="M71" s="657"/>
    </row>
  </sheetData>
  <sheetProtection selectLockedCells="1" selectUnlockedCells="1"/>
  <mergeCells count="18">
    <mergeCell ref="A2:B2"/>
    <mergeCell ref="E8:H8"/>
    <mergeCell ref="E7:H7"/>
    <mergeCell ref="E4:M4"/>
    <mergeCell ref="E2:M3"/>
    <mergeCell ref="B68:E68"/>
    <mergeCell ref="B10:B12"/>
    <mergeCell ref="C10:C12"/>
    <mergeCell ref="D10:E12"/>
    <mergeCell ref="F10:M10"/>
    <mergeCell ref="F11:H11"/>
    <mergeCell ref="I11:K11"/>
    <mergeCell ref="L11:M11"/>
    <mergeCell ref="C62:E62"/>
    <mergeCell ref="C63:E63"/>
    <mergeCell ref="B65:E65"/>
    <mergeCell ref="B66:E66"/>
    <mergeCell ref="B67:E67"/>
  </mergeCells>
  <conditionalFormatting sqref="C13:M60">
    <cfRule type="cellIs" dxfId="1" priority="1" operator="equal">
      <formula>0</formula>
    </cfRule>
  </conditionalFormatting>
  <hyperlinks>
    <hyperlink ref="A2" location="'DATA UTAMA'!A1" tooltip="DATA UTAMA" display="DATA UTAMA'!A1"/>
  </hyperlinks>
  <pageMargins left="0.23622047244094491" right="0.23622047244094491" top="0.74803149606299213" bottom="0.74803149606299213" header="0.31496062992125984" footer="0.31496062992125984"/>
  <pageSetup paperSize="9" scale="85" orientation="portrait" horizontalDpi="4294967293" verticalDpi="4294967293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C32"/>
  <sheetViews>
    <sheetView showGridLines="0" zoomScaleNormal="100" workbookViewId="0">
      <selection activeCell="A4" sqref="A4:B4"/>
    </sheetView>
  </sheetViews>
  <sheetFormatPr defaultRowHeight="14.25" x14ac:dyDescent="0.2"/>
  <cols>
    <col min="1" max="1" width="2.42578125" style="2" customWidth="1"/>
    <col min="2" max="2" width="4.7109375" style="2" customWidth="1"/>
    <col min="3" max="3" width="13.28515625" style="2" customWidth="1"/>
    <col min="4" max="4" width="2" style="2" customWidth="1"/>
    <col min="5" max="5" width="25" style="2" customWidth="1"/>
    <col min="6" max="6" width="4.7109375" style="2" customWidth="1"/>
    <col min="7" max="7" width="4.7109375" style="2" hidden="1" customWidth="1"/>
    <col min="8" max="8" width="4.7109375" style="2" customWidth="1"/>
    <col min="9" max="9" width="4.7109375" style="2" hidden="1" customWidth="1"/>
    <col min="10" max="10" width="4.7109375" style="2" customWidth="1"/>
    <col min="11" max="11" width="4" style="2" customWidth="1"/>
    <col min="12" max="12" width="4.140625" style="2" customWidth="1"/>
    <col min="13" max="13" width="6.42578125" style="2" customWidth="1"/>
    <col min="14" max="14" width="5.42578125" style="2" hidden="1" customWidth="1"/>
    <col min="15" max="15" width="6" style="2" hidden="1" customWidth="1"/>
    <col min="16" max="18" width="5.140625" style="2" customWidth="1"/>
    <col min="19" max="19" width="4.7109375" style="2" customWidth="1"/>
    <col min="20" max="20" width="5.85546875" style="2" customWidth="1"/>
    <col min="21" max="21" width="4.7109375" style="2" hidden="1" customWidth="1"/>
    <col min="22" max="22" width="6.140625" style="2" hidden="1" customWidth="1"/>
    <col min="23" max="23" width="10.7109375" style="2" customWidth="1"/>
    <col min="24" max="24" width="8.85546875" style="2" customWidth="1"/>
    <col min="25" max="25" width="14.85546875" style="42" customWidth="1"/>
    <col min="26" max="26" width="1.85546875" style="42" customWidth="1"/>
    <col min="27" max="27" width="17.85546875" style="42" customWidth="1"/>
    <col min="28" max="29" width="9.140625" style="42"/>
    <col min="30" max="16384" width="9.140625" style="2"/>
  </cols>
  <sheetData>
    <row r="1" spans="1:29" ht="2.25" customHeight="1" x14ac:dyDescent="0.2">
      <c r="B1" s="754"/>
      <c r="C1" s="755"/>
      <c r="D1" s="755"/>
      <c r="E1" s="756" t="s">
        <v>496</v>
      </c>
      <c r="F1" s="756" t="s">
        <v>31</v>
      </c>
      <c r="G1" s="756"/>
      <c r="H1" s="756" t="str">
        <f>[2]PROSEM!AB3</f>
        <v>X AK 1</v>
      </c>
      <c r="I1" s="756"/>
      <c r="J1" s="755"/>
      <c r="K1" s="755"/>
      <c r="L1" s="755"/>
      <c r="M1" s="755"/>
      <c r="O1" s="755"/>
      <c r="P1" s="755"/>
      <c r="Q1" s="755"/>
      <c r="R1" s="755"/>
      <c r="S1" s="755"/>
      <c r="T1" s="755"/>
      <c r="V1" s="757"/>
      <c r="W1" s="757"/>
      <c r="X1" s="757"/>
      <c r="AA1" s="758"/>
    </row>
    <row r="2" spans="1:29" ht="2.25" customHeight="1" x14ac:dyDescent="0.2">
      <c r="B2" s="754"/>
      <c r="C2" s="755"/>
      <c r="D2" s="755"/>
      <c r="E2" s="755"/>
      <c r="F2" s="755"/>
      <c r="G2" s="755"/>
      <c r="H2" s="755"/>
      <c r="I2" s="755"/>
      <c r="J2" s="755"/>
      <c r="K2" s="755"/>
      <c r="L2" s="755"/>
      <c r="M2" s="755"/>
      <c r="O2" s="755"/>
      <c r="P2" s="755"/>
      <c r="Q2" s="755"/>
      <c r="R2" s="755"/>
      <c r="S2" s="755"/>
      <c r="T2" s="755"/>
      <c r="V2" s="757"/>
      <c r="W2" s="757"/>
      <c r="X2" s="757"/>
      <c r="AA2" s="758"/>
    </row>
    <row r="3" spans="1:29" ht="2.25" customHeight="1" x14ac:dyDescent="0.2"/>
    <row r="4" spans="1:29" s="39" customFormat="1" ht="20.25" x14ac:dyDescent="0.3">
      <c r="A4" s="2160" t="s">
        <v>389</v>
      </c>
      <c r="B4" s="2160"/>
      <c r="C4" s="2414" t="str">
        <f>CONCATENATE(E1," ",F1," ",H1)</f>
        <v>ANALISIS PENCAPAIAN TARGET KURIKULUM DAN DAYA SERAP KELAS X AK 1</v>
      </c>
      <c r="D4" s="2414"/>
      <c r="E4" s="2414"/>
      <c r="F4" s="2414"/>
      <c r="G4" s="2414"/>
      <c r="H4" s="2414"/>
      <c r="I4" s="2414"/>
      <c r="J4" s="2414"/>
      <c r="K4" s="2414"/>
      <c r="L4" s="2414"/>
      <c r="M4" s="2414"/>
      <c r="N4" s="2414"/>
      <c r="O4" s="2414"/>
      <c r="P4" s="2414"/>
      <c r="Q4" s="2414"/>
      <c r="R4" s="2414"/>
      <c r="S4" s="2414"/>
      <c r="T4" s="2414"/>
      <c r="U4" s="2414"/>
      <c r="V4" s="2414"/>
      <c r="W4" s="2414"/>
      <c r="X4" s="2414"/>
      <c r="Y4" s="2414"/>
      <c r="Z4" s="2414"/>
      <c r="AA4" s="2414"/>
      <c r="AB4" s="38"/>
      <c r="AC4" s="38"/>
    </row>
    <row r="5" spans="1:29" s="39" customFormat="1" ht="20.25" x14ac:dyDescent="0.3">
      <c r="C5" s="2414" t="str">
        <f>[2]JADWAL!G5</f>
        <v>SEMESTER GASAL</v>
      </c>
      <c r="D5" s="2414"/>
      <c r="E5" s="2414"/>
      <c r="F5" s="2414"/>
      <c r="G5" s="2414"/>
      <c r="H5" s="2414"/>
      <c r="I5" s="2414"/>
      <c r="J5" s="2414"/>
      <c r="K5" s="2414"/>
      <c r="L5" s="2414"/>
      <c r="M5" s="2414"/>
      <c r="N5" s="2414"/>
      <c r="O5" s="2414"/>
      <c r="P5" s="2414"/>
      <c r="Q5" s="2414"/>
      <c r="R5" s="2414"/>
      <c r="S5" s="2414"/>
      <c r="T5" s="2414"/>
      <c r="U5" s="2414"/>
      <c r="V5" s="2414"/>
      <c r="W5" s="2414"/>
      <c r="X5" s="2414"/>
      <c r="Y5" s="2414"/>
      <c r="Z5" s="2414"/>
      <c r="AA5" s="2414"/>
      <c r="AB5" s="38"/>
      <c r="AC5" s="38"/>
    </row>
    <row r="7" spans="1:29" x14ac:dyDescent="0.2">
      <c r="B7" s="759" t="s">
        <v>497</v>
      </c>
      <c r="C7" s="760"/>
      <c r="D7" s="761" t="s">
        <v>3</v>
      </c>
      <c r="E7" s="762" t="s">
        <v>498</v>
      </c>
      <c r="F7" s="760"/>
      <c r="G7" s="760"/>
      <c r="H7" s="760"/>
      <c r="I7" s="760"/>
      <c r="J7" s="760"/>
      <c r="K7" s="760"/>
      <c r="L7" s="8"/>
      <c r="M7" s="763" t="s">
        <v>498</v>
      </c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759" t="s">
        <v>28</v>
      </c>
      <c r="Z7" s="526" t="s">
        <v>3</v>
      </c>
      <c r="AA7" s="764" t="str">
        <f>PROSEM!E5</f>
        <v>2018/2019</v>
      </c>
    </row>
    <row r="8" spans="1:29" x14ac:dyDescent="0.2">
      <c r="B8" s="759" t="s">
        <v>2</v>
      </c>
      <c r="C8" s="760"/>
      <c r="D8" s="761" t="s">
        <v>3</v>
      </c>
      <c r="E8" s="764"/>
      <c r="F8" s="760"/>
      <c r="G8" s="760"/>
      <c r="H8" s="760"/>
      <c r="I8" s="760"/>
      <c r="J8" s="760"/>
      <c r="K8" s="760"/>
      <c r="L8" s="8"/>
      <c r="M8" s="763" t="s">
        <v>499</v>
      </c>
      <c r="N8" s="8"/>
      <c r="O8" s="8"/>
      <c r="P8" s="8"/>
      <c r="Q8" s="8"/>
      <c r="R8" s="8"/>
      <c r="S8" s="8"/>
      <c r="T8" s="8"/>
      <c r="U8" s="8"/>
      <c r="V8" s="760"/>
      <c r="W8" s="760"/>
      <c r="X8" s="760"/>
      <c r="Y8" s="759" t="s">
        <v>500</v>
      </c>
      <c r="Z8" s="761" t="s">
        <v>3</v>
      </c>
      <c r="AA8" s="764">
        <f>PROSEM!AB4</f>
        <v>70</v>
      </c>
    </row>
    <row r="9" spans="1:29" x14ac:dyDescent="0.2">
      <c r="B9" s="759" t="s">
        <v>4</v>
      </c>
      <c r="C9" s="760"/>
      <c r="D9" s="761" t="s">
        <v>3</v>
      </c>
      <c r="E9" s="764">
        <f>'DATA UTAMA'!G21</f>
        <v>0</v>
      </c>
      <c r="F9" s="760"/>
      <c r="G9" s="760"/>
      <c r="H9" s="760"/>
      <c r="I9" s="760"/>
      <c r="J9" s="760"/>
      <c r="K9" s="760"/>
      <c r="L9" s="8"/>
      <c r="M9" s="763" t="s">
        <v>501</v>
      </c>
      <c r="N9" s="8"/>
      <c r="O9" s="8"/>
      <c r="P9" s="8"/>
      <c r="Q9" s="8"/>
      <c r="R9" s="8"/>
      <c r="S9" s="8"/>
      <c r="T9" s="8"/>
      <c r="U9" s="8"/>
      <c r="V9" s="760"/>
      <c r="W9" s="760"/>
      <c r="X9" s="760"/>
      <c r="Y9" s="759" t="s">
        <v>502</v>
      </c>
      <c r="Z9" s="526" t="s">
        <v>3</v>
      </c>
      <c r="AA9" s="789">
        <f>RA!E56</f>
        <v>0</v>
      </c>
    </row>
    <row r="10" spans="1:29" ht="15" thickBot="1" x14ac:dyDescent="0.25">
      <c r="B10" s="759" t="s">
        <v>482</v>
      </c>
      <c r="C10" s="760"/>
      <c r="D10" s="761" t="s">
        <v>3</v>
      </c>
      <c r="E10" s="764" t="str">
        <f>'DATA UTAMA'!G23</f>
        <v>0</v>
      </c>
    </row>
    <row r="11" spans="1:29" ht="24.75" customHeight="1" x14ac:dyDescent="0.2">
      <c r="B11" s="2415" t="s">
        <v>6</v>
      </c>
      <c r="C11" s="2419" t="s">
        <v>525</v>
      </c>
      <c r="D11" s="2419"/>
      <c r="E11" s="2419"/>
      <c r="F11" s="2423" t="s">
        <v>503</v>
      </c>
      <c r="G11" s="2423"/>
      <c r="H11" s="2423"/>
      <c r="I11" s="2423"/>
      <c r="J11" s="2423"/>
      <c r="K11" s="2423" t="s">
        <v>504</v>
      </c>
      <c r="L11" s="2423"/>
      <c r="M11" s="2423"/>
      <c r="N11" s="2424" t="s">
        <v>505</v>
      </c>
      <c r="O11" s="2425"/>
      <c r="P11" s="2425"/>
      <c r="Q11" s="2425"/>
      <c r="R11" s="2425"/>
      <c r="S11" s="2425"/>
      <c r="T11" s="2426"/>
      <c r="U11" s="2424" t="s">
        <v>506</v>
      </c>
      <c r="V11" s="2425"/>
      <c r="W11" s="2425"/>
      <c r="X11" s="2426"/>
      <c r="Y11" s="2427" t="s">
        <v>507</v>
      </c>
      <c r="Z11" s="2428"/>
      <c r="AA11" s="2429"/>
    </row>
    <row r="12" spans="1:29" ht="12" customHeight="1" x14ac:dyDescent="0.2">
      <c r="B12" s="2416"/>
      <c r="C12" s="2420"/>
      <c r="D12" s="2420"/>
      <c r="E12" s="2420"/>
      <c r="F12" s="2436" t="s">
        <v>508</v>
      </c>
      <c r="G12" s="1339"/>
      <c r="H12" s="2436" t="s">
        <v>509</v>
      </c>
      <c r="I12" s="1339"/>
      <c r="J12" s="2441" t="s">
        <v>510</v>
      </c>
      <c r="K12" s="2443" t="s">
        <v>511</v>
      </c>
      <c r="L12" s="2443"/>
      <c r="M12" s="2398" t="s">
        <v>512</v>
      </c>
      <c r="N12" s="2395" t="s">
        <v>513</v>
      </c>
      <c r="O12" s="2404" t="s">
        <v>514</v>
      </c>
      <c r="P12" s="2410" t="s">
        <v>515</v>
      </c>
      <c r="Q12" s="2411"/>
      <c r="R12" s="2411"/>
      <c r="S12" s="2398" t="s">
        <v>314</v>
      </c>
      <c r="T12" s="2398" t="s">
        <v>516</v>
      </c>
      <c r="U12" s="2404" t="s">
        <v>517</v>
      </c>
      <c r="V12" s="2404" t="s">
        <v>518</v>
      </c>
      <c r="W12" s="2439"/>
      <c r="X12" s="2440"/>
      <c r="Y12" s="2430"/>
      <c r="Z12" s="2431"/>
      <c r="AA12" s="2432"/>
    </row>
    <row r="13" spans="1:29" ht="12" customHeight="1" x14ac:dyDescent="0.2">
      <c r="B13" s="2417"/>
      <c r="C13" s="2421"/>
      <c r="D13" s="2421"/>
      <c r="E13" s="2421"/>
      <c r="F13" s="2437"/>
      <c r="G13" s="1340"/>
      <c r="H13" s="2437"/>
      <c r="I13" s="1340"/>
      <c r="J13" s="2398"/>
      <c r="K13" s="765"/>
      <c r="L13" s="765"/>
      <c r="M13" s="2399"/>
      <c r="N13" s="2396"/>
      <c r="O13" s="2405"/>
      <c r="P13" s="2412"/>
      <c r="Q13" s="2413"/>
      <c r="R13" s="2413"/>
      <c r="S13" s="2399"/>
      <c r="T13" s="2399"/>
      <c r="U13" s="2405"/>
      <c r="V13" s="2405"/>
      <c r="W13" s="766"/>
      <c r="X13" s="767"/>
      <c r="Y13" s="2433"/>
      <c r="Z13" s="2434"/>
      <c r="AA13" s="2435"/>
    </row>
    <row r="14" spans="1:29" ht="63" customHeight="1" thickBot="1" x14ac:dyDescent="0.25">
      <c r="B14" s="2418"/>
      <c r="C14" s="2422"/>
      <c r="D14" s="2422"/>
      <c r="E14" s="2422"/>
      <c r="F14" s="2438"/>
      <c r="G14" s="1341"/>
      <c r="H14" s="2438"/>
      <c r="I14" s="1341"/>
      <c r="J14" s="2442"/>
      <c r="K14" s="816" t="s">
        <v>519</v>
      </c>
      <c r="L14" s="816" t="s">
        <v>509</v>
      </c>
      <c r="M14" s="2400"/>
      <c r="N14" s="2397"/>
      <c r="O14" s="2409"/>
      <c r="P14" s="816" t="s">
        <v>431</v>
      </c>
      <c r="Q14" s="816" t="s">
        <v>432</v>
      </c>
      <c r="R14" s="816" t="s">
        <v>520</v>
      </c>
      <c r="S14" s="2400"/>
      <c r="T14" s="2400"/>
      <c r="U14" s="2406"/>
      <c r="V14" s="2406"/>
      <c r="W14" s="768" t="s">
        <v>521</v>
      </c>
      <c r="X14" s="768" t="s">
        <v>522</v>
      </c>
      <c r="Y14" s="2407" t="s">
        <v>523</v>
      </c>
      <c r="Z14" s="2407"/>
      <c r="AA14" s="956" t="s">
        <v>524</v>
      </c>
      <c r="AB14" s="757"/>
      <c r="AC14" s="757"/>
    </row>
    <row r="15" spans="1:29" ht="30.75" customHeight="1" thickTop="1" x14ac:dyDescent="0.2">
      <c r="B15" s="957" t="str">
        <f>PROSEM!B11</f>
        <v>I</v>
      </c>
      <c r="C15" s="2386" t="str">
        <f>PROSEM!C11</f>
        <v>Memahami polusi dan dampaknya pada manusia dan lingkungannya</v>
      </c>
      <c r="D15" s="2386"/>
      <c r="E15" s="2386"/>
      <c r="F15" s="769">
        <f>PROSEM!D11</f>
        <v>0</v>
      </c>
      <c r="G15" s="769" t="str">
        <f>IF(F15=0,"",1)</f>
        <v/>
      </c>
      <c r="H15" s="769"/>
      <c r="I15" s="769" t="str">
        <f>IF(H15=0,"",1)</f>
        <v/>
      </c>
      <c r="J15" s="817" t="str">
        <f>IF(ISERROR(H15/F15),"",(H15/F15))</f>
        <v/>
      </c>
      <c r="K15" s="2387">
        <f>G23</f>
        <v>2</v>
      </c>
      <c r="L15" s="2387">
        <f>I23</f>
        <v>1</v>
      </c>
      <c r="M15" s="2390">
        <f>IF(ISERROR(L15/K15),0,(L15/K15))</f>
        <v>0.5</v>
      </c>
      <c r="N15" s="770"/>
      <c r="O15" s="771"/>
      <c r="P15" s="2378" t="s">
        <v>527</v>
      </c>
      <c r="Q15" s="2379"/>
      <c r="R15" s="2379"/>
      <c r="S15" s="2379"/>
      <c r="T15" s="2380"/>
      <c r="U15" s="772"/>
      <c r="V15" s="771"/>
      <c r="W15" s="2363">
        <f>AA9-'AN. AKHIR'!T151</f>
        <v>0</v>
      </c>
      <c r="X15" s="2366" t="e">
        <f>1-W15/AA9</f>
        <v>#DIV/0!</v>
      </c>
      <c r="Y15" s="2369"/>
      <c r="Z15" s="2370"/>
      <c r="AA15" s="2375"/>
    </row>
    <row r="16" spans="1:29" ht="30.75" customHeight="1" x14ac:dyDescent="0.2">
      <c r="B16" s="958">
        <f>PROSEM!B12</f>
        <v>1</v>
      </c>
      <c r="C16" s="2394" t="str">
        <f>PROSEM!C12</f>
        <v>Mengidentifikasi jenis limbah</v>
      </c>
      <c r="D16" s="2394"/>
      <c r="E16" s="2394"/>
      <c r="F16" s="769">
        <f>PROSEM!D12</f>
        <v>8</v>
      </c>
      <c r="G16" s="769">
        <f t="shared" ref="G16:I22" si="0">IF(F16=0,"",1)</f>
        <v>1</v>
      </c>
      <c r="H16" s="769">
        <f>COUNTIF(ABSEN!$F$10:$Y$10,'DSS-DSK'!B16)</f>
        <v>4</v>
      </c>
      <c r="I16" s="769">
        <f t="shared" si="0"/>
        <v>1</v>
      </c>
      <c r="J16" s="817">
        <f t="shared" ref="J16:J22" si="1">IF(ISERROR(H16/F16),"",(H16/F16))</f>
        <v>0.5</v>
      </c>
      <c r="K16" s="2388"/>
      <c r="L16" s="2388"/>
      <c r="M16" s="2391"/>
      <c r="N16" s="770"/>
      <c r="O16" s="771"/>
      <c r="P16" s="2383" t="e">
        <f>NPENGETAHUAN!AP62</f>
        <v>#DIV/0!</v>
      </c>
      <c r="Q16" s="2383" t="e">
        <f>NKETRAMPILAN!AO62</f>
        <v>#DIV/0!</v>
      </c>
      <c r="R16" s="2383" t="e">
        <f>NSIKAP!BE67</f>
        <v>#DIV/0!</v>
      </c>
      <c r="S16" s="2383" t="e">
        <f>AVERAGE(P16:R18)</f>
        <v>#DIV/0!</v>
      </c>
      <c r="T16" s="2367" t="e">
        <f>S16/100</f>
        <v>#DIV/0!</v>
      </c>
      <c r="U16" s="772"/>
      <c r="V16" s="771"/>
      <c r="W16" s="2364"/>
      <c r="X16" s="2367"/>
      <c r="Y16" s="2371"/>
      <c r="Z16" s="2372"/>
      <c r="AA16" s="2376"/>
    </row>
    <row r="17" spans="2:29" ht="30.75" customHeight="1" x14ac:dyDescent="0.2">
      <c r="B17" s="958">
        <f>PROSEM!B13</f>
        <v>2</v>
      </c>
      <c r="C17" s="2394" t="str">
        <f>PROSEM!C13</f>
        <v>Mengidentifikasi jenis polusi pada lingkungan kerja</v>
      </c>
      <c r="D17" s="2394"/>
      <c r="E17" s="2394"/>
      <c r="F17" s="769">
        <f>PROSEM!D13</f>
        <v>8</v>
      </c>
      <c r="G17" s="769">
        <f t="shared" si="0"/>
        <v>1</v>
      </c>
      <c r="H17" s="769">
        <f>COUNTIF(ABSEN!$F$10:$Y$10,'DSS-DSK'!B17)</f>
        <v>0</v>
      </c>
      <c r="I17" s="769" t="str">
        <f t="shared" si="0"/>
        <v/>
      </c>
      <c r="J17" s="817">
        <f t="shared" si="1"/>
        <v>0</v>
      </c>
      <c r="K17" s="2388"/>
      <c r="L17" s="2388"/>
      <c r="M17" s="2391"/>
      <c r="N17" s="770"/>
      <c r="O17" s="771"/>
      <c r="P17" s="2383"/>
      <c r="Q17" s="2383"/>
      <c r="R17" s="2383"/>
      <c r="S17" s="2383"/>
      <c r="T17" s="2367"/>
      <c r="U17" s="772"/>
      <c r="V17" s="771"/>
      <c r="W17" s="2364"/>
      <c r="X17" s="2367"/>
      <c r="Y17" s="2371"/>
      <c r="Z17" s="2372"/>
      <c r="AA17" s="2376"/>
    </row>
    <row r="18" spans="2:29" ht="30.75" customHeight="1" x14ac:dyDescent="0.2">
      <c r="B18" s="958">
        <f>PROSEM!B14</f>
        <v>0</v>
      </c>
      <c r="C18" s="2394">
        <f>PROSEM!C14</f>
        <v>0</v>
      </c>
      <c r="D18" s="2394"/>
      <c r="E18" s="2394"/>
      <c r="F18" s="769">
        <f>PROSEM!D14</f>
        <v>0</v>
      </c>
      <c r="G18" s="769" t="str">
        <f t="shared" si="0"/>
        <v/>
      </c>
      <c r="H18" s="769">
        <f>COUNTIF(ABSEN!$F$10:$Y$10,'DSS-DSK'!B18)</f>
        <v>0</v>
      </c>
      <c r="I18" s="769" t="str">
        <f t="shared" si="0"/>
        <v/>
      </c>
      <c r="J18" s="817" t="str">
        <f t="shared" si="1"/>
        <v/>
      </c>
      <c r="K18" s="2388"/>
      <c r="L18" s="2388"/>
      <c r="M18" s="2391"/>
      <c r="N18" s="770"/>
      <c r="O18" s="771"/>
      <c r="P18" s="2408"/>
      <c r="Q18" s="2408"/>
      <c r="R18" s="2408"/>
      <c r="S18" s="2408"/>
      <c r="T18" s="2381"/>
      <c r="U18" s="772"/>
      <c r="V18" s="771"/>
      <c r="W18" s="2364"/>
      <c r="X18" s="2367"/>
      <c r="Y18" s="2371"/>
      <c r="Z18" s="2372"/>
      <c r="AA18" s="2376"/>
    </row>
    <row r="19" spans="2:29" ht="30.75" customHeight="1" x14ac:dyDescent="0.2">
      <c r="B19" s="958">
        <f>PROSEM!B15</f>
        <v>0</v>
      </c>
      <c r="C19" s="2394">
        <f>PROSEM!C15</f>
        <v>0</v>
      </c>
      <c r="D19" s="2394"/>
      <c r="E19" s="2394"/>
      <c r="F19" s="769">
        <f>PROSEM!D15</f>
        <v>0</v>
      </c>
      <c r="G19" s="769" t="str">
        <f t="shared" si="0"/>
        <v/>
      </c>
      <c r="H19" s="769">
        <f>COUNTIF(ABSEN!$F$10:$Y$10,'DSS-DSK'!B19)</f>
        <v>0</v>
      </c>
      <c r="I19" s="769" t="str">
        <f t="shared" si="0"/>
        <v/>
      </c>
      <c r="J19" s="817" t="str">
        <f t="shared" si="1"/>
        <v/>
      </c>
      <c r="K19" s="2388"/>
      <c r="L19" s="2388"/>
      <c r="M19" s="2391"/>
      <c r="N19" s="770"/>
      <c r="O19" s="771"/>
      <c r="P19" s="2401" t="s">
        <v>526</v>
      </c>
      <c r="Q19" s="2402"/>
      <c r="R19" s="2402"/>
      <c r="S19" s="2402"/>
      <c r="T19" s="2403"/>
      <c r="U19" s="772"/>
      <c r="V19" s="771"/>
      <c r="W19" s="2364"/>
      <c r="X19" s="2367"/>
      <c r="Y19" s="2371"/>
      <c r="Z19" s="2372"/>
      <c r="AA19" s="2376"/>
    </row>
    <row r="20" spans="2:29" ht="32.25" customHeight="1" x14ac:dyDescent="0.2">
      <c r="B20" s="958">
        <f>PROSEM!B16</f>
        <v>0</v>
      </c>
      <c r="C20" s="2394">
        <f>PROSEM!C16</f>
        <v>0</v>
      </c>
      <c r="D20" s="2394"/>
      <c r="E20" s="2394"/>
      <c r="F20" s="769">
        <f>PROSEM!D16</f>
        <v>0</v>
      </c>
      <c r="G20" s="769" t="str">
        <f t="shared" si="0"/>
        <v/>
      </c>
      <c r="H20" s="769">
        <f>COUNTIF(ABSEN!$F$10:$Y$10,'DSS-DSK'!B20)</f>
        <v>0</v>
      </c>
      <c r="I20" s="769" t="str">
        <f t="shared" si="0"/>
        <v/>
      </c>
      <c r="J20" s="817" t="str">
        <f t="shared" si="1"/>
        <v/>
      </c>
      <c r="K20" s="2388"/>
      <c r="L20" s="2388"/>
      <c r="M20" s="2391"/>
      <c r="N20" s="770"/>
      <c r="O20" s="771"/>
      <c r="P20" s="2382" t="e">
        <f>NPENGETAHUAN!AJ62</f>
        <v>#DIV/0!</v>
      </c>
      <c r="Q20" s="2382" t="e">
        <f>NKETRAMPILAN!AI62</f>
        <v>#DIV/0!</v>
      </c>
      <c r="R20" s="2382" t="e">
        <f>NSIKAP!AX67</f>
        <v>#DIV/0!</v>
      </c>
      <c r="S20" s="2382" t="e">
        <f>AVERAGE(P20:R22)</f>
        <v>#DIV/0!</v>
      </c>
      <c r="T20" s="2385" t="e">
        <f>S20/100</f>
        <v>#DIV/0!</v>
      </c>
      <c r="U20" s="772"/>
      <c r="V20" s="771"/>
      <c r="W20" s="2364"/>
      <c r="X20" s="2367"/>
      <c r="Y20" s="2371"/>
      <c r="Z20" s="2372"/>
      <c r="AA20" s="2376"/>
    </row>
    <row r="21" spans="2:29" ht="30.75" customHeight="1" x14ac:dyDescent="0.2">
      <c r="B21" s="958">
        <f>PROSEM!B17</f>
        <v>0</v>
      </c>
      <c r="C21" s="2394">
        <f>PROSEM!C17</f>
        <v>0</v>
      </c>
      <c r="D21" s="2394"/>
      <c r="E21" s="2394"/>
      <c r="F21" s="769">
        <f>PROSEM!D17</f>
        <v>0</v>
      </c>
      <c r="G21" s="769" t="str">
        <f t="shared" si="0"/>
        <v/>
      </c>
      <c r="H21" s="769">
        <f>COUNTIF(ABSEN!$F$10:$Y$10,'DSS-DSK'!B21)</f>
        <v>0</v>
      </c>
      <c r="I21" s="769" t="str">
        <f t="shared" si="0"/>
        <v/>
      </c>
      <c r="J21" s="817" t="str">
        <f t="shared" si="1"/>
        <v/>
      </c>
      <c r="K21" s="2388"/>
      <c r="L21" s="2388"/>
      <c r="M21" s="2391"/>
      <c r="N21" s="770"/>
      <c r="O21" s="771"/>
      <c r="P21" s="2383"/>
      <c r="Q21" s="2383"/>
      <c r="R21" s="2383"/>
      <c r="S21" s="2383"/>
      <c r="T21" s="2367"/>
      <c r="U21" s="772"/>
      <c r="V21" s="771"/>
      <c r="W21" s="2364"/>
      <c r="X21" s="2367"/>
      <c r="Y21" s="2371"/>
      <c r="Z21" s="2372"/>
      <c r="AA21" s="2376"/>
    </row>
    <row r="22" spans="2:29" ht="30.75" customHeight="1" thickBot="1" x14ac:dyDescent="0.25">
      <c r="B22" s="959">
        <f>PROSEM!B18</f>
        <v>0</v>
      </c>
      <c r="C22" s="2393"/>
      <c r="D22" s="2393"/>
      <c r="E22" s="2393"/>
      <c r="F22" s="960"/>
      <c r="G22" s="769" t="str">
        <f t="shared" si="0"/>
        <v/>
      </c>
      <c r="H22" s="960"/>
      <c r="I22" s="769" t="str">
        <f t="shared" si="0"/>
        <v/>
      </c>
      <c r="J22" s="961" t="str">
        <f t="shared" si="1"/>
        <v/>
      </c>
      <c r="K22" s="2389"/>
      <c r="L22" s="2389"/>
      <c r="M22" s="2392"/>
      <c r="N22" s="962"/>
      <c r="O22" s="963"/>
      <c r="P22" s="2384"/>
      <c r="Q22" s="2384"/>
      <c r="R22" s="2384"/>
      <c r="S22" s="2384"/>
      <c r="T22" s="2368"/>
      <c r="U22" s="964"/>
      <c r="V22" s="963"/>
      <c r="W22" s="2365"/>
      <c r="X22" s="2368"/>
      <c r="Y22" s="2373"/>
      <c r="Z22" s="2374"/>
      <c r="AA22" s="2377"/>
    </row>
    <row r="23" spans="2:29" s="49" customFormat="1" ht="10.5" customHeight="1" x14ac:dyDescent="0.2">
      <c r="F23" s="49">
        <f>8-COUNTBLANK(F15:F22)</f>
        <v>7</v>
      </c>
      <c r="G23" s="49">
        <f>SUM(G15:G22)</f>
        <v>2</v>
      </c>
      <c r="I23" s="49">
        <f t="shared" ref="I23" si="2">SUM(I15:I22)</f>
        <v>1</v>
      </c>
      <c r="Y23" s="773"/>
      <c r="Z23" s="773"/>
      <c r="AA23" s="773"/>
      <c r="AB23" s="773"/>
      <c r="AC23" s="773"/>
    </row>
    <row r="24" spans="2:29" x14ac:dyDescent="0.2">
      <c r="B24" s="773">
        <f>COUNTIF(B15:B22,0)</f>
        <v>5</v>
      </c>
      <c r="C24" s="773"/>
      <c r="D24" s="773"/>
      <c r="E24" s="773"/>
      <c r="F24" s="774"/>
      <c r="G24" s="774"/>
      <c r="H24" s="774">
        <f>COUNTIF(H15:H22,0)</f>
        <v>5</v>
      </c>
      <c r="I24" s="774"/>
      <c r="J24" s="774">
        <f t="shared" ref="J24" si="3">COUNTIF(A15:A22,0)</f>
        <v>0</v>
      </c>
      <c r="K24" s="774">
        <f>COUNTIF(B15:B22,0)</f>
        <v>5</v>
      </c>
      <c r="L24" s="756"/>
      <c r="M24" s="756"/>
      <c r="N24" s="49">
        <f>(SUM(N15:N22))/K15</f>
        <v>0</v>
      </c>
      <c r="O24" s="775"/>
      <c r="P24" s="775"/>
      <c r="Q24" s="775"/>
      <c r="R24" s="775"/>
      <c r="S24" s="775"/>
      <c r="T24" s="776"/>
      <c r="U24" s="776"/>
      <c r="V24" s="776"/>
      <c r="W24" s="776"/>
      <c r="X24" s="776"/>
      <c r="Y24" s="776"/>
    </row>
    <row r="25" spans="2:29" x14ac:dyDescent="0.2">
      <c r="B25" s="777" t="str">
        <f>'DATA UTAMA'!G25</f>
        <v>Pendidikan Agama Islam</v>
      </c>
      <c r="C25" s="777"/>
      <c r="D25" s="777"/>
      <c r="E25" s="778" t="s">
        <v>21</v>
      </c>
      <c r="F25" s="777"/>
      <c r="G25" s="777"/>
      <c r="H25" s="777">
        <f>8-H24</f>
        <v>3</v>
      </c>
      <c r="I25" s="777"/>
      <c r="J25" s="777"/>
      <c r="K25" s="777"/>
      <c r="L25" s="49"/>
      <c r="M25" s="775"/>
      <c r="N25" s="756"/>
      <c r="O25" s="49"/>
      <c r="P25" s="49"/>
      <c r="Q25" s="49"/>
      <c r="R25" s="49"/>
      <c r="S25" s="49"/>
      <c r="U25" s="776"/>
      <c r="V25" s="776"/>
      <c r="W25" s="776"/>
      <c r="X25" s="776"/>
      <c r="Y25" s="2360" t="s">
        <v>24</v>
      </c>
      <c r="Z25" s="2360"/>
      <c r="AA25" s="2360"/>
    </row>
    <row r="26" spans="2:29" x14ac:dyDescent="0.2">
      <c r="B26" s="777" t="str">
        <f>'DATA UTAMA'!G27</f>
        <v>Pendidikan Agama Islam</v>
      </c>
      <c r="C26" s="779"/>
      <c r="D26" s="779"/>
      <c r="E26" s="758" t="s">
        <v>23</v>
      </c>
      <c r="F26" s="779"/>
      <c r="G26" s="779"/>
      <c r="H26" s="779"/>
      <c r="I26" s="779"/>
      <c r="J26" s="779"/>
      <c r="K26" s="779"/>
      <c r="M26" s="776"/>
      <c r="N26" s="755"/>
      <c r="U26" s="780"/>
      <c r="V26" s="780"/>
      <c r="W26" s="780"/>
      <c r="X26" s="780"/>
      <c r="AA26" s="781"/>
    </row>
    <row r="27" spans="2:29" x14ac:dyDescent="0.2">
      <c r="B27" s="777">
        <f>'DATA UTAMA'!G29</f>
        <v>0</v>
      </c>
      <c r="C27" s="779"/>
      <c r="D27" s="779"/>
      <c r="E27" s="781"/>
      <c r="F27" s="779"/>
      <c r="G27" s="779"/>
      <c r="H27" s="779"/>
      <c r="I27" s="779"/>
      <c r="J27" s="779"/>
      <c r="K27" s="779"/>
      <c r="M27" s="755"/>
      <c r="N27" s="755"/>
      <c r="U27" s="755"/>
      <c r="V27" s="755"/>
      <c r="W27" s="755"/>
      <c r="X27" s="755"/>
      <c r="AA27" s="781"/>
    </row>
    <row r="28" spans="2:29" x14ac:dyDescent="0.2">
      <c r="B28" s="779"/>
      <c r="C28" s="779"/>
      <c r="D28" s="779"/>
      <c r="E28" s="781"/>
      <c r="F28" s="779"/>
      <c r="G28" s="779"/>
      <c r="H28" s="779"/>
      <c r="I28" s="779"/>
      <c r="J28" s="779"/>
      <c r="K28" s="779"/>
      <c r="M28" s="755"/>
      <c r="N28" s="755"/>
      <c r="U28" s="755"/>
      <c r="V28" s="755"/>
      <c r="W28" s="755"/>
      <c r="X28" s="755"/>
      <c r="AA28" s="781"/>
    </row>
    <row r="29" spans="2:29" x14ac:dyDescent="0.2">
      <c r="B29" s="779"/>
      <c r="C29" s="779"/>
      <c r="D29" s="779"/>
      <c r="E29" s="781"/>
      <c r="F29" s="779"/>
      <c r="G29" s="779"/>
      <c r="H29" s="779"/>
      <c r="I29" s="779"/>
      <c r="J29" s="779"/>
      <c r="K29" s="779"/>
      <c r="M29" s="755"/>
      <c r="N29" s="755"/>
      <c r="U29" s="755"/>
      <c r="V29" s="755"/>
      <c r="W29" s="755"/>
      <c r="X29" s="755"/>
      <c r="AA29" s="781"/>
    </row>
    <row r="30" spans="2:29" s="784" customFormat="1" ht="15" x14ac:dyDescent="0.25">
      <c r="B30" s="782"/>
      <c r="C30" s="782"/>
      <c r="D30" s="782"/>
      <c r="E30" s="783" t="str">
        <f>'DATA UTAMA'!G17</f>
        <v>MARLINA, M.Pd</v>
      </c>
      <c r="F30" s="782"/>
      <c r="G30" s="782"/>
      <c r="H30" s="782"/>
      <c r="I30" s="782"/>
      <c r="J30" s="782"/>
      <c r="K30" s="782"/>
      <c r="M30" s="785"/>
      <c r="N30" s="786"/>
      <c r="U30" s="785"/>
      <c r="V30" s="785"/>
      <c r="W30" s="785"/>
      <c r="X30" s="785"/>
      <c r="Y30" s="2361">
        <f>'DATA UTAMA'!G21</f>
        <v>0</v>
      </c>
      <c r="Z30" s="2361"/>
      <c r="AA30" s="2361"/>
      <c r="AB30" s="787"/>
      <c r="AC30" s="787"/>
    </row>
    <row r="31" spans="2:29" ht="11.25" customHeight="1" x14ac:dyDescent="0.2">
      <c r="B31" s="779"/>
      <c r="C31" s="779"/>
      <c r="D31" s="779"/>
      <c r="E31" s="758" t="str">
        <f>CONCATENATE("NIP."," ",'DATA UTAMA'!G19)</f>
        <v>NIP. -</v>
      </c>
      <c r="F31" s="779"/>
      <c r="G31" s="779"/>
      <c r="H31" s="779"/>
      <c r="I31" s="779"/>
      <c r="J31" s="779"/>
      <c r="K31" s="779"/>
      <c r="M31" s="776"/>
      <c r="N31" s="755"/>
      <c r="U31" s="776"/>
      <c r="V31" s="776"/>
      <c r="W31" s="776"/>
      <c r="X31" s="776"/>
      <c r="Y31" s="2360" t="str">
        <f>CONCATENATE("NIP."," ",'DATA UTAMA'!G23)</f>
        <v>NIP. 0</v>
      </c>
      <c r="Z31" s="2360"/>
      <c r="AA31" s="2360"/>
    </row>
    <row r="32" spans="2:29" x14ac:dyDescent="0.2">
      <c r="F32" s="2362"/>
      <c r="G32" s="2362"/>
      <c r="H32" s="2362"/>
      <c r="I32" s="2362"/>
      <c r="J32" s="2362"/>
      <c r="K32" s="2362"/>
    </row>
  </sheetData>
  <mergeCells count="55">
    <mergeCell ref="C4:AA4"/>
    <mergeCell ref="C5:AA5"/>
    <mergeCell ref="A4:B4"/>
    <mergeCell ref="B11:B14"/>
    <mergeCell ref="C11:E14"/>
    <mergeCell ref="F11:J11"/>
    <mergeCell ref="K11:M11"/>
    <mergeCell ref="N11:T11"/>
    <mergeCell ref="U11:X11"/>
    <mergeCell ref="Y11:AA13"/>
    <mergeCell ref="F12:F14"/>
    <mergeCell ref="W12:X12"/>
    <mergeCell ref="H12:H14"/>
    <mergeCell ref="J12:J14"/>
    <mergeCell ref="K12:L12"/>
    <mergeCell ref="M12:M14"/>
    <mergeCell ref="N12:N14"/>
    <mergeCell ref="T12:T14"/>
    <mergeCell ref="P19:T19"/>
    <mergeCell ref="V12:V14"/>
    <mergeCell ref="Y14:Z14"/>
    <mergeCell ref="P16:P18"/>
    <mergeCell ref="R16:R18"/>
    <mergeCell ref="U12:U14"/>
    <mergeCell ref="O12:O14"/>
    <mergeCell ref="P12:R13"/>
    <mergeCell ref="S12:S14"/>
    <mergeCell ref="Q16:Q18"/>
    <mergeCell ref="S16:S18"/>
    <mergeCell ref="C15:E15"/>
    <mergeCell ref="K15:K22"/>
    <mergeCell ref="L15:L22"/>
    <mergeCell ref="M15:M22"/>
    <mergeCell ref="C22:E22"/>
    <mergeCell ref="C16:E16"/>
    <mergeCell ref="C17:E17"/>
    <mergeCell ref="C18:E18"/>
    <mergeCell ref="C19:E19"/>
    <mergeCell ref="C20:E20"/>
    <mergeCell ref="C21:E21"/>
    <mergeCell ref="Y25:AA25"/>
    <mergeCell ref="Y30:AA30"/>
    <mergeCell ref="Y31:AA31"/>
    <mergeCell ref="F32:K32"/>
    <mergeCell ref="W15:W22"/>
    <mergeCell ref="X15:X22"/>
    <mergeCell ref="Y15:Z22"/>
    <mergeCell ref="AA15:AA22"/>
    <mergeCell ref="P15:T15"/>
    <mergeCell ref="T16:T18"/>
    <mergeCell ref="P20:P22"/>
    <mergeCell ref="Q20:Q22"/>
    <mergeCell ref="R20:R22"/>
    <mergeCell ref="S20:S22"/>
    <mergeCell ref="T20:T22"/>
  </mergeCells>
  <conditionalFormatting sqref="P16:T16 P20 T20 AA15 U15:V22 W15 Y15 B15:O22">
    <cfRule type="cellIs" dxfId="0" priority="1" operator="equal">
      <formula>0</formula>
    </cfRule>
  </conditionalFormatting>
  <dataValidations count="2">
    <dataValidation type="list" allowBlank="1" showInputMessage="1" showErrorMessage="1" sqref="E7">
      <formula1>$M$7:$M$9</formula1>
    </dataValidation>
    <dataValidation type="list" allowBlank="1" showInputMessage="1" showErrorMessage="1" sqref="E8">
      <formula1>$B$25:$B$27</formula1>
    </dataValidation>
  </dataValidations>
  <hyperlinks>
    <hyperlink ref="A4" location="'DATA UTAMA'!A1" tooltip="DATA UTAMA" display="DATA UTAMA'!A1"/>
  </hyperlinks>
  <pageMargins left="0.25" right="0.25" top="0.75" bottom="0.75" header="0.3" footer="0.3"/>
  <pageSetup paperSize="9" scale="90" orientation="landscape" horizontalDpi="4294967293" verticalDpi="4294967293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tabColor theme="6" tint="-0.249977111117893"/>
  </sheetPr>
  <dimension ref="A1:M137"/>
  <sheetViews>
    <sheetView showGridLines="0" zoomScale="55" zoomScaleNormal="55" zoomScaleSheetLayoutView="100" workbookViewId="0">
      <selection activeCell="R26" sqref="R26"/>
    </sheetView>
  </sheetViews>
  <sheetFormatPr defaultRowHeight="14.25" x14ac:dyDescent="0.2"/>
  <cols>
    <col min="1" max="1" width="16.85546875" style="2" customWidth="1"/>
    <col min="2" max="2" width="1.85546875" style="2" customWidth="1"/>
    <col min="3" max="4" width="9.140625" style="2"/>
    <col min="5" max="5" width="16.7109375" style="2" customWidth="1"/>
    <col min="6" max="6" width="3.42578125" style="2" customWidth="1"/>
    <col min="7" max="7" width="6" style="2" customWidth="1"/>
    <col min="8" max="8" width="9.7109375" style="2" customWidth="1"/>
    <col min="9" max="9" width="9.140625" style="2"/>
    <col min="10" max="10" width="13.42578125" style="2" customWidth="1"/>
    <col min="11" max="11" width="11.42578125" style="2" customWidth="1"/>
    <col min="12" max="13" width="9.140625" style="294" hidden="1" customWidth="1"/>
    <col min="14" max="16384" width="9.140625" style="2"/>
  </cols>
  <sheetData>
    <row r="1" spans="1:13" ht="6" customHeight="1" thickTop="1" x14ac:dyDescent="0.2">
      <c r="A1" s="291"/>
      <c r="B1" s="292"/>
      <c r="C1" s="292"/>
      <c r="D1" s="292"/>
      <c r="E1" s="292"/>
      <c r="F1" s="292"/>
      <c r="G1" s="292"/>
      <c r="H1" s="292"/>
      <c r="I1" s="292"/>
      <c r="J1" s="292"/>
      <c r="K1" s="293"/>
    </row>
    <row r="2" spans="1:13" x14ac:dyDescent="0.2">
      <c r="A2" s="295"/>
      <c r="B2" s="296"/>
      <c r="C2" s="1594" t="str">
        <f>CONCATENATE("Pemerintah Kabupaten"," ",'DATA UTAMA'!$G$11)</f>
        <v>Pemerintah Kabupaten TANGERANG</v>
      </c>
      <c r="D2" s="1594"/>
      <c r="E2" s="1594"/>
      <c r="F2" s="1594"/>
      <c r="G2" s="1594"/>
      <c r="H2" s="1594"/>
      <c r="I2" s="1594"/>
      <c r="J2" s="1594"/>
      <c r="K2" s="1595"/>
    </row>
    <row r="3" spans="1:13" x14ac:dyDescent="0.2">
      <c r="A3" s="295"/>
      <c r="B3" s="296"/>
      <c r="C3" s="1594" t="str">
        <f>CONCATENATE("Dinas Pendidikan, Pemuda dan Olah Raga Kabupaten"," ",'DATA UTAMA'!$G$11)</f>
        <v>Dinas Pendidikan, Pemuda dan Olah Raga Kabupaten TANGERANG</v>
      </c>
      <c r="D3" s="1594"/>
      <c r="E3" s="1594"/>
      <c r="F3" s="1594"/>
      <c r="G3" s="1594"/>
      <c r="H3" s="1594"/>
      <c r="I3" s="1594"/>
      <c r="J3" s="1594"/>
      <c r="K3" s="1595"/>
    </row>
    <row r="4" spans="1:13" ht="30" customHeight="1" x14ac:dyDescent="0.35">
      <c r="A4" s="297"/>
      <c r="B4" s="298"/>
      <c r="C4" s="1598" t="str">
        <f>'DATA UTAMA'!G7</f>
        <v>SMA MKGR SEPATAN</v>
      </c>
      <c r="D4" s="1598"/>
      <c r="E4" s="1598"/>
      <c r="F4" s="1598"/>
      <c r="G4" s="1598"/>
      <c r="H4" s="1598"/>
      <c r="I4" s="1598"/>
      <c r="J4" s="1598"/>
      <c r="K4" s="1599"/>
    </row>
    <row r="5" spans="1:13" s="37" customFormat="1" ht="19.5" customHeight="1" x14ac:dyDescent="0.2">
      <c r="A5" s="295"/>
      <c r="B5" s="296"/>
      <c r="C5" s="1614" t="str">
        <f>CONCATENATE("NSS :"," ",'DATA UTAMA'!M7)</f>
        <v xml:space="preserve">NSS : </v>
      </c>
      <c r="D5" s="1614"/>
      <c r="E5" s="1614"/>
      <c r="F5" s="1614"/>
      <c r="G5" s="299"/>
      <c r="H5" s="1614" t="str">
        <f>CONCATENATE("NPSN :"," ",'DATA UTAMA'!M9)</f>
        <v xml:space="preserve">NPSN : </v>
      </c>
      <c r="I5" s="1614"/>
      <c r="J5" s="1614"/>
      <c r="K5" s="1615"/>
      <c r="L5" s="300"/>
      <c r="M5" s="300"/>
    </row>
    <row r="6" spans="1:13" x14ac:dyDescent="0.2">
      <c r="A6" s="295"/>
      <c r="B6" s="301"/>
      <c r="C6" s="1594" t="str">
        <f>CONCATENATE('DATA UTAMA'!G9," ",'DATA UTAMA'!G11, " ",'DATA UTAMA'!J11)</f>
        <v>Jl. Raya Pakuhaji Km.11 Ds. Sarakan TANGERANG 15520</v>
      </c>
      <c r="D6" s="1594"/>
      <c r="E6" s="1594"/>
      <c r="F6" s="1594"/>
      <c r="G6" s="1594"/>
      <c r="H6" s="1594"/>
      <c r="I6" s="1594"/>
      <c r="J6" s="1594"/>
      <c r="K6" s="1595"/>
    </row>
    <row r="7" spans="1:13" x14ac:dyDescent="0.2">
      <c r="A7" s="295"/>
      <c r="B7" s="301"/>
      <c r="C7" s="1596" t="s">
        <v>404</v>
      </c>
      <c r="D7" s="1596"/>
      <c r="E7" s="1596">
        <f>'DATA UTAMA'!M11</f>
        <v>0</v>
      </c>
      <c r="F7" s="1596"/>
      <c r="G7" s="1596"/>
      <c r="H7" s="302" t="s">
        <v>393</v>
      </c>
      <c r="I7" s="1596">
        <f>'DATA UTAMA'!M15</f>
        <v>0</v>
      </c>
      <c r="J7" s="1596"/>
      <c r="K7" s="1597"/>
    </row>
    <row r="8" spans="1:13" x14ac:dyDescent="0.2">
      <c r="A8" s="295"/>
      <c r="B8" s="301"/>
      <c r="C8" s="1596" t="s">
        <v>403</v>
      </c>
      <c r="D8" s="1596"/>
      <c r="E8" s="1596">
        <f>'DATA UTAMA'!M13</f>
        <v>0</v>
      </c>
      <c r="F8" s="1596"/>
      <c r="G8" s="1596"/>
      <c r="H8" s="302" t="s">
        <v>395</v>
      </c>
      <c r="I8" s="1596" t="str">
        <f>'DATA UTAMA'!M17</f>
        <v>www.atirta13.com</v>
      </c>
      <c r="J8" s="1596"/>
      <c r="K8" s="1597"/>
    </row>
    <row r="9" spans="1:13" ht="9.75" customHeight="1" x14ac:dyDescent="0.2">
      <c r="A9" s="1602"/>
      <c r="B9" s="1603"/>
      <c r="C9" s="1603"/>
      <c r="D9" s="1603"/>
      <c r="E9" s="1603"/>
      <c r="F9" s="1603"/>
      <c r="G9" s="1603"/>
      <c r="H9" s="1603"/>
      <c r="I9" s="1603"/>
      <c r="J9" s="1603"/>
      <c r="K9" s="1604"/>
    </row>
    <row r="10" spans="1:13" ht="27" customHeight="1" x14ac:dyDescent="0.2">
      <c r="A10" s="1591"/>
      <c r="B10" s="1592"/>
      <c r="C10" s="1592"/>
      <c r="D10" s="1592"/>
      <c r="E10" s="1592"/>
      <c r="F10" s="1592"/>
      <c r="G10" s="1592"/>
      <c r="H10" s="1592"/>
      <c r="I10" s="1592"/>
      <c r="J10" s="1592"/>
      <c r="K10" s="1593"/>
      <c r="L10" s="303" t="s">
        <v>153</v>
      </c>
      <c r="M10" s="215" t="s">
        <v>95</v>
      </c>
    </row>
    <row r="11" spans="1:13" ht="27" customHeight="1" x14ac:dyDescent="0.2">
      <c r="A11" s="1591"/>
      <c r="B11" s="1592"/>
      <c r="C11" s="1592"/>
      <c r="D11" s="1592"/>
      <c r="E11" s="1592"/>
      <c r="F11" s="1592"/>
      <c r="G11" s="1592"/>
      <c r="H11" s="1592"/>
      <c r="I11" s="1592"/>
      <c r="J11" s="1592"/>
      <c r="K11" s="1593"/>
      <c r="L11" s="303" t="s">
        <v>79</v>
      </c>
      <c r="M11" s="215" t="s">
        <v>96</v>
      </c>
    </row>
    <row r="12" spans="1:13" ht="27" customHeight="1" x14ac:dyDescent="0.2">
      <c r="A12" s="1591"/>
      <c r="B12" s="1592"/>
      <c r="C12" s="1592"/>
      <c r="D12" s="1592"/>
      <c r="E12" s="1592"/>
      <c r="F12" s="1592"/>
      <c r="G12" s="1592"/>
      <c r="H12" s="1592"/>
      <c r="I12" s="1592"/>
      <c r="J12" s="1592"/>
      <c r="K12" s="1593"/>
      <c r="L12" s="303" t="s">
        <v>80</v>
      </c>
      <c r="M12" s="215" t="s">
        <v>98</v>
      </c>
    </row>
    <row r="13" spans="1:13" ht="15" customHeight="1" x14ac:dyDescent="0.2">
      <c r="A13" s="1591"/>
      <c r="B13" s="1592"/>
      <c r="C13" s="1592"/>
      <c r="D13" s="1592"/>
      <c r="E13" s="1592"/>
      <c r="F13" s="1592"/>
      <c r="G13" s="1592"/>
      <c r="H13" s="1592"/>
      <c r="I13" s="1592"/>
      <c r="J13" s="1592"/>
      <c r="K13" s="1593"/>
      <c r="L13" s="303" t="s">
        <v>81</v>
      </c>
      <c r="M13" s="215" t="s">
        <v>97</v>
      </c>
    </row>
    <row r="14" spans="1:13" ht="15" customHeight="1" x14ac:dyDescent="0.2">
      <c r="A14" s="1591"/>
      <c r="B14" s="1592"/>
      <c r="C14" s="1592"/>
      <c r="D14" s="1592"/>
      <c r="E14" s="1592"/>
      <c r="F14" s="1592"/>
      <c r="G14" s="1592"/>
      <c r="H14" s="1592"/>
      <c r="I14" s="1592"/>
      <c r="J14" s="1592"/>
      <c r="K14" s="1593"/>
      <c r="L14" s="303" t="s">
        <v>82</v>
      </c>
      <c r="M14" s="215" t="s">
        <v>99</v>
      </c>
    </row>
    <row r="15" spans="1:13" ht="15" customHeight="1" x14ac:dyDescent="0.2">
      <c r="A15" s="1591"/>
      <c r="B15" s="1592"/>
      <c r="C15" s="1592"/>
      <c r="D15" s="1592"/>
      <c r="E15" s="1592"/>
      <c r="F15" s="1592"/>
      <c r="G15" s="1592"/>
      <c r="H15" s="1592"/>
      <c r="I15" s="1592"/>
      <c r="J15" s="1592"/>
      <c r="K15" s="1593"/>
      <c r="L15" s="303" t="s">
        <v>83</v>
      </c>
      <c r="M15" s="215" t="s">
        <v>100</v>
      </c>
    </row>
    <row r="16" spans="1:13" ht="33" customHeight="1" x14ac:dyDescent="0.2">
      <c r="A16" s="1605" t="s">
        <v>61</v>
      </c>
      <c r="B16" s="1606"/>
      <c r="C16" s="1606"/>
      <c r="D16" s="1606"/>
      <c r="E16" s="1606"/>
      <c r="F16" s="1606"/>
      <c r="G16" s="1606"/>
      <c r="H16" s="1606"/>
      <c r="I16" s="1606"/>
      <c r="J16" s="1606"/>
      <c r="K16" s="1607"/>
      <c r="L16" s="303" t="s">
        <v>84</v>
      </c>
      <c r="M16" s="215" t="s">
        <v>29</v>
      </c>
    </row>
    <row r="17" spans="1:13" ht="28.5" customHeight="1" x14ac:dyDescent="0.35">
      <c r="A17" s="1608" t="s">
        <v>147</v>
      </c>
      <c r="B17" s="1609"/>
      <c r="C17" s="1609"/>
      <c r="D17" s="1609"/>
      <c r="E17" s="1609"/>
      <c r="F17" s="1609"/>
      <c r="G17" s="1609"/>
      <c r="H17" s="1609"/>
      <c r="I17" s="1609"/>
      <c r="J17" s="1609"/>
      <c r="K17" s="1610"/>
      <c r="L17" s="303" t="s">
        <v>85</v>
      </c>
      <c r="M17" s="215" t="s">
        <v>102</v>
      </c>
    </row>
    <row r="18" spans="1:13" ht="24.75" customHeight="1" x14ac:dyDescent="0.35">
      <c r="A18" s="1611" t="s">
        <v>771</v>
      </c>
      <c r="B18" s="1612"/>
      <c r="C18" s="1612"/>
      <c r="D18" s="1612"/>
      <c r="E18" s="1612"/>
      <c r="F18" s="1612"/>
      <c r="G18" s="1612"/>
      <c r="H18" s="1612"/>
      <c r="I18" s="1612"/>
      <c r="J18" s="1612"/>
      <c r="K18" s="1613"/>
      <c r="L18" s="303" t="s">
        <v>67</v>
      </c>
      <c r="M18" s="215" t="s">
        <v>101</v>
      </c>
    </row>
    <row r="19" spans="1:13" ht="18" x14ac:dyDescent="0.25">
      <c r="A19" s="1379"/>
      <c r="B19" s="1380"/>
      <c r="C19" s="1381"/>
      <c r="D19" s="1601"/>
      <c r="E19" s="1601"/>
      <c r="F19" s="1382"/>
      <c r="G19" s="1600" t="str">
        <f>RIGHT(A18,9)</f>
        <v>2018/2019</v>
      </c>
      <c r="H19" s="1600"/>
      <c r="I19" s="1600"/>
      <c r="J19" s="1381"/>
      <c r="K19" s="1383"/>
      <c r="L19" s="303" t="s">
        <v>86</v>
      </c>
      <c r="M19" s="215" t="s">
        <v>103</v>
      </c>
    </row>
    <row r="20" spans="1:13" ht="18" x14ac:dyDescent="0.25">
      <c r="A20" s="1585"/>
      <c r="B20" s="1586"/>
      <c r="C20" s="1586"/>
      <c r="D20" s="1586"/>
      <c r="E20" s="1586"/>
      <c r="F20" s="1586"/>
      <c r="G20" s="1586"/>
      <c r="H20" s="1586"/>
      <c r="I20" s="1586"/>
      <c r="J20" s="1586"/>
      <c r="K20" s="1587"/>
      <c r="L20" s="303" t="s">
        <v>87</v>
      </c>
      <c r="M20" s="215" t="s">
        <v>104</v>
      </c>
    </row>
    <row r="21" spans="1:13" ht="5.25" customHeight="1" x14ac:dyDescent="0.2">
      <c r="A21" s="1379"/>
      <c r="B21" s="1380"/>
      <c r="C21" s="1380"/>
      <c r="D21" s="1384"/>
      <c r="E21" s="1384"/>
      <c r="F21" s="1384"/>
      <c r="G21" s="1385"/>
      <c r="H21" s="1385"/>
      <c r="I21" s="1385"/>
      <c r="J21" s="1385"/>
      <c r="K21" s="1386"/>
      <c r="L21" s="303"/>
      <c r="M21" s="215"/>
    </row>
    <row r="22" spans="1:13" ht="19.5" customHeight="1" x14ac:dyDescent="0.2">
      <c r="A22" s="1379"/>
      <c r="B22" s="1380"/>
      <c r="C22" s="1380"/>
      <c r="D22" s="1384"/>
      <c r="E22" s="1384"/>
      <c r="F22" s="1384"/>
      <c r="G22" s="1574"/>
      <c r="H22" s="1574"/>
      <c r="I22" s="1574"/>
      <c r="J22" s="1574"/>
      <c r="K22" s="1575"/>
      <c r="L22" s="303" t="s">
        <v>154</v>
      </c>
      <c r="M22" s="215" t="s">
        <v>163</v>
      </c>
    </row>
    <row r="23" spans="1:13" ht="5.25" customHeight="1" x14ac:dyDescent="0.2">
      <c r="A23" s="1379"/>
      <c r="B23" s="1380"/>
      <c r="C23" s="1380"/>
      <c r="D23" s="1384"/>
      <c r="E23" s="1384"/>
      <c r="F23" s="1384"/>
      <c r="G23" s="1385"/>
      <c r="H23" s="1385"/>
      <c r="I23" s="1385"/>
      <c r="J23" s="1385"/>
      <c r="K23" s="1386"/>
      <c r="L23" s="303"/>
      <c r="M23" s="215"/>
    </row>
    <row r="24" spans="1:13" ht="19.5" customHeight="1" x14ac:dyDescent="0.2">
      <c r="A24" s="1379"/>
      <c r="B24" s="1380"/>
      <c r="C24" s="1380"/>
      <c r="D24" s="1384"/>
      <c r="E24" s="1387"/>
      <c r="F24" s="1382"/>
      <c r="G24" s="1574" t="str">
        <f>IF(ISERROR(VLOOKUP(E24,$L$10:$M$54,2,0)),"",(VLOOKUP(E24,$L$10:$M$54,2,0)))</f>
        <v/>
      </c>
      <c r="H24" s="1574"/>
      <c r="I24" s="1574"/>
      <c r="J24" s="1574"/>
      <c r="K24" s="1575"/>
      <c r="L24" s="303" t="s">
        <v>88</v>
      </c>
      <c r="M24" s="215" t="s">
        <v>164</v>
      </c>
    </row>
    <row r="25" spans="1:13" ht="19.5" customHeight="1" x14ac:dyDescent="0.2">
      <c r="A25" s="1379"/>
      <c r="B25" s="1380"/>
      <c r="C25" s="1380"/>
      <c r="D25" s="1384"/>
      <c r="E25" s="1387"/>
      <c r="F25" s="1382"/>
      <c r="G25" s="1574" t="str">
        <f>IF(ISERROR(VLOOKUP(E25,$L$10:$M$54,2,0)),"",(VLOOKUP(E25,$L$10:$M$54,2,0)))</f>
        <v/>
      </c>
      <c r="H25" s="1574"/>
      <c r="I25" s="1574"/>
      <c r="J25" s="1574"/>
      <c r="K25" s="1575"/>
      <c r="L25" s="303" t="s">
        <v>155</v>
      </c>
      <c r="M25" s="215" t="s">
        <v>165</v>
      </c>
    </row>
    <row r="26" spans="1:13" ht="19.5" customHeight="1" x14ac:dyDescent="0.2">
      <c r="A26" s="1379"/>
      <c r="B26" s="1380"/>
      <c r="C26" s="1380"/>
      <c r="D26" s="1384"/>
      <c r="E26" s="1387"/>
      <c r="F26" s="1382"/>
      <c r="G26" s="1574" t="str">
        <f>IF(ISERROR(VLOOKUP(E26,$L$10:$M$54,2,0)),"",(VLOOKUP(E26,$L$10:$M$54,2,0)))</f>
        <v/>
      </c>
      <c r="H26" s="1574"/>
      <c r="I26" s="1574"/>
      <c r="J26" s="1574"/>
      <c r="K26" s="1575"/>
      <c r="L26" s="303" t="s">
        <v>89</v>
      </c>
      <c r="M26" s="215" t="s">
        <v>166</v>
      </c>
    </row>
    <row r="27" spans="1:13" x14ac:dyDescent="0.2">
      <c r="A27" s="1379"/>
      <c r="B27" s="1380"/>
      <c r="C27" s="1380"/>
      <c r="D27" s="1380"/>
      <c r="E27" s="1388"/>
      <c r="F27" s="1380"/>
      <c r="G27" s="1380"/>
      <c r="H27" s="1380"/>
      <c r="I27" s="1380"/>
      <c r="J27" s="1380"/>
      <c r="K27" s="1383"/>
      <c r="L27" s="303" t="s">
        <v>90</v>
      </c>
      <c r="M27" s="215" t="s">
        <v>105</v>
      </c>
    </row>
    <row r="28" spans="1:13" x14ac:dyDescent="0.2">
      <c r="A28" s="1379"/>
      <c r="B28" s="1380"/>
      <c r="C28" s="1380"/>
      <c r="D28" s="1380"/>
      <c r="E28" s="1388"/>
      <c r="F28" s="1380"/>
      <c r="G28" s="1380"/>
      <c r="H28" s="1380"/>
      <c r="I28" s="1380"/>
      <c r="J28" s="1380"/>
      <c r="K28" s="1383"/>
      <c r="L28" s="303"/>
      <c r="M28" s="215"/>
    </row>
    <row r="29" spans="1:13" ht="36.75" customHeight="1" x14ac:dyDescent="0.2">
      <c r="A29" s="1379"/>
      <c r="B29" s="1380"/>
      <c r="C29" s="1380"/>
      <c r="D29" s="1380"/>
      <c r="E29" s="1388"/>
      <c r="F29" s="1380"/>
      <c r="G29" s="1380"/>
      <c r="H29" s="1380"/>
      <c r="I29" s="1380"/>
      <c r="J29" s="1380"/>
      <c r="K29" s="1383"/>
      <c r="L29" s="303" t="s">
        <v>91</v>
      </c>
      <c r="M29" s="215" t="s">
        <v>167</v>
      </c>
    </row>
    <row r="30" spans="1:13" ht="27" customHeight="1" x14ac:dyDescent="0.2">
      <c r="A30" s="1379"/>
      <c r="B30" s="1380"/>
      <c r="C30" s="1380"/>
      <c r="D30" s="1380"/>
      <c r="E30" s="1388"/>
      <c r="F30" s="1380"/>
      <c r="G30" s="1380"/>
      <c r="H30" s="1380"/>
      <c r="I30" s="1380"/>
      <c r="J30" s="1380"/>
      <c r="K30" s="1383"/>
      <c r="L30" s="303"/>
      <c r="M30" s="215"/>
    </row>
    <row r="31" spans="1:13" ht="27" customHeight="1" x14ac:dyDescent="0.2">
      <c r="A31" s="1379"/>
      <c r="B31" s="1380"/>
      <c r="C31" s="1380"/>
      <c r="D31" s="1380"/>
      <c r="E31" s="1388"/>
      <c r="F31" s="1380"/>
      <c r="G31" s="1380"/>
      <c r="H31" s="1380"/>
      <c r="I31" s="1380"/>
      <c r="J31" s="1380"/>
      <c r="K31" s="1383"/>
      <c r="L31" s="303"/>
      <c r="M31" s="215"/>
    </row>
    <row r="32" spans="1:13" ht="27" customHeight="1" x14ac:dyDescent="0.2">
      <c r="A32" s="1379"/>
      <c r="B32" s="1380"/>
      <c r="C32" s="1380"/>
      <c r="D32" s="1380"/>
      <c r="E32" s="1388"/>
      <c r="F32" s="1380"/>
      <c r="G32" s="1380"/>
      <c r="H32" s="1380"/>
      <c r="I32" s="1380"/>
      <c r="J32" s="1380"/>
      <c r="K32" s="1383"/>
      <c r="L32" s="303"/>
      <c r="M32" s="215"/>
    </row>
    <row r="33" spans="1:13" hidden="1" x14ac:dyDescent="0.2">
      <c r="A33" s="1379"/>
      <c r="B33" s="1380"/>
      <c r="C33" s="1380"/>
      <c r="D33" s="1380"/>
      <c r="E33" s="1380"/>
      <c r="F33" s="1380"/>
      <c r="G33" s="1380"/>
      <c r="H33" s="1380"/>
      <c r="I33" s="1380"/>
      <c r="J33" s="1380"/>
      <c r="K33" s="1383"/>
      <c r="L33" s="303" t="s">
        <v>92</v>
      </c>
      <c r="M33" s="215" t="s">
        <v>106</v>
      </c>
    </row>
    <row r="34" spans="1:13" hidden="1" x14ac:dyDescent="0.2">
      <c r="A34" s="1379"/>
      <c r="B34" s="1380"/>
      <c r="C34" s="1380"/>
      <c r="D34" s="1380"/>
      <c r="E34" s="1380"/>
      <c r="F34" s="1380"/>
      <c r="G34" s="1380"/>
      <c r="H34" s="1380"/>
      <c r="I34" s="1380"/>
      <c r="J34" s="1380"/>
      <c r="K34" s="1383"/>
      <c r="L34" s="303" t="s">
        <v>108</v>
      </c>
      <c r="M34" s="215" t="s">
        <v>168</v>
      </c>
    </row>
    <row r="35" spans="1:13" hidden="1" x14ac:dyDescent="0.2">
      <c r="A35" s="1379"/>
      <c r="B35" s="1380"/>
      <c r="C35" s="1380"/>
      <c r="D35" s="1380"/>
      <c r="E35" s="1380"/>
      <c r="F35" s="1380"/>
      <c r="G35" s="1380"/>
      <c r="H35" s="1380"/>
      <c r="I35" s="1380"/>
      <c r="J35" s="1380"/>
      <c r="K35" s="1383"/>
      <c r="L35" s="303" t="s">
        <v>109</v>
      </c>
      <c r="M35" s="215" t="s">
        <v>169</v>
      </c>
    </row>
    <row r="36" spans="1:13" ht="15" x14ac:dyDescent="0.25">
      <c r="A36" s="1389"/>
      <c r="B36" s="1390"/>
      <c r="C36" s="1390"/>
      <c r="D36" s="1390"/>
      <c r="E36" s="1380"/>
      <c r="F36" s="1380"/>
      <c r="G36" s="1380"/>
      <c r="H36" s="1390"/>
      <c r="I36" s="1390"/>
      <c r="J36" s="1390"/>
      <c r="K36" s="1391"/>
      <c r="L36" s="303" t="s">
        <v>156</v>
      </c>
      <c r="M36" s="215" t="s">
        <v>114</v>
      </c>
    </row>
    <row r="37" spans="1:13" ht="23.25" x14ac:dyDescent="0.35">
      <c r="A37" s="1576">
        <f>'DATA UTAMA'!G21</f>
        <v>0</v>
      </c>
      <c r="B37" s="1577"/>
      <c r="C37" s="1577"/>
      <c r="D37" s="1577"/>
      <c r="E37" s="1577"/>
      <c r="F37" s="1577"/>
      <c r="G37" s="1577"/>
      <c r="H37" s="1577"/>
      <c r="I37" s="1577"/>
      <c r="J37" s="1577"/>
      <c r="K37" s="1578"/>
      <c r="L37" s="303" t="s">
        <v>110</v>
      </c>
      <c r="M37" s="215" t="s">
        <v>115</v>
      </c>
    </row>
    <row r="38" spans="1:13" ht="15" x14ac:dyDescent="0.25">
      <c r="A38" s="1579" t="str">
        <f>CONCATENATE("NIP."," ",'DATA UTAMA'!G23)</f>
        <v>NIP. 0</v>
      </c>
      <c r="B38" s="1580"/>
      <c r="C38" s="1580"/>
      <c r="D38" s="1580"/>
      <c r="E38" s="1580"/>
      <c r="F38" s="1580"/>
      <c r="G38" s="1580"/>
      <c r="H38" s="1580"/>
      <c r="I38" s="1580"/>
      <c r="J38" s="1580"/>
      <c r="K38" s="1581"/>
      <c r="L38" s="304" t="s">
        <v>119</v>
      </c>
      <c r="M38" s="215" t="s">
        <v>170</v>
      </c>
    </row>
    <row r="39" spans="1:13" ht="45.75" customHeight="1" x14ac:dyDescent="0.2">
      <c r="A39" s="1379"/>
      <c r="B39" s="1392"/>
      <c r="C39" s="1392"/>
      <c r="D39" s="1392"/>
      <c r="E39" s="1392"/>
      <c r="F39" s="1392"/>
      <c r="G39" s="1392"/>
      <c r="H39" s="1392"/>
      <c r="I39" s="1392"/>
      <c r="J39" s="1392"/>
      <c r="K39" s="1393"/>
      <c r="L39" s="304" t="s">
        <v>120</v>
      </c>
      <c r="M39" s="215" t="s">
        <v>125</v>
      </c>
    </row>
    <row r="40" spans="1:13" s="1338" customFormat="1" ht="18" x14ac:dyDescent="0.25">
      <c r="A40" s="1585" t="s">
        <v>731</v>
      </c>
      <c r="B40" s="1586"/>
      <c r="C40" s="1586"/>
      <c r="D40" s="1586"/>
      <c r="E40" s="1586"/>
      <c r="F40" s="1586"/>
      <c r="G40" s="1586"/>
      <c r="H40" s="1586"/>
      <c r="I40" s="1586"/>
      <c r="J40" s="1586"/>
      <c r="K40" s="1587"/>
      <c r="L40" s="1336" t="s">
        <v>121</v>
      </c>
      <c r="M40" s="1337" t="s">
        <v>126</v>
      </c>
    </row>
    <row r="41" spans="1:13" ht="22.5" customHeight="1" x14ac:dyDescent="0.25">
      <c r="A41" s="1588" t="str">
        <f>'DATA UTAMA'!G25</f>
        <v>Pendidikan Agama Islam</v>
      </c>
      <c r="B41" s="1589"/>
      <c r="C41" s="1589"/>
      <c r="D41" s="1589"/>
      <c r="E41" s="1589"/>
      <c r="F41" s="1589"/>
      <c r="G41" s="1589"/>
      <c r="H41" s="1589"/>
      <c r="I41" s="1589"/>
      <c r="J41" s="1589"/>
      <c r="K41" s="1590"/>
      <c r="L41" s="304"/>
      <c r="M41" s="215"/>
    </row>
    <row r="42" spans="1:13" ht="24" customHeight="1" x14ac:dyDescent="0.25">
      <c r="A42" s="1588" t="str">
        <f>'DATA UTAMA'!G27</f>
        <v>Pendidikan Agama Islam</v>
      </c>
      <c r="B42" s="1589"/>
      <c r="C42" s="1589"/>
      <c r="D42" s="1589"/>
      <c r="E42" s="1589"/>
      <c r="F42" s="1589"/>
      <c r="G42" s="1589"/>
      <c r="H42" s="1589"/>
      <c r="I42" s="1589"/>
      <c r="J42" s="1589"/>
      <c r="K42" s="1590"/>
      <c r="L42" s="304" t="s">
        <v>122</v>
      </c>
      <c r="M42" s="215" t="s">
        <v>127</v>
      </c>
    </row>
    <row r="43" spans="1:13" ht="25.5" customHeight="1" x14ac:dyDescent="0.2">
      <c r="A43" s="1591">
        <f>'DATA UTAMA'!G29</f>
        <v>0</v>
      </c>
      <c r="B43" s="1592"/>
      <c r="C43" s="1592"/>
      <c r="D43" s="1592"/>
      <c r="E43" s="1592"/>
      <c r="F43" s="1592"/>
      <c r="G43" s="1592"/>
      <c r="H43" s="1592"/>
      <c r="I43" s="1592"/>
      <c r="J43" s="1592"/>
      <c r="K43" s="1593"/>
      <c r="L43" s="304" t="s">
        <v>123</v>
      </c>
      <c r="M43" s="215" t="s">
        <v>128</v>
      </c>
    </row>
    <row r="44" spans="1:13" x14ac:dyDescent="0.2">
      <c r="A44" s="1379"/>
      <c r="B44" s="1392"/>
      <c r="C44" s="1392"/>
      <c r="D44" s="1392"/>
      <c r="E44" s="1392"/>
      <c r="F44" s="1392"/>
      <c r="G44" s="1392"/>
      <c r="H44" s="1392"/>
      <c r="I44" s="1392"/>
      <c r="J44" s="1392"/>
      <c r="K44" s="1393"/>
      <c r="L44" s="303" t="s">
        <v>94</v>
      </c>
      <c r="M44" s="215" t="s">
        <v>107</v>
      </c>
    </row>
    <row r="45" spans="1:13" x14ac:dyDescent="0.2">
      <c r="A45" s="1379"/>
      <c r="B45" s="1392"/>
      <c r="C45" s="1392"/>
      <c r="D45" s="1392"/>
      <c r="E45" s="1392"/>
      <c r="F45" s="1392"/>
      <c r="G45" s="1392"/>
      <c r="H45" s="1392"/>
      <c r="I45" s="1392"/>
      <c r="J45" s="1392"/>
      <c r="K45" s="1393"/>
      <c r="L45" s="303" t="s">
        <v>93</v>
      </c>
      <c r="M45" s="215" t="s">
        <v>171</v>
      </c>
    </row>
    <row r="46" spans="1:13" ht="18" customHeight="1" x14ac:dyDescent="0.2">
      <c r="A46" s="1379"/>
      <c r="B46" s="1392"/>
      <c r="C46" s="1392"/>
      <c r="D46" s="1392"/>
      <c r="E46" s="1392"/>
      <c r="F46" s="1392"/>
      <c r="G46" s="1392"/>
      <c r="H46" s="1392"/>
      <c r="I46" s="1392"/>
      <c r="J46" s="1392"/>
      <c r="K46" s="1393"/>
      <c r="L46" s="303" t="s">
        <v>157</v>
      </c>
      <c r="M46" s="215" t="s">
        <v>172</v>
      </c>
    </row>
    <row r="47" spans="1:13" x14ac:dyDescent="0.2">
      <c r="A47" s="1379"/>
      <c r="B47" s="1392"/>
      <c r="C47" s="1392"/>
      <c r="D47" s="1392"/>
      <c r="E47" s="1392"/>
      <c r="F47" s="1392"/>
      <c r="G47" s="1392"/>
      <c r="H47" s="1392"/>
      <c r="I47" s="1392"/>
      <c r="J47" s="1392"/>
      <c r="K47" s="1393"/>
      <c r="L47" s="303" t="s">
        <v>124</v>
      </c>
      <c r="M47" s="215" t="s">
        <v>129</v>
      </c>
    </row>
    <row r="48" spans="1:13" ht="15" x14ac:dyDescent="0.25">
      <c r="A48" s="1582" t="s">
        <v>325</v>
      </c>
      <c r="B48" s="1583"/>
      <c r="C48" s="1583"/>
      <c r="D48" s="1583"/>
      <c r="E48" s="1583"/>
      <c r="F48" s="1583"/>
      <c r="G48" s="1583"/>
      <c r="H48" s="1583"/>
      <c r="I48" s="1583"/>
      <c r="J48" s="1583"/>
      <c r="K48" s="1584"/>
      <c r="L48" s="303" t="s">
        <v>158</v>
      </c>
      <c r="M48" s="215" t="s">
        <v>116</v>
      </c>
    </row>
    <row r="49" spans="1:13" ht="15" x14ac:dyDescent="0.25">
      <c r="A49" s="1582" t="str">
        <f>C4</f>
        <v>SMA MKGR SEPATAN</v>
      </c>
      <c r="B49" s="1583"/>
      <c r="C49" s="1583"/>
      <c r="D49" s="1583"/>
      <c r="E49" s="1583"/>
      <c r="F49" s="1583"/>
      <c r="G49" s="1583"/>
      <c r="H49" s="1583"/>
      <c r="I49" s="1583"/>
      <c r="J49" s="1583"/>
      <c r="K49" s="1584"/>
      <c r="L49" s="303"/>
      <c r="M49" s="215"/>
    </row>
    <row r="50" spans="1:13" ht="15" x14ac:dyDescent="0.25">
      <c r="A50" s="1582" t="str">
        <f>A18</f>
        <v>TAHUN PELAJARAN 2018/2019</v>
      </c>
      <c r="B50" s="1583"/>
      <c r="C50" s="1583"/>
      <c r="D50" s="1583"/>
      <c r="E50" s="1583"/>
      <c r="F50" s="1583"/>
      <c r="G50" s="1583"/>
      <c r="H50" s="1583"/>
      <c r="I50" s="1583"/>
      <c r="J50" s="1583"/>
      <c r="K50" s="1584"/>
      <c r="L50" s="303" t="s">
        <v>159</v>
      </c>
      <c r="M50" s="215" t="s">
        <v>117</v>
      </c>
    </row>
    <row r="51" spans="1:13" ht="15" thickBot="1" x14ac:dyDescent="0.25">
      <c r="A51" s="1571"/>
      <c r="B51" s="1572"/>
      <c r="C51" s="1572"/>
      <c r="D51" s="1572"/>
      <c r="E51" s="1572"/>
      <c r="F51" s="1572"/>
      <c r="G51" s="1572"/>
      <c r="H51" s="1572"/>
      <c r="I51" s="1572"/>
      <c r="J51" s="1572"/>
      <c r="K51" s="1573"/>
      <c r="L51" s="303" t="s">
        <v>160</v>
      </c>
      <c r="M51" s="215" t="s">
        <v>118</v>
      </c>
    </row>
    <row r="52" spans="1:13" ht="15" hidden="1" thickTop="1" x14ac:dyDescent="0.2">
      <c r="A52" s="305"/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03" t="s">
        <v>111</v>
      </c>
      <c r="M52" s="215" t="s">
        <v>175</v>
      </c>
    </row>
    <row r="53" spans="1:13" ht="15" hidden="1" thickTop="1" x14ac:dyDescent="0.2">
      <c r="A53" s="305"/>
      <c r="B53" s="39"/>
      <c r="C53" s="39"/>
      <c r="D53" s="39"/>
      <c r="E53" s="39"/>
      <c r="F53" s="39"/>
      <c r="G53" s="39"/>
      <c r="H53" s="39"/>
      <c r="I53" s="39"/>
      <c r="J53" s="39"/>
      <c r="K53" s="39"/>
      <c r="L53" s="303" t="s">
        <v>112</v>
      </c>
      <c r="M53" s="215" t="s">
        <v>176</v>
      </c>
    </row>
    <row r="54" spans="1:13" ht="15" thickTop="1" x14ac:dyDescent="0.2">
      <c r="C54" s="306"/>
      <c r="D54" s="306"/>
      <c r="E54" s="306"/>
      <c r="F54" s="306"/>
      <c r="G54" s="306"/>
      <c r="H54" s="306"/>
      <c r="L54" s="303" t="s">
        <v>113</v>
      </c>
      <c r="M54" s="215" t="s">
        <v>177</v>
      </c>
    </row>
    <row r="55" spans="1:13" x14ac:dyDescent="0.2">
      <c r="C55" s="306"/>
      <c r="D55" s="306"/>
      <c r="E55" s="306"/>
      <c r="F55" s="306"/>
      <c r="G55" s="306"/>
      <c r="H55" s="306"/>
      <c r="L55" s="303" t="s">
        <v>161</v>
      </c>
      <c r="M55" s="215" t="s">
        <v>173</v>
      </c>
    </row>
    <row r="56" spans="1:13" x14ac:dyDescent="0.2">
      <c r="C56" s="306"/>
      <c r="D56" s="306"/>
      <c r="E56" s="306"/>
      <c r="F56" s="306"/>
      <c r="G56" s="306"/>
      <c r="H56" s="306"/>
      <c r="L56" s="303" t="s">
        <v>124</v>
      </c>
      <c r="M56" s="215" t="s">
        <v>129</v>
      </c>
    </row>
    <row r="57" spans="1:13" x14ac:dyDescent="0.2">
      <c r="C57" s="306"/>
      <c r="D57" s="306"/>
      <c r="E57" s="306"/>
      <c r="F57" s="306"/>
      <c r="G57" s="306"/>
      <c r="H57" s="306"/>
      <c r="L57" s="303" t="s">
        <v>162</v>
      </c>
      <c r="M57" s="215" t="s">
        <v>174</v>
      </c>
    </row>
    <row r="58" spans="1:13" x14ac:dyDescent="0.2">
      <c r="C58" s="306"/>
      <c r="D58" s="306"/>
      <c r="E58" s="306"/>
      <c r="F58" s="306"/>
      <c r="G58" s="306"/>
      <c r="H58" s="306"/>
    </row>
    <row r="59" spans="1:13" x14ac:dyDescent="0.2">
      <c r="C59" s="306"/>
      <c r="D59" s="306"/>
      <c r="E59" s="306"/>
      <c r="F59" s="306"/>
      <c r="G59" s="306"/>
      <c r="H59" s="306"/>
    </row>
    <row r="60" spans="1:13" x14ac:dyDescent="0.2">
      <c r="C60" s="306"/>
      <c r="D60" s="306"/>
      <c r="E60" s="306"/>
      <c r="F60" s="306"/>
      <c r="G60" s="306"/>
      <c r="H60" s="306"/>
    </row>
    <row r="61" spans="1:13" x14ac:dyDescent="0.2">
      <c r="C61" s="306"/>
      <c r="D61" s="306"/>
      <c r="E61" s="306"/>
      <c r="F61" s="306"/>
      <c r="G61" s="306"/>
      <c r="H61" s="306"/>
    </row>
    <row r="62" spans="1:13" x14ac:dyDescent="0.2">
      <c r="C62" s="306"/>
      <c r="D62" s="306"/>
      <c r="E62" s="306"/>
      <c r="F62" s="306"/>
      <c r="G62" s="306"/>
      <c r="H62" s="306"/>
    </row>
    <row r="63" spans="1:13" x14ac:dyDescent="0.2">
      <c r="C63" s="306"/>
      <c r="D63" s="306"/>
      <c r="E63" s="306"/>
      <c r="F63" s="306"/>
      <c r="G63" s="306"/>
      <c r="H63" s="306"/>
    </row>
    <row r="64" spans="1:13" x14ac:dyDescent="0.2">
      <c r="C64" s="306"/>
      <c r="D64" s="306"/>
      <c r="E64" s="306"/>
      <c r="F64" s="306"/>
      <c r="G64" s="306"/>
      <c r="H64" s="306"/>
    </row>
    <row r="65" spans="3:8" x14ac:dyDescent="0.2">
      <c r="C65" s="306"/>
      <c r="D65" s="306"/>
      <c r="E65" s="306"/>
      <c r="F65" s="306"/>
      <c r="G65" s="306"/>
      <c r="H65" s="306"/>
    </row>
    <row r="66" spans="3:8" x14ac:dyDescent="0.2">
      <c r="C66" s="306"/>
      <c r="D66" s="306"/>
      <c r="E66" s="306"/>
      <c r="F66" s="306"/>
      <c r="G66" s="306"/>
      <c r="H66" s="306"/>
    </row>
    <row r="67" spans="3:8" x14ac:dyDescent="0.2">
      <c r="C67" s="306"/>
      <c r="D67" s="306"/>
      <c r="E67" s="306"/>
      <c r="F67" s="306"/>
      <c r="G67" s="306"/>
      <c r="H67" s="306"/>
    </row>
    <row r="68" spans="3:8" x14ac:dyDescent="0.2">
      <c r="C68" s="306"/>
      <c r="D68" s="306"/>
      <c r="E68" s="306"/>
      <c r="F68" s="306"/>
      <c r="G68" s="306"/>
      <c r="H68" s="306"/>
    </row>
    <row r="69" spans="3:8" x14ac:dyDescent="0.2">
      <c r="C69" s="306"/>
      <c r="D69" s="306"/>
      <c r="E69" s="306"/>
      <c r="F69" s="306"/>
      <c r="G69" s="306"/>
      <c r="H69" s="306"/>
    </row>
    <row r="70" spans="3:8" x14ac:dyDescent="0.2">
      <c r="C70" s="306"/>
      <c r="D70" s="306"/>
      <c r="E70" s="306"/>
      <c r="F70" s="306"/>
      <c r="G70" s="306"/>
      <c r="H70" s="306"/>
    </row>
    <row r="71" spans="3:8" x14ac:dyDescent="0.2">
      <c r="C71" s="306"/>
      <c r="D71" s="306"/>
      <c r="E71" s="306"/>
      <c r="F71" s="306"/>
      <c r="G71" s="306"/>
      <c r="H71" s="306"/>
    </row>
    <row r="72" spans="3:8" x14ac:dyDescent="0.2">
      <c r="C72" s="306"/>
      <c r="D72" s="306"/>
      <c r="E72" s="306"/>
      <c r="F72" s="306"/>
      <c r="G72" s="306"/>
      <c r="H72" s="306"/>
    </row>
    <row r="73" spans="3:8" x14ac:dyDescent="0.2">
      <c r="C73" s="306"/>
      <c r="D73" s="306"/>
      <c r="E73" s="306"/>
      <c r="F73" s="306"/>
      <c r="G73" s="306"/>
      <c r="H73" s="306"/>
    </row>
    <row r="74" spans="3:8" x14ac:dyDescent="0.2">
      <c r="C74" s="306"/>
      <c r="D74" s="306"/>
      <c r="E74" s="306"/>
      <c r="F74" s="306"/>
      <c r="G74" s="306"/>
      <c r="H74" s="306"/>
    </row>
    <row r="75" spans="3:8" x14ac:dyDescent="0.2">
      <c r="C75" s="306"/>
      <c r="D75" s="306"/>
      <c r="E75" s="306"/>
      <c r="F75" s="306"/>
      <c r="G75" s="306"/>
      <c r="H75" s="306"/>
    </row>
    <row r="76" spans="3:8" x14ac:dyDescent="0.2">
      <c r="C76" s="306"/>
      <c r="D76" s="306"/>
      <c r="E76" s="306"/>
      <c r="F76" s="306"/>
      <c r="G76" s="306"/>
      <c r="H76" s="306"/>
    </row>
    <row r="77" spans="3:8" x14ac:dyDescent="0.2">
      <c r="C77" s="306"/>
      <c r="D77" s="306"/>
      <c r="E77" s="306"/>
      <c r="F77" s="306"/>
      <c r="G77" s="306"/>
      <c r="H77" s="306"/>
    </row>
    <row r="78" spans="3:8" x14ac:dyDescent="0.2">
      <c r="C78" s="306"/>
      <c r="D78" s="306"/>
      <c r="E78" s="306"/>
      <c r="F78" s="306"/>
      <c r="G78" s="306"/>
      <c r="H78" s="306"/>
    </row>
    <row r="79" spans="3:8" x14ac:dyDescent="0.2">
      <c r="C79" s="306"/>
      <c r="D79" s="306"/>
      <c r="E79" s="306"/>
      <c r="F79" s="306"/>
      <c r="G79" s="306"/>
      <c r="H79" s="306"/>
    </row>
    <row r="80" spans="3:8" x14ac:dyDescent="0.2">
      <c r="C80" s="306"/>
      <c r="D80" s="306"/>
      <c r="E80" s="306"/>
      <c r="F80" s="306"/>
      <c r="G80" s="306"/>
      <c r="H80" s="306"/>
    </row>
    <row r="81" spans="3:8" x14ac:dyDescent="0.2">
      <c r="C81" s="306"/>
      <c r="D81" s="306"/>
      <c r="E81" s="306"/>
      <c r="F81" s="306"/>
      <c r="G81" s="306"/>
      <c r="H81" s="306"/>
    </row>
    <row r="82" spans="3:8" x14ac:dyDescent="0.2">
      <c r="C82" s="306"/>
      <c r="D82" s="306"/>
      <c r="E82" s="306"/>
      <c r="F82" s="306"/>
      <c r="G82" s="306"/>
      <c r="H82" s="306"/>
    </row>
    <row r="83" spans="3:8" x14ac:dyDescent="0.2">
      <c r="C83" s="306"/>
      <c r="D83" s="306"/>
      <c r="E83" s="306"/>
      <c r="F83" s="306"/>
      <c r="G83" s="306"/>
      <c r="H83" s="306"/>
    </row>
    <row r="84" spans="3:8" x14ac:dyDescent="0.2">
      <c r="C84" s="306"/>
      <c r="D84" s="306"/>
      <c r="E84" s="306"/>
      <c r="F84" s="306"/>
      <c r="G84" s="306"/>
      <c r="H84" s="306"/>
    </row>
    <row r="85" spans="3:8" x14ac:dyDescent="0.2">
      <c r="C85" s="306"/>
      <c r="D85" s="306"/>
      <c r="E85" s="306"/>
      <c r="F85" s="306"/>
      <c r="G85" s="306"/>
      <c r="H85" s="306"/>
    </row>
    <row r="86" spans="3:8" x14ac:dyDescent="0.2">
      <c r="C86" s="306"/>
      <c r="D86" s="306"/>
      <c r="E86" s="306"/>
      <c r="F86" s="306"/>
      <c r="G86" s="306"/>
      <c r="H86" s="306"/>
    </row>
    <row r="87" spans="3:8" x14ac:dyDescent="0.2">
      <c r="C87" s="306"/>
      <c r="D87" s="306"/>
      <c r="E87" s="306"/>
      <c r="F87" s="306"/>
      <c r="G87" s="306"/>
      <c r="H87" s="306"/>
    </row>
    <row r="88" spans="3:8" x14ac:dyDescent="0.2">
      <c r="C88" s="306"/>
      <c r="D88" s="306"/>
      <c r="E88" s="306"/>
      <c r="F88" s="306"/>
      <c r="G88" s="306"/>
      <c r="H88" s="306"/>
    </row>
    <row r="89" spans="3:8" x14ac:dyDescent="0.2">
      <c r="C89" s="306"/>
      <c r="D89" s="306"/>
      <c r="E89" s="306"/>
      <c r="F89" s="306"/>
      <c r="G89" s="306"/>
      <c r="H89" s="306"/>
    </row>
    <row r="90" spans="3:8" x14ac:dyDescent="0.2">
      <c r="C90" s="306"/>
      <c r="D90" s="306"/>
      <c r="E90" s="306"/>
      <c r="F90" s="306"/>
      <c r="G90" s="306"/>
      <c r="H90" s="306"/>
    </row>
    <row r="91" spans="3:8" x14ac:dyDescent="0.2">
      <c r="C91" s="306"/>
      <c r="D91" s="306"/>
      <c r="E91" s="306"/>
      <c r="F91" s="306"/>
      <c r="G91" s="306"/>
      <c r="H91" s="306"/>
    </row>
    <row r="92" spans="3:8" x14ac:dyDescent="0.2">
      <c r="C92" s="306"/>
      <c r="D92" s="306"/>
      <c r="E92" s="306"/>
      <c r="F92" s="306"/>
      <c r="G92" s="306"/>
      <c r="H92" s="306"/>
    </row>
    <row r="93" spans="3:8" x14ac:dyDescent="0.2">
      <c r="C93" s="306"/>
      <c r="D93" s="306"/>
      <c r="E93" s="306"/>
      <c r="F93" s="306"/>
      <c r="G93" s="306"/>
      <c r="H93" s="306"/>
    </row>
    <row r="94" spans="3:8" x14ac:dyDescent="0.2">
      <c r="C94" s="306"/>
      <c r="D94" s="306"/>
      <c r="E94" s="306"/>
      <c r="F94" s="306"/>
      <c r="G94" s="306"/>
      <c r="H94" s="306"/>
    </row>
    <row r="95" spans="3:8" x14ac:dyDescent="0.2">
      <c r="C95" s="306"/>
      <c r="D95" s="306"/>
      <c r="E95" s="306"/>
      <c r="F95" s="306"/>
      <c r="G95" s="306"/>
      <c r="H95" s="306"/>
    </row>
    <row r="96" spans="3:8" x14ac:dyDescent="0.2">
      <c r="C96" s="306"/>
      <c r="D96" s="306"/>
      <c r="E96" s="306"/>
      <c r="F96" s="306"/>
      <c r="G96" s="306"/>
      <c r="H96" s="306"/>
    </row>
    <row r="97" spans="3:8" x14ac:dyDescent="0.2">
      <c r="C97" s="306"/>
      <c r="D97" s="306"/>
      <c r="E97" s="306"/>
      <c r="F97" s="306"/>
      <c r="G97" s="306"/>
      <c r="H97" s="306"/>
    </row>
    <row r="98" spans="3:8" x14ac:dyDescent="0.2">
      <c r="C98" s="306"/>
      <c r="D98" s="306"/>
      <c r="E98" s="306"/>
      <c r="F98" s="306"/>
      <c r="G98" s="306"/>
      <c r="H98" s="306"/>
    </row>
    <row r="99" spans="3:8" x14ac:dyDescent="0.2">
      <c r="C99" s="306"/>
      <c r="D99" s="306"/>
      <c r="E99" s="306"/>
      <c r="F99" s="306"/>
      <c r="G99" s="306"/>
      <c r="H99" s="306"/>
    </row>
    <row r="100" spans="3:8" x14ac:dyDescent="0.2">
      <c r="C100" s="306"/>
      <c r="D100" s="306"/>
      <c r="E100" s="306"/>
      <c r="F100" s="306"/>
      <c r="G100" s="306"/>
      <c r="H100" s="306"/>
    </row>
    <row r="101" spans="3:8" x14ac:dyDescent="0.2">
      <c r="C101" s="306"/>
      <c r="D101" s="306"/>
      <c r="E101" s="306"/>
      <c r="F101" s="306"/>
      <c r="G101" s="306"/>
      <c r="H101" s="306"/>
    </row>
    <row r="102" spans="3:8" x14ac:dyDescent="0.2">
      <c r="C102" s="306"/>
      <c r="D102" s="306"/>
      <c r="E102" s="306"/>
      <c r="F102" s="306"/>
      <c r="G102" s="306"/>
      <c r="H102" s="306"/>
    </row>
    <row r="103" spans="3:8" x14ac:dyDescent="0.2">
      <c r="C103" s="306"/>
      <c r="D103" s="306"/>
      <c r="E103" s="306"/>
      <c r="F103" s="306"/>
      <c r="G103" s="306"/>
      <c r="H103" s="306"/>
    </row>
    <row r="104" spans="3:8" x14ac:dyDescent="0.2">
      <c r="C104" s="306"/>
      <c r="D104" s="306"/>
      <c r="E104" s="306"/>
      <c r="F104" s="306"/>
      <c r="G104" s="306"/>
      <c r="H104" s="306"/>
    </row>
    <row r="105" spans="3:8" x14ac:dyDescent="0.2">
      <c r="C105" s="306"/>
      <c r="D105" s="306"/>
      <c r="E105" s="306"/>
      <c r="F105" s="306"/>
      <c r="G105" s="306"/>
      <c r="H105" s="306"/>
    </row>
    <row r="106" spans="3:8" x14ac:dyDescent="0.2">
      <c r="C106" s="306"/>
      <c r="D106" s="306"/>
      <c r="E106" s="306"/>
      <c r="F106" s="306"/>
      <c r="G106" s="306"/>
      <c r="H106" s="306"/>
    </row>
    <row r="107" spans="3:8" x14ac:dyDescent="0.2">
      <c r="C107" s="306"/>
      <c r="D107" s="306"/>
      <c r="E107" s="306"/>
      <c r="F107" s="306"/>
      <c r="G107" s="306"/>
      <c r="H107" s="306"/>
    </row>
    <row r="108" spans="3:8" x14ac:dyDescent="0.2">
      <c r="C108" s="306"/>
      <c r="D108" s="306"/>
      <c r="E108" s="306"/>
      <c r="F108" s="306"/>
      <c r="G108" s="306"/>
      <c r="H108" s="306"/>
    </row>
    <row r="109" spans="3:8" x14ac:dyDescent="0.2">
      <c r="C109" s="306"/>
      <c r="D109" s="306"/>
      <c r="E109" s="306"/>
      <c r="F109" s="306"/>
      <c r="G109" s="306"/>
      <c r="H109" s="306"/>
    </row>
    <row r="110" spans="3:8" x14ac:dyDescent="0.2">
      <c r="C110" s="306"/>
      <c r="D110" s="306"/>
      <c r="E110" s="306"/>
      <c r="F110" s="306"/>
      <c r="G110" s="306"/>
      <c r="H110" s="306"/>
    </row>
    <row r="111" spans="3:8" x14ac:dyDescent="0.2">
      <c r="C111" s="306"/>
      <c r="D111" s="306"/>
      <c r="E111" s="306"/>
      <c r="F111" s="306"/>
      <c r="G111" s="306"/>
      <c r="H111" s="306"/>
    </row>
    <row r="112" spans="3:8" x14ac:dyDescent="0.2">
      <c r="C112" s="306"/>
      <c r="D112" s="306"/>
      <c r="E112" s="306"/>
      <c r="F112" s="306"/>
      <c r="G112" s="306"/>
      <c r="H112" s="306"/>
    </row>
    <row r="113" spans="3:8" x14ac:dyDescent="0.2">
      <c r="C113" s="306"/>
      <c r="D113" s="306"/>
      <c r="E113" s="306"/>
      <c r="F113" s="306"/>
      <c r="G113" s="306"/>
      <c r="H113" s="306"/>
    </row>
    <row r="114" spans="3:8" x14ac:dyDescent="0.2">
      <c r="C114" s="306"/>
      <c r="D114" s="306"/>
      <c r="E114" s="306"/>
      <c r="F114" s="306"/>
      <c r="G114" s="306"/>
      <c r="H114" s="306"/>
    </row>
    <row r="115" spans="3:8" x14ac:dyDescent="0.2">
      <c r="C115" s="306"/>
      <c r="D115" s="306"/>
      <c r="E115" s="306"/>
      <c r="F115" s="306"/>
      <c r="G115" s="306"/>
      <c r="H115" s="306"/>
    </row>
    <row r="116" spans="3:8" x14ac:dyDescent="0.2">
      <c r="C116" s="306"/>
      <c r="D116" s="306"/>
      <c r="E116" s="306"/>
      <c r="F116" s="306"/>
      <c r="G116" s="306"/>
      <c r="H116" s="306"/>
    </row>
    <row r="117" spans="3:8" x14ac:dyDescent="0.2">
      <c r="C117" s="306"/>
      <c r="D117" s="306"/>
      <c r="E117" s="306"/>
      <c r="F117" s="306"/>
      <c r="G117" s="306"/>
      <c r="H117" s="306"/>
    </row>
    <row r="118" spans="3:8" x14ac:dyDescent="0.2">
      <c r="C118" s="306"/>
      <c r="D118" s="306"/>
      <c r="E118" s="306"/>
      <c r="F118" s="306"/>
      <c r="G118" s="306"/>
      <c r="H118" s="306"/>
    </row>
    <row r="119" spans="3:8" x14ac:dyDescent="0.2">
      <c r="C119" s="306"/>
      <c r="D119" s="306"/>
      <c r="E119" s="306"/>
      <c r="F119" s="306"/>
      <c r="G119" s="306"/>
      <c r="H119" s="306"/>
    </row>
    <row r="120" spans="3:8" x14ac:dyDescent="0.2">
      <c r="C120" s="306"/>
      <c r="D120" s="306"/>
      <c r="E120" s="306"/>
      <c r="F120" s="306"/>
      <c r="G120" s="306"/>
      <c r="H120" s="306"/>
    </row>
    <row r="121" spans="3:8" x14ac:dyDescent="0.2">
      <c r="C121" s="306"/>
      <c r="D121" s="306"/>
      <c r="E121" s="306"/>
      <c r="F121" s="306"/>
      <c r="G121" s="306"/>
      <c r="H121" s="306"/>
    </row>
    <row r="122" spans="3:8" x14ac:dyDescent="0.2">
      <c r="C122" s="306"/>
      <c r="D122" s="306"/>
      <c r="E122" s="306"/>
      <c r="F122" s="306"/>
      <c r="G122" s="306"/>
      <c r="H122" s="306"/>
    </row>
    <row r="123" spans="3:8" x14ac:dyDescent="0.2">
      <c r="C123" s="306"/>
      <c r="D123" s="306"/>
      <c r="E123" s="306"/>
      <c r="F123" s="306"/>
      <c r="G123" s="306"/>
      <c r="H123" s="306"/>
    </row>
    <row r="124" spans="3:8" x14ac:dyDescent="0.2">
      <c r="C124" s="306"/>
      <c r="D124" s="306"/>
      <c r="E124" s="306"/>
      <c r="F124" s="306"/>
      <c r="G124" s="306"/>
      <c r="H124" s="306"/>
    </row>
    <row r="125" spans="3:8" x14ac:dyDescent="0.2">
      <c r="C125" s="306"/>
      <c r="D125" s="306"/>
      <c r="E125" s="306"/>
      <c r="F125" s="306"/>
      <c r="G125" s="306"/>
      <c r="H125" s="306"/>
    </row>
    <row r="126" spans="3:8" x14ac:dyDescent="0.2">
      <c r="C126" s="306"/>
      <c r="D126" s="306"/>
      <c r="E126" s="306"/>
      <c r="F126" s="306"/>
      <c r="G126" s="306"/>
      <c r="H126" s="306"/>
    </row>
    <row r="127" spans="3:8" x14ac:dyDescent="0.2">
      <c r="C127" s="306"/>
      <c r="D127" s="306"/>
      <c r="E127" s="306"/>
      <c r="F127" s="306"/>
      <c r="G127" s="306"/>
      <c r="H127" s="306"/>
    </row>
    <row r="128" spans="3:8" x14ac:dyDescent="0.2">
      <c r="C128" s="306"/>
      <c r="D128" s="306"/>
      <c r="E128" s="306"/>
      <c r="F128" s="306"/>
      <c r="G128" s="306"/>
      <c r="H128" s="306"/>
    </row>
    <row r="129" spans="3:8" x14ac:dyDescent="0.2">
      <c r="C129" s="306"/>
      <c r="D129" s="306"/>
      <c r="E129" s="306"/>
      <c r="F129" s="306"/>
      <c r="G129" s="306"/>
      <c r="H129" s="306"/>
    </row>
    <row r="130" spans="3:8" x14ac:dyDescent="0.2">
      <c r="C130" s="306"/>
      <c r="D130" s="306"/>
      <c r="E130" s="306"/>
      <c r="F130" s="306"/>
      <c r="G130" s="306"/>
      <c r="H130" s="306"/>
    </row>
    <row r="131" spans="3:8" x14ac:dyDescent="0.2">
      <c r="C131" s="306"/>
      <c r="D131" s="306"/>
      <c r="E131" s="306"/>
      <c r="F131" s="306"/>
      <c r="G131" s="306"/>
      <c r="H131" s="306"/>
    </row>
    <row r="132" spans="3:8" x14ac:dyDescent="0.2">
      <c r="C132" s="306"/>
      <c r="D132" s="306"/>
      <c r="E132" s="306"/>
      <c r="F132" s="306"/>
      <c r="G132" s="306"/>
      <c r="H132" s="306"/>
    </row>
    <row r="133" spans="3:8" x14ac:dyDescent="0.2">
      <c r="C133" s="306"/>
      <c r="D133" s="306"/>
      <c r="E133" s="306"/>
      <c r="F133" s="306"/>
      <c r="G133" s="306"/>
      <c r="H133" s="306"/>
    </row>
    <row r="134" spans="3:8" x14ac:dyDescent="0.2">
      <c r="C134" s="306"/>
      <c r="D134" s="306"/>
      <c r="E134" s="306"/>
      <c r="F134" s="306"/>
      <c r="G134" s="306"/>
      <c r="H134" s="306"/>
    </row>
    <row r="135" spans="3:8" x14ac:dyDescent="0.2">
      <c r="C135" s="306"/>
      <c r="D135" s="306"/>
      <c r="E135" s="306"/>
      <c r="F135" s="306"/>
      <c r="G135" s="306"/>
      <c r="H135" s="306"/>
    </row>
    <row r="136" spans="3:8" x14ac:dyDescent="0.2">
      <c r="C136" s="306"/>
      <c r="D136" s="306"/>
      <c r="E136" s="306"/>
      <c r="F136" s="306"/>
      <c r="G136" s="306"/>
      <c r="H136" s="306"/>
    </row>
    <row r="137" spans="3:8" x14ac:dyDescent="0.2">
      <c r="C137" s="306"/>
      <c r="D137" s="306"/>
      <c r="E137" s="306"/>
      <c r="F137" s="306"/>
      <c r="G137" s="306"/>
      <c r="H137" s="306"/>
    </row>
  </sheetData>
  <mergeCells count="34">
    <mergeCell ref="C2:K2"/>
    <mergeCell ref="C4:K4"/>
    <mergeCell ref="G19:I19"/>
    <mergeCell ref="D19:E19"/>
    <mergeCell ref="A9:K9"/>
    <mergeCell ref="A10:K15"/>
    <mergeCell ref="A16:K16"/>
    <mergeCell ref="A17:K17"/>
    <mergeCell ref="A18:K18"/>
    <mergeCell ref="C3:K3"/>
    <mergeCell ref="C7:D7"/>
    <mergeCell ref="C8:D8"/>
    <mergeCell ref="I7:K7"/>
    <mergeCell ref="C5:F5"/>
    <mergeCell ref="H5:K5"/>
    <mergeCell ref="A20:K20"/>
    <mergeCell ref="C6:K6"/>
    <mergeCell ref="I8:K8"/>
    <mergeCell ref="E7:G7"/>
    <mergeCell ref="E8:G8"/>
    <mergeCell ref="A51:K51"/>
    <mergeCell ref="G22:K22"/>
    <mergeCell ref="A37:K37"/>
    <mergeCell ref="A38:K38"/>
    <mergeCell ref="G24:K24"/>
    <mergeCell ref="G25:K25"/>
    <mergeCell ref="G26:K26"/>
    <mergeCell ref="A49:K49"/>
    <mergeCell ref="A48:K48"/>
    <mergeCell ref="A50:K50"/>
    <mergeCell ref="A40:K40"/>
    <mergeCell ref="A41:K41"/>
    <mergeCell ref="A42:K42"/>
    <mergeCell ref="A43:K43"/>
  </mergeCells>
  <conditionalFormatting sqref="E7:G8 I7:K8">
    <cfRule type="cellIs" dxfId="97" priority="2" operator="equal">
      <formula>0</formula>
    </cfRule>
  </conditionalFormatting>
  <conditionalFormatting sqref="A42:K43">
    <cfRule type="cellIs" dxfId="96" priority="1" operator="equal">
      <formula>0</formula>
    </cfRule>
  </conditionalFormatting>
  <dataValidations count="1">
    <dataValidation type="list" allowBlank="1" showInputMessage="1" showErrorMessage="1" sqref="E25">
      <formula1>$L$10:$L$54</formula1>
    </dataValidation>
  </dataValidations>
  <pageMargins left="0.43307086614173229" right="0.23622047244094491" top="0.15748031496062992" bottom="0.15748031496062992" header="0.31496062992125984" footer="0.31496062992125984"/>
  <pageSetup paperSize="9" scale="90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6" tint="-0.249977111117893"/>
  </sheetPr>
  <dimension ref="A1:G27"/>
  <sheetViews>
    <sheetView showGridLines="0" workbookViewId="0">
      <selection activeCell="E16" sqref="E16"/>
    </sheetView>
  </sheetViews>
  <sheetFormatPr defaultRowHeight="15" x14ac:dyDescent="0.25"/>
  <cols>
    <col min="1" max="1" width="4.5703125" style="2" customWidth="1"/>
    <col min="2" max="2" width="3.7109375" style="1289" customWidth="1"/>
    <col min="3" max="3" width="1.140625" style="2" customWidth="1"/>
    <col min="4" max="4" width="5" style="2" customWidth="1"/>
    <col min="5" max="5" width="52.7109375" style="2" customWidth="1"/>
    <col min="6" max="6" width="9.140625" style="1230"/>
    <col min="7" max="7" width="2.5703125" style="2" customWidth="1"/>
    <col min="8" max="8" width="4.140625" style="2" customWidth="1"/>
    <col min="9" max="16384" width="9.140625" style="2"/>
  </cols>
  <sheetData>
    <row r="1" spans="1:7" ht="9" customHeight="1" x14ac:dyDescent="0.25"/>
    <row r="2" spans="1:7" ht="14.25" customHeight="1" x14ac:dyDescent="0.2">
      <c r="B2" s="1616" t="s">
        <v>366</v>
      </c>
      <c r="C2" s="1617"/>
      <c r="D2" s="1617"/>
      <c r="E2" s="1617"/>
      <c r="F2" s="1617"/>
      <c r="G2" s="1618"/>
    </row>
    <row r="3" spans="1:7" ht="14.25" customHeight="1" x14ac:dyDescent="0.2">
      <c r="A3" s="1240"/>
      <c r="B3" s="1619"/>
      <c r="C3" s="1620"/>
      <c r="D3" s="1620"/>
      <c r="E3" s="1620"/>
      <c r="F3" s="1620"/>
      <c r="G3" s="1621"/>
    </row>
    <row r="4" spans="1:7" ht="14.25" customHeight="1" x14ac:dyDescent="0.2">
      <c r="A4" s="1240"/>
      <c r="B4" s="1619"/>
      <c r="C4" s="1620"/>
      <c r="D4" s="1620"/>
      <c r="E4" s="1620"/>
      <c r="F4" s="1620"/>
      <c r="G4" s="1621"/>
    </row>
    <row r="5" spans="1:7" ht="15" customHeight="1" x14ac:dyDescent="0.2">
      <c r="B5" s="1619"/>
      <c r="C5" s="1620"/>
      <c r="D5" s="1620"/>
      <c r="E5" s="1620"/>
      <c r="F5" s="1620"/>
      <c r="G5" s="1621"/>
    </row>
    <row r="6" spans="1:7" ht="15" customHeight="1" x14ac:dyDescent="0.2">
      <c r="B6" s="1290"/>
      <c r="C6" s="1241"/>
      <c r="D6" s="1241"/>
      <c r="E6" s="1241"/>
      <c r="F6" s="1241"/>
      <c r="G6" s="1242"/>
    </row>
    <row r="7" spans="1:7" x14ac:dyDescent="0.25">
      <c r="B7" s="1291">
        <v>1</v>
      </c>
      <c r="C7" s="1287" t="s">
        <v>322</v>
      </c>
      <c r="D7" s="1243" t="s">
        <v>367</v>
      </c>
      <c r="E7" s="42"/>
      <c r="F7" s="1246" t="s">
        <v>405</v>
      </c>
      <c r="G7" s="1247"/>
    </row>
    <row r="8" spans="1:7" x14ac:dyDescent="0.25">
      <c r="B8" s="1291">
        <v>2</v>
      </c>
      <c r="C8" s="1287" t="s">
        <v>322</v>
      </c>
      <c r="D8" s="1243" t="s">
        <v>366</v>
      </c>
      <c r="E8" s="42"/>
      <c r="F8" s="1246" t="s">
        <v>209</v>
      </c>
      <c r="G8" s="1247"/>
    </row>
    <row r="9" spans="1:7" x14ac:dyDescent="0.25">
      <c r="B9" s="1291">
        <v>3</v>
      </c>
      <c r="C9" s="1287" t="s">
        <v>322</v>
      </c>
      <c r="D9" s="1243" t="s">
        <v>182</v>
      </c>
      <c r="E9" s="42"/>
      <c r="F9" s="1246" t="s">
        <v>406</v>
      </c>
      <c r="G9" s="1247"/>
    </row>
    <row r="10" spans="1:7" x14ac:dyDescent="0.25">
      <c r="B10" s="1291">
        <v>4</v>
      </c>
      <c r="C10" s="1287" t="s">
        <v>322</v>
      </c>
      <c r="D10" s="1243" t="s">
        <v>368</v>
      </c>
      <c r="E10" s="42"/>
      <c r="F10" s="1246" t="s">
        <v>407</v>
      </c>
      <c r="G10" s="1247"/>
    </row>
    <row r="11" spans="1:7" x14ac:dyDescent="0.25">
      <c r="B11" s="1291">
        <v>5</v>
      </c>
      <c r="C11" s="1287" t="s">
        <v>322</v>
      </c>
      <c r="D11" s="1243" t="s">
        <v>383</v>
      </c>
      <c r="E11" s="42"/>
      <c r="F11" s="1246" t="s">
        <v>408</v>
      </c>
      <c r="G11" s="1247"/>
    </row>
    <row r="12" spans="1:7" x14ac:dyDescent="0.25">
      <c r="B12" s="1291">
        <v>6</v>
      </c>
      <c r="C12" s="1287" t="s">
        <v>322</v>
      </c>
      <c r="D12" s="1243" t="s">
        <v>457</v>
      </c>
      <c r="E12" s="42"/>
      <c r="F12" s="1246" t="s">
        <v>409</v>
      </c>
      <c r="G12" s="1247"/>
    </row>
    <row r="13" spans="1:7" x14ac:dyDescent="0.25">
      <c r="B13" s="1291">
        <v>7</v>
      </c>
      <c r="C13" s="1287" t="s">
        <v>322</v>
      </c>
      <c r="D13" s="1243" t="s">
        <v>369</v>
      </c>
      <c r="E13" s="42"/>
      <c r="F13" s="1246" t="s">
        <v>410</v>
      </c>
      <c r="G13" s="1247"/>
    </row>
    <row r="14" spans="1:7" x14ac:dyDescent="0.25">
      <c r="B14" s="1291">
        <v>8</v>
      </c>
      <c r="C14" s="1287" t="s">
        <v>322</v>
      </c>
      <c r="D14" s="1243" t="s">
        <v>50</v>
      </c>
      <c r="E14" s="42"/>
      <c r="F14" s="1246" t="s">
        <v>411</v>
      </c>
      <c r="G14" s="1247"/>
    </row>
    <row r="15" spans="1:7" x14ac:dyDescent="0.25">
      <c r="B15" s="1291">
        <v>9</v>
      </c>
      <c r="C15" s="1287" t="s">
        <v>322</v>
      </c>
      <c r="D15" s="1243" t="s">
        <v>370</v>
      </c>
      <c r="E15" s="42"/>
      <c r="F15" s="1246" t="s">
        <v>412</v>
      </c>
      <c r="G15" s="1247"/>
    </row>
    <row r="16" spans="1:7" x14ac:dyDescent="0.25">
      <c r="B16" s="1291">
        <v>10</v>
      </c>
      <c r="C16" s="1287" t="s">
        <v>322</v>
      </c>
      <c r="D16" s="1243" t="s">
        <v>371</v>
      </c>
      <c r="E16" s="42"/>
      <c r="F16" s="1246" t="s">
        <v>413</v>
      </c>
      <c r="G16" s="1247"/>
    </row>
    <row r="17" spans="2:7" x14ac:dyDescent="0.25">
      <c r="B17" s="1291">
        <v>11</v>
      </c>
      <c r="C17" s="1287" t="s">
        <v>322</v>
      </c>
      <c r="D17" s="1243" t="s">
        <v>372</v>
      </c>
      <c r="E17" s="42"/>
      <c r="F17" s="1246" t="s">
        <v>414</v>
      </c>
      <c r="G17" s="1247"/>
    </row>
    <row r="18" spans="2:7" x14ac:dyDescent="0.25">
      <c r="B18" s="1291">
        <v>12</v>
      </c>
      <c r="C18" s="1287" t="s">
        <v>322</v>
      </c>
      <c r="D18" s="1243" t="s">
        <v>711</v>
      </c>
      <c r="E18" s="42"/>
      <c r="F18" s="1246" t="s">
        <v>415</v>
      </c>
      <c r="G18" s="1247"/>
    </row>
    <row r="19" spans="2:7" x14ac:dyDescent="0.25">
      <c r="B19" s="1291">
        <v>13</v>
      </c>
      <c r="C19" s="1287" t="s">
        <v>322</v>
      </c>
      <c r="D19" s="1243" t="s">
        <v>456</v>
      </c>
      <c r="E19" s="42"/>
      <c r="F19" s="1246" t="s">
        <v>416</v>
      </c>
      <c r="G19" s="1247"/>
    </row>
    <row r="20" spans="2:7" x14ac:dyDescent="0.25">
      <c r="B20" s="1291"/>
      <c r="C20" s="1287"/>
      <c r="D20" s="1244" t="s">
        <v>453</v>
      </c>
      <c r="E20" s="42"/>
      <c r="F20" s="1246"/>
      <c r="G20" s="1247"/>
    </row>
    <row r="21" spans="2:7" x14ac:dyDescent="0.25">
      <c r="B21" s="1291"/>
      <c r="C21" s="1287"/>
      <c r="D21" s="1244" t="s">
        <v>454</v>
      </c>
      <c r="E21" s="42"/>
      <c r="F21" s="1246"/>
      <c r="G21" s="1247"/>
    </row>
    <row r="22" spans="2:7" x14ac:dyDescent="0.25">
      <c r="B22" s="1291"/>
      <c r="C22" s="1287"/>
      <c r="D22" s="1244" t="s">
        <v>455</v>
      </c>
      <c r="E22" s="42"/>
      <c r="F22" s="1246"/>
      <c r="G22" s="1247"/>
    </row>
    <row r="23" spans="2:7" x14ac:dyDescent="0.25">
      <c r="B23" s="1291">
        <v>14</v>
      </c>
      <c r="C23" s="1287" t="s">
        <v>322</v>
      </c>
      <c r="D23" s="1243" t="s">
        <v>705</v>
      </c>
      <c r="E23" s="42"/>
      <c r="F23" s="1246" t="s">
        <v>706</v>
      </c>
      <c r="G23" s="1247"/>
    </row>
    <row r="24" spans="2:7" x14ac:dyDescent="0.25">
      <c r="B24" s="1291">
        <v>15</v>
      </c>
      <c r="C24" s="1287" t="s">
        <v>322</v>
      </c>
      <c r="D24" s="1243" t="s">
        <v>557</v>
      </c>
      <c r="E24" s="42"/>
      <c r="F24" s="1246" t="s">
        <v>707</v>
      </c>
      <c r="G24" s="1247"/>
    </row>
    <row r="25" spans="2:7" x14ac:dyDescent="0.25">
      <c r="B25" s="1291">
        <v>16</v>
      </c>
      <c r="C25" s="1287" t="s">
        <v>322</v>
      </c>
      <c r="D25" s="1243" t="s">
        <v>710</v>
      </c>
      <c r="E25" s="42"/>
      <c r="F25" s="1246" t="s">
        <v>708</v>
      </c>
      <c r="G25" s="1247"/>
    </row>
    <row r="26" spans="2:7" x14ac:dyDescent="0.25">
      <c r="B26" s="1291">
        <v>17</v>
      </c>
      <c r="C26" s="1287" t="s">
        <v>322</v>
      </c>
      <c r="D26" s="1243" t="s">
        <v>704</v>
      </c>
      <c r="E26" s="1243"/>
      <c r="F26" s="1246" t="s">
        <v>709</v>
      </c>
      <c r="G26" s="1247"/>
    </row>
    <row r="27" spans="2:7" x14ac:dyDescent="0.25">
      <c r="B27" s="1292"/>
      <c r="C27" s="1288"/>
      <c r="D27" s="1245"/>
      <c r="E27" s="1245"/>
      <c r="F27" s="1248"/>
      <c r="G27" s="1249"/>
    </row>
  </sheetData>
  <mergeCells count="1">
    <mergeCell ref="B2:G5"/>
  </mergeCells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6" tint="-0.249977111117893"/>
  </sheetPr>
  <dimension ref="B1:AT189"/>
  <sheetViews>
    <sheetView showGridLines="0" workbookViewId="0">
      <selection activeCell="B32" sqref="B32:X32"/>
    </sheetView>
  </sheetViews>
  <sheetFormatPr defaultRowHeight="14.25" x14ac:dyDescent="0.2"/>
  <cols>
    <col min="1" max="1" width="1" style="358" customWidth="1"/>
    <col min="2" max="2" width="10" style="358" customWidth="1"/>
    <col min="3" max="3" width="5" style="358" customWidth="1"/>
    <col min="4" max="34" width="2.5703125" style="358" customWidth="1"/>
    <col min="35" max="35" width="3.7109375" style="358" hidden="1" customWidth="1"/>
    <col min="36" max="36" width="3.7109375" style="358" customWidth="1"/>
    <col min="37" max="37" width="4.5703125" style="358" customWidth="1"/>
    <col min="38" max="38" width="1.42578125" style="357" customWidth="1"/>
    <col min="39" max="45" width="3.42578125" style="358" customWidth="1"/>
    <col min="46" max="46" width="9.140625" style="358" hidden="1" customWidth="1"/>
    <col min="47" max="16384" width="9.140625" style="358"/>
  </cols>
  <sheetData>
    <row r="1" spans="2:37" ht="9" customHeight="1" x14ac:dyDescent="0.2">
      <c r="B1" s="1622"/>
      <c r="C1" s="1622"/>
      <c r="D1" s="1622"/>
      <c r="E1" s="1622"/>
      <c r="F1" s="1622"/>
      <c r="G1" s="1622"/>
      <c r="H1" s="1622"/>
      <c r="I1" s="1622"/>
      <c r="J1" s="1622"/>
      <c r="K1" s="1622"/>
      <c r="L1" s="1622"/>
      <c r="M1" s="1622"/>
      <c r="N1" s="1622"/>
      <c r="O1" s="1622"/>
      <c r="P1" s="1622"/>
      <c r="Q1" s="1622"/>
      <c r="R1" s="1622"/>
      <c r="S1" s="1622"/>
      <c r="T1" s="1622"/>
      <c r="U1" s="1622"/>
      <c r="V1" s="1622"/>
      <c r="W1" s="1622"/>
      <c r="X1" s="1622"/>
      <c r="Y1" s="1622"/>
      <c r="Z1" s="1622"/>
      <c r="AA1" s="1622"/>
      <c r="AB1" s="1622"/>
      <c r="AC1" s="1622"/>
      <c r="AD1" s="1622"/>
      <c r="AE1" s="1622"/>
      <c r="AF1" s="1622"/>
      <c r="AG1" s="1622"/>
      <c r="AH1" s="1622"/>
      <c r="AI1" s="1622"/>
      <c r="AJ1" s="1622"/>
      <c r="AK1" s="1622"/>
    </row>
    <row r="2" spans="2:37" x14ac:dyDescent="0.2">
      <c r="B2" s="1622"/>
      <c r="C2" s="1622"/>
      <c r="D2" s="1622"/>
      <c r="E2" s="1622"/>
      <c r="F2" s="1622"/>
      <c r="G2" s="1622"/>
      <c r="H2" s="1622"/>
      <c r="I2" s="1622"/>
      <c r="J2" s="1622"/>
      <c r="K2" s="1622"/>
      <c r="L2" s="1622"/>
      <c r="M2" s="1622"/>
      <c r="N2" s="1622"/>
      <c r="O2" s="1622"/>
      <c r="P2" s="1622"/>
      <c r="Q2" s="1622"/>
      <c r="R2" s="1622"/>
      <c r="S2" s="1622"/>
      <c r="T2" s="1622"/>
      <c r="U2" s="1622"/>
      <c r="V2" s="1622"/>
      <c r="W2" s="1622"/>
      <c r="X2" s="1622"/>
      <c r="Y2" s="1622"/>
      <c r="Z2" s="1622"/>
      <c r="AA2" s="1622"/>
      <c r="AB2" s="1622"/>
      <c r="AC2" s="1622"/>
      <c r="AD2" s="1622"/>
      <c r="AE2" s="1622"/>
      <c r="AF2" s="1622"/>
      <c r="AG2" s="1622"/>
      <c r="AH2" s="1622"/>
      <c r="AI2" s="1622"/>
      <c r="AJ2" s="1622"/>
      <c r="AK2" s="1622"/>
    </row>
    <row r="3" spans="2:37" ht="9" customHeight="1" x14ac:dyDescent="0.2">
      <c r="B3" s="1622"/>
      <c r="C3" s="1622"/>
      <c r="D3" s="1622"/>
      <c r="E3" s="1622"/>
      <c r="F3" s="1622"/>
      <c r="G3" s="1622"/>
      <c r="H3" s="1622"/>
      <c r="I3" s="1622"/>
      <c r="J3" s="1622"/>
      <c r="K3" s="1622"/>
      <c r="L3" s="1622"/>
      <c r="M3" s="1622"/>
      <c r="N3" s="1622"/>
      <c r="O3" s="1622"/>
      <c r="P3" s="1622"/>
      <c r="Q3" s="1622"/>
      <c r="R3" s="1622"/>
      <c r="S3" s="1622"/>
      <c r="T3" s="1622"/>
      <c r="U3" s="1622"/>
      <c r="V3" s="1622"/>
      <c r="W3" s="1622"/>
      <c r="X3" s="1622"/>
      <c r="Y3" s="1622"/>
      <c r="Z3" s="1622"/>
      <c r="AA3" s="1622"/>
      <c r="AB3" s="1622"/>
      <c r="AC3" s="1622"/>
      <c r="AD3" s="1622"/>
      <c r="AE3" s="1622"/>
      <c r="AF3" s="1622"/>
      <c r="AG3" s="1622"/>
      <c r="AH3" s="1622"/>
      <c r="AI3" s="1622"/>
      <c r="AJ3" s="1622"/>
      <c r="AK3" s="1622"/>
    </row>
    <row r="4" spans="2:37" x14ac:dyDescent="0.2">
      <c r="B4" s="1622"/>
      <c r="C4" s="1622"/>
      <c r="D4" s="1622"/>
      <c r="E4" s="1622"/>
      <c r="F4" s="1622"/>
      <c r="G4" s="1622"/>
      <c r="H4" s="1622"/>
      <c r="I4" s="1622"/>
      <c r="J4" s="1622"/>
      <c r="K4" s="1622"/>
      <c r="L4" s="1622"/>
      <c r="M4" s="1622"/>
      <c r="N4" s="1622"/>
      <c r="O4" s="1622"/>
      <c r="P4" s="1622"/>
      <c r="Q4" s="1622"/>
      <c r="R4" s="1622"/>
      <c r="S4" s="1622"/>
      <c r="T4" s="1622"/>
      <c r="U4" s="1622"/>
      <c r="V4" s="1622"/>
      <c r="W4" s="1622"/>
      <c r="X4" s="1622"/>
      <c r="Y4" s="1622"/>
      <c r="Z4" s="1622"/>
      <c r="AA4" s="1622"/>
      <c r="AB4" s="1622"/>
      <c r="AC4" s="1622"/>
      <c r="AD4" s="1622"/>
      <c r="AE4" s="1622"/>
      <c r="AF4" s="1622"/>
      <c r="AG4" s="1622"/>
      <c r="AH4" s="1622"/>
      <c r="AI4" s="1622"/>
      <c r="AJ4" s="1622"/>
      <c r="AK4" s="1622"/>
    </row>
    <row r="5" spans="2:37" x14ac:dyDescent="0.2">
      <c r="B5" s="1622"/>
      <c r="C5" s="1622"/>
      <c r="D5" s="1622"/>
      <c r="E5" s="1622"/>
      <c r="F5" s="1622"/>
      <c r="G5" s="1622"/>
      <c r="H5" s="1622"/>
      <c r="I5" s="1622"/>
      <c r="J5" s="1622"/>
      <c r="K5" s="1622"/>
      <c r="L5" s="1622"/>
      <c r="M5" s="1622"/>
      <c r="N5" s="1622"/>
      <c r="O5" s="1622"/>
      <c r="P5" s="1622"/>
      <c r="Q5" s="1622"/>
      <c r="R5" s="1622"/>
      <c r="S5" s="1622"/>
      <c r="T5" s="1622"/>
      <c r="U5" s="1622"/>
      <c r="V5" s="1622"/>
      <c r="W5" s="1622"/>
      <c r="X5" s="1622"/>
      <c r="Y5" s="1622"/>
      <c r="Z5" s="1622"/>
      <c r="AA5" s="1622"/>
      <c r="AB5" s="1622"/>
      <c r="AC5" s="1622"/>
      <c r="AD5" s="1622"/>
      <c r="AE5" s="1622"/>
      <c r="AF5" s="1622"/>
      <c r="AG5" s="1622"/>
      <c r="AH5" s="1622"/>
      <c r="AI5" s="1622"/>
      <c r="AJ5" s="1622"/>
      <c r="AK5" s="1622"/>
    </row>
    <row r="6" spans="2:37" ht="18" x14ac:dyDescent="0.25">
      <c r="B6" s="1632" t="s">
        <v>182</v>
      </c>
      <c r="C6" s="1632"/>
      <c r="D6" s="1632"/>
      <c r="E6" s="1632"/>
      <c r="F6" s="1632"/>
      <c r="G6" s="1632"/>
      <c r="H6" s="1632"/>
      <c r="I6" s="1632"/>
      <c r="J6" s="1632"/>
      <c r="K6" s="1632"/>
      <c r="L6" s="1632"/>
      <c r="M6" s="1632"/>
      <c r="N6" s="1632"/>
      <c r="O6" s="1632"/>
      <c r="P6" s="1632"/>
      <c r="Q6" s="1632"/>
      <c r="R6" s="1632"/>
      <c r="S6" s="1632"/>
      <c r="T6" s="1632"/>
      <c r="U6" s="1632"/>
      <c r="V6" s="1632"/>
      <c r="W6" s="1632"/>
      <c r="X6" s="1632"/>
      <c r="Y6" s="1632"/>
      <c r="Z6" s="1632"/>
      <c r="AA6" s="1632"/>
      <c r="AB6" s="1632"/>
      <c r="AC6" s="1632"/>
      <c r="AD6" s="1632"/>
      <c r="AE6" s="1632"/>
      <c r="AF6" s="1632"/>
      <c r="AG6" s="1632"/>
      <c r="AH6" s="1632"/>
      <c r="AI6" s="1632"/>
      <c r="AJ6" s="1632"/>
      <c r="AK6" s="1632"/>
    </row>
    <row r="7" spans="2:37" ht="18" x14ac:dyDescent="0.25">
      <c r="B7" s="1632" t="str">
        <f>COVER!C4</f>
        <v>SMA MKGR SEPATAN</v>
      </c>
      <c r="C7" s="1632"/>
      <c r="D7" s="1632"/>
      <c r="E7" s="1632"/>
      <c r="F7" s="1632"/>
      <c r="G7" s="1632"/>
      <c r="H7" s="1632"/>
      <c r="I7" s="1632"/>
      <c r="J7" s="1632"/>
      <c r="K7" s="1632"/>
      <c r="L7" s="1632"/>
      <c r="M7" s="1632"/>
      <c r="N7" s="1632"/>
      <c r="O7" s="1632"/>
      <c r="P7" s="1632"/>
      <c r="Q7" s="1632"/>
      <c r="R7" s="1632"/>
      <c r="S7" s="1632"/>
      <c r="T7" s="1632"/>
      <c r="U7" s="1632"/>
      <c r="V7" s="1632"/>
      <c r="W7" s="1632"/>
      <c r="X7" s="1632"/>
      <c r="Y7" s="1632"/>
      <c r="Z7" s="1632"/>
      <c r="AA7" s="1632"/>
      <c r="AB7" s="1632"/>
      <c r="AC7" s="1632"/>
      <c r="AD7" s="1632"/>
      <c r="AE7" s="1632"/>
      <c r="AF7" s="1632"/>
      <c r="AG7" s="1632"/>
      <c r="AH7" s="1632"/>
      <c r="AI7" s="1632"/>
      <c r="AJ7" s="1632"/>
      <c r="AK7" s="1632"/>
    </row>
    <row r="8" spans="2:37" ht="15.75" customHeight="1" x14ac:dyDescent="0.2">
      <c r="B8" s="1633" t="str">
        <f>COVER!A18</f>
        <v>TAHUN PELAJARAN 2018/2019</v>
      </c>
      <c r="C8" s="1633"/>
      <c r="D8" s="1633"/>
      <c r="E8" s="1633"/>
      <c r="F8" s="1633"/>
      <c r="G8" s="1633"/>
      <c r="H8" s="1633"/>
      <c r="I8" s="1633"/>
      <c r="J8" s="1633"/>
      <c r="K8" s="1633"/>
      <c r="L8" s="1633"/>
      <c r="M8" s="1633"/>
      <c r="N8" s="1633"/>
      <c r="O8" s="1633"/>
      <c r="P8" s="1633"/>
      <c r="Q8" s="1633"/>
      <c r="R8" s="1633"/>
      <c r="S8" s="1633"/>
      <c r="T8" s="1633"/>
      <c r="U8" s="1633"/>
      <c r="V8" s="1633"/>
      <c r="W8" s="1633"/>
      <c r="X8" s="1633"/>
      <c r="Y8" s="1633"/>
      <c r="Z8" s="1633"/>
      <c r="AA8" s="1633"/>
      <c r="AB8" s="1633"/>
      <c r="AC8" s="1633"/>
      <c r="AD8" s="1633"/>
      <c r="AE8" s="1633"/>
      <c r="AF8" s="1633"/>
      <c r="AG8" s="1633"/>
      <c r="AH8" s="1633"/>
      <c r="AI8" s="1633"/>
      <c r="AJ8" s="1633"/>
      <c r="AK8" s="1633"/>
    </row>
    <row r="9" spans="2:37" ht="6" customHeight="1" x14ac:dyDescent="0.2">
      <c r="B9" s="359"/>
      <c r="C9" s="359"/>
      <c r="D9" s="359"/>
      <c r="E9" s="359"/>
      <c r="F9" s="359"/>
      <c r="G9" s="359"/>
      <c r="H9" s="359"/>
      <c r="I9" s="359"/>
      <c r="J9" s="359"/>
      <c r="K9" s="359"/>
      <c r="L9" s="359"/>
      <c r="M9" s="359"/>
      <c r="N9" s="359"/>
      <c r="O9" s="359"/>
      <c r="P9" s="359"/>
      <c r="Q9" s="359"/>
      <c r="R9" s="359"/>
      <c r="S9" s="359"/>
      <c r="T9" s="359"/>
      <c r="U9" s="359"/>
      <c r="V9" s="359"/>
      <c r="W9" s="359"/>
      <c r="X9" s="359"/>
      <c r="Y9" s="359"/>
      <c r="Z9" s="359"/>
      <c r="AA9" s="359"/>
      <c r="AB9" s="359"/>
      <c r="AC9" s="359"/>
      <c r="AD9" s="359"/>
      <c r="AE9" s="359"/>
      <c r="AF9" s="359"/>
      <c r="AG9" s="359"/>
      <c r="AH9" s="359"/>
      <c r="AI9" s="359"/>
      <c r="AJ9" s="359"/>
      <c r="AK9" s="359"/>
    </row>
    <row r="10" spans="2:37" ht="18.75" customHeight="1" x14ac:dyDescent="0.2">
      <c r="B10" s="1634" t="s">
        <v>184</v>
      </c>
      <c r="C10" s="1635"/>
      <c r="D10" s="1638" t="s">
        <v>185</v>
      </c>
      <c r="E10" s="1639"/>
      <c r="F10" s="1639"/>
      <c r="G10" s="1639"/>
      <c r="H10" s="1639"/>
      <c r="I10" s="1639"/>
      <c r="J10" s="1639"/>
      <c r="K10" s="1639"/>
      <c r="L10" s="1639"/>
      <c r="M10" s="1639"/>
      <c r="N10" s="1639"/>
      <c r="O10" s="1639"/>
      <c r="P10" s="1639"/>
      <c r="Q10" s="1639"/>
      <c r="R10" s="1639"/>
      <c r="S10" s="1639"/>
      <c r="T10" s="1639"/>
      <c r="U10" s="1639"/>
      <c r="V10" s="1639"/>
      <c r="W10" s="1639"/>
      <c r="X10" s="1639"/>
      <c r="Y10" s="1639"/>
      <c r="Z10" s="1639"/>
      <c r="AA10" s="1639"/>
      <c r="AB10" s="1639"/>
      <c r="AC10" s="1639"/>
      <c r="AD10" s="1639"/>
      <c r="AE10" s="1639"/>
      <c r="AF10" s="1639"/>
      <c r="AG10" s="1639"/>
      <c r="AH10" s="1640"/>
      <c r="AI10" s="1641" t="s">
        <v>301</v>
      </c>
      <c r="AJ10" s="1642"/>
      <c r="AK10" s="1643"/>
    </row>
    <row r="11" spans="2:37" ht="18.75" customHeight="1" x14ac:dyDescent="0.2">
      <c r="B11" s="1636"/>
      <c r="C11" s="1637"/>
      <c r="D11" s="512">
        <v>1</v>
      </c>
      <c r="E11" s="513">
        <v>2</v>
      </c>
      <c r="F11" s="513">
        <v>3</v>
      </c>
      <c r="G11" s="513">
        <v>4</v>
      </c>
      <c r="H11" s="513">
        <v>5</v>
      </c>
      <c r="I11" s="513">
        <v>6</v>
      </c>
      <c r="J11" s="513">
        <v>7</v>
      </c>
      <c r="K11" s="513">
        <v>8</v>
      </c>
      <c r="L11" s="513">
        <v>9</v>
      </c>
      <c r="M11" s="513">
        <v>10</v>
      </c>
      <c r="N11" s="513">
        <v>11</v>
      </c>
      <c r="O11" s="513">
        <v>12</v>
      </c>
      <c r="P11" s="513">
        <v>13</v>
      </c>
      <c r="Q11" s="513">
        <v>14</v>
      </c>
      <c r="R11" s="513">
        <v>15</v>
      </c>
      <c r="S11" s="513">
        <v>16</v>
      </c>
      <c r="T11" s="513">
        <v>17</v>
      </c>
      <c r="U11" s="513">
        <v>18</v>
      </c>
      <c r="V11" s="513">
        <v>19</v>
      </c>
      <c r="W11" s="513">
        <v>20</v>
      </c>
      <c r="X11" s="513">
        <v>21</v>
      </c>
      <c r="Y11" s="513">
        <v>22</v>
      </c>
      <c r="Z11" s="513">
        <v>23</v>
      </c>
      <c r="AA11" s="513">
        <v>24</v>
      </c>
      <c r="AB11" s="513">
        <v>25</v>
      </c>
      <c r="AC11" s="513">
        <v>26</v>
      </c>
      <c r="AD11" s="513">
        <v>27</v>
      </c>
      <c r="AE11" s="513">
        <v>28</v>
      </c>
      <c r="AF11" s="513">
        <v>29</v>
      </c>
      <c r="AG11" s="513">
        <v>30</v>
      </c>
      <c r="AH11" s="514">
        <v>31</v>
      </c>
      <c r="AI11" s="1644"/>
      <c r="AJ11" s="1645"/>
      <c r="AK11" s="1646"/>
    </row>
    <row r="12" spans="2:37" ht="16.5" customHeight="1" x14ac:dyDescent="0.2">
      <c r="B12" s="515" t="s">
        <v>34</v>
      </c>
      <c r="C12" s="516">
        <v>2018</v>
      </c>
      <c r="D12" s="479"/>
      <c r="E12" s="479"/>
      <c r="F12" s="479"/>
      <c r="G12" s="479"/>
      <c r="H12" s="479"/>
      <c r="I12" s="480" t="s">
        <v>187</v>
      </c>
      <c r="J12" s="479"/>
      <c r="K12" s="479"/>
      <c r="L12" s="479"/>
      <c r="M12" s="479"/>
      <c r="N12" s="479"/>
      <c r="O12" s="479"/>
      <c r="P12" s="480" t="s">
        <v>187</v>
      </c>
      <c r="Q12" s="479"/>
      <c r="R12" s="479"/>
      <c r="S12" s="479"/>
      <c r="T12" s="479"/>
      <c r="U12" s="479"/>
      <c r="V12" s="479"/>
      <c r="W12" s="480" t="s">
        <v>187</v>
      </c>
      <c r="X12" s="481">
        <v>1</v>
      </c>
      <c r="Y12" s="482">
        <v>1</v>
      </c>
      <c r="Z12" s="482">
        <v>1</v>
      </c>
      <c r="AA12" s="482">
        <v>1</v>
      </c>
      <c r="AB12" s="482">
        <v>1</v>
      </c>
      <c r="AC12" s="482">
        <v>1</v>
      </c>
      <c r="AD12" s="480" t="s">
        <v>187</v>
      </c>
      <c r="AE12" s="481">
        <v>1</v>
      </c>
      <c r="AF12" s="482">
        <v>1</v>
      </c>
      <c r="AG12" s="482">
        <v>1</v>
      </c>
      <c r="AH12" s="483">
        <v>1</v>
      </c>
      <c r="AI12" s="484">
        <f>SUM(D12:AH12)</f>
        <v>10</v>
      </c>
      <c r="AJ12" s="485">
        <f>AI12/6</f>
        <v>1.6666666666666667</v>
      </c>
      <c r="AK12" s="486" t="s">
        <v>302</v>
      </c>
    </row>
    <row r="13" spans="2:37" ht="16.5" customHeight="1" x14ac:dyDescent="0.2">
      <c r="B13" s="517" t="s">
        <v>35</v>
      </c>
      <c r="C13" s="518">
        <v>2018</v>
      </c>
      <c r="D13" s="487">
        <v>1</v>
      </c>
      <c r="E13" s="487">
        <v>1</v>
      </c>
      <c r="F13" s="488" t="s">
        <v>187</v>
      </c>
      <c r="G13" s="487">
        <v>1</v>
      </c>
      <c r="H13" s="487">
        <v>1</v>
      </c>
      <c r="I13" s="487">
        <v>1</v>
      </c>
      <c r="J13" s="487">
        <v>1</v>
      </c>
      <c r="K13" s="487">
        <v>1</v>
      </c>
      <c r="L13" s="487">
        <v>1</v>
      </c>
      <c r="M13" s="488" t="s">
        <v>187</v>
      </c>
      <c r="N13" s="479"/>
      <c r="O13" s="479"/>
      <c r="P13" s="479"/>
      <c r="Q13" s="479"/>
      <c r="R13" s="479"/>
      <c r="S13" s="489"/>
      <c r="T13" s="488" t="s">
        <v>187</v>
      </c>
      <c r="U13" s="364">
        <v>1</v>
      </c>
      <c r="V13" s="490">
        <v>1</v>
      </c>
      <c r="W13" s="490">
        <v>1</v>
      </c>
      <c r="X13" s="490">
        <v>1</v>
      </c>
      <c r="Y13" s="490">
        <v>1</v>
      </c>
      <c r="Z13" s="490">
        <v>1</v>
      </c>
      <c r="AA13" s="488" t="s">
        <v>187</v>
      </c>
      <c r="AB13" s="364">
        <v>1</v>
      </c>
      <c r="AC13" s="487">
        <v>1</v>
      </c>
      <c r="AD13" s="487">
        <v>1</v>
      </c>
      <c r="AE13" s="487">
        <v>1</v>
      </c>
      <c r="AF13" s="487">
        <v>1</v>
      </c>
      <c r="AG13" s="487">
        <v>1</v>
      </c>
      <c r="AH13" s="488" t="s">
        <v>187</v>
      </c>
      <c r="AI13" s="492">
        <f t="shared" ref="AI13:AI23" si="0">SUM(D13:AH13)</f>
        <v>20</v>
      </c>
      <c r="AJ13" s="493">
        <f t="shared" ref="AJ13:AJ23" si="1">AI13/6</f>
        <v>3.3333333333333335</v>
      </c>
      <c r="AK13" s="494" t="s">
        <v>302</v>
      </c>
    </row>
    <row r="14" spans="2:37" ht="16.5" customHeight="1" x14ac:dyDescent="0.2">
      <c r="B14" s="517" t="s">
        <v>36</v>
      </c>
      <c r="C14" s="518">
        <v>2018</v>
      </c>
      <c r="D14" s="364">
        <v>1</v>
      </c>
      <c r="E14" s="487">
        <v>1</v>
      </c>
      <c r="F14" s="487">
        <v>1</v>
      </c>
      <c r="G14" s="487">
        <v>1</v>
      </c>
      <c r="H14" s="487">
        <v>1</v>
      </c>
      <c r="I14" s="487">
        <v>1</v>
      </c>
      <c r="J14" s="488" t="s">
        <v>187</v>
      </c>
      <c r="K14" s="364">
        <v>1</v>
      </c>
      <c r="L14" s="487">
        <v>1</v>
      </c>
      <c r="M14" s="487">
        <v>1</v>
      </c>
      <c r="N14" s="487">
        <v>1</v>
      </c>
      <c r="O14" s="487">
        <v>1</v>
      </c>
      <c r="P14" s="487">
        <v>1</v>
      </c>
      <c r="Q14" s="488" t="s">
        <v>187</v>
      </c>
      <c r="R14" s="364">
        <v>1</v>
      </c>
      <c r="S14" s="487">
        <v>1</v>
      </c>
      <c r="T14" s="487">
        <v>1</v>
      </c>
      <c r="U14" s="487">
        <v>1</v>
      </c>
      <c r="V14" s="487">
        <v>1</v>
      </c>
      <c r="W14" s="487">
        <v>1</v>
      </c>
      <c r="X14" s="488" t="s">
        <v>187</v>
      </c>
      <c r="Y14" s="364">
        <v>1</v>
      </c>
      <c r="Z14" s="487">
        <v>1</v>
      </c>
      <c r="AA14" s="487">
        <v>1</v>
      </c>
      <c r="AB14" s="487">
        <v>1</v>
      </c>
      <c r="AC14" s="487">
        <v>1</v>
      </c>
      <c r="AD14" s="487">
        <v>1</v>
      </c>
      <c r="AE14" s="488" t="s">
        <v>187</v>
      </c>
      <c r="AF14" s="364">
        <v>1</v>
      </c>
      <c r="AG14" s="364">
        <v>1</v>
      </c>
      <c r="AH14" s="495"/>
      <c r="AI14" s="492">
        <f t="shared" si="0"/>
        <v>26</v>
      </c>
      <c r="AJ14" s="493">
        <f t="shared" si="1"/>
        <v>4.333333333333333</v>
      </c>
      <c r="AK14" s="494" t="s">
        <v>302</v>
      </c>
    </row>
    <row r="15" spans="2:37" ht="16.5" customHeight="1" x14ac:dyDescent="0.2">
      <c r="B15" s="517" t="s">
        <v>37</v>
      </c>
      <c r="C15" s="518">
        <v>2018</v>
      </c>
      <c r="D15" s="496">
        <v>1</v>
      </c>
      <c r="E15" s="487">
        <v>1</v>
      </c>
      <c r="F15" s="487">
        <v>1</v>
      </c>
      <c r="G15" s="487">
        <v>1</v>
      </c>
      <c r="H15" s="488" t="s">
        <v>187</v>
      </c>
      <c r="I15" s="881" t="s">
        <v>405</v>
      </c>
      <c r="J15" s="881" t="s">
        <v>405</v>
      </c>
      <c r="K15" s="881" t="s">
        <v>405</v>
      </c>
      <c r="L15" s="881" t="s">
        <v>405</v>
      </c>
      <c r="M15" s="881" t="s">
        <v>405</v>
      </c>
      <c r="N15" s="881" t="s">
        <v>405</v>
      </c>
      <c r="O15" s="882" t="s">
        <v>187</v>
      </c>
      <c r="P15" s="487">
        <v>1</v>
      </c>
      <c r="Q15" s="487">
        <v>1</v>
      </c>
      <c r="R15" s="487">
        <v>1</v>
      </c>
      <c r="S15" s="487">
        <v>1</v>
      </c>
      <c r="T15" s="487">
        <v>1</v>
      </c>
      <c r="U15" s="487">
        <v>1</v>
      </c>
      <c r="V15" s="488" t="s">
        <v>187</v>
      </c>
      <c r="W15" s="364">
        <v>1</v>
      </c>
      <c r="X15" s="487">
        <v>1</v>
      </c>
      <c r="Y15" s="487">
        <v>1</v>
      </c>
      <c r="Z15" s="487">
        <v>1</v>
      </c>
      <c r="AA15" s="487">
        <v>1</v>
      </c>
      <c r="AB15" s="489"/>
      <c r="AC15" s="488" t="s">
        <v>187</v>
      </c>
      <c r="AD15" s="364">
        <v>1</v>
      </c>
      <c r="AE15" s="364">
        <v>1</v>
      </c>
      <c r="AF15" s="487">
        <v>1</v>
      </c>
      <c r="AG15" s="487">
        <v>1</v>
      </c>
      <c r="AH15" s="491">
        <v>1</v>
      </c>
      <c r="AI15" s="492">
        <f t="shared" si="0"/>
        <v>20</v>
      </c>
      <c r="AJ15" s="493">
        <f t="shared" si="1"/>
        <v>3.3333333333333335</v>
      </c>
      <c r="AK15" s="494" t="s">
        <v>302</v>
      </c>
    </row>
    <row r="16" spans="2:37" ht="16.5" customHeight="1" x14ac:dyDescent="0.2">
      <c r="B16" s="517" t="s">
        <v>190</v>
      </c>
      <c r="C16" s="518">
        <v>2018</v>
      </c>
      <c r="D16" s="496">
        <v>1</v>
      </c>
      <c r="E16" s="488" t="s">
        <v>187</v>
      </c>
      <c r="F16" s="487">
        <v>1</v>
      </c>
      <c r="G16" s="487">
        <v>1</v>
      </c>
      <c r="H16" s="487">
        <v>1</v>
      </c>
      <c r="I16" s="487">
        <v>1</v>
      </c>
      <c r="J16" s="487">
        <v>1</v>
      </c>
      <c r="K16" s="487">
        <v>1</v>
      </c>
      <c r="L16" s="488" t="s">
        <v>187</v>
      </c>
      <c r="M16" s="364">
        <v>1</v>
      </c>
      <c r="N16" s="487">
        <v>1</v>
      </c>
      <c r="O16" s="487">
        <v>1</v>
      </c>
      <c r="P16" s="487">
        <v>1</v>
      </c>
      <c r="Q16" s="490">
        <v>1</v>
      </c>
      <c r="R16" s="487">
        <v>1</v>
      </c>
      <c r="S16" s="488" t="s">
        <v>187</v>
      </c>
      <c r="T16" s="364">
        <v>1</v>
      </c>
      <c r="U16" s="487">
        <v>1</v>
      </c>
      <c r="V16" s="487">
        <v>1</v>
      </c>
      <c r="W16" s="487">
        <v>1</v>
      </c>
      <c r="X16" s="487">
        <v>1</v>
      </c>
      <c r="Y16" s="487">
        <v>1</v>
      </c>
      <c r="Z16" s="488" t="s">
        <v>187</v>
      </c>
      <c r="AA16" s="364">
        <v>1</v>
      </c>
      <c r="AB16" s="487">
        <v>1</v>
      </c>
      <c r="AC16" s="487">
        <v>1</v>
      </c>
      <c r="AD16" s="487">
        <v>1</v>
      </c>
      <c r="AE16" s="487">
        <v>1</v>
      </c>
      <c r="AF16" s="487">
        <v>1</v>
      </c>
      <c r="AG16" s="488" t="s">
        <v>187</v>
      </c>
      <c r="AH16" s="495"/>
      <c r="AI16" s="492">
        <f t="shared" si="0"/>
        <v>25</v>
      </c>
      <c r="AJ16" s="493">
        <f t="shared" si="1"/>
        <v>4.166666666666667</v>
      </c>
      <c r="AK16" s="494" t="s">
        <v>302</v>
      </c>
    </row>
    <row r="17" spans="2:38" ht="16.5" customHeight="1" x14ac:dyDescent="0.2">
      <c r="B17" s="519" t="s">
        <v>39</v>
      </c>
      <c r="C17" s="520">
        <v>2018</v>
      </c>
      <c r="D17" s="498">
        <v>1</v>
      </c>
      <c r="E17" s="498">
        <v>1</v>
      </c>
      <c r="F17" s="498">
        <v>1</v>
      </c>
      <c r="G17" s="498">
        <v>1</v>
      </c>
      <c r="H17" s="498">
        <v>1</v>
      </c>
      <c r="I17" s="497">
        <v>1</v>
      </c>
      <c r="J17" s="488" t="s">
        <v>187</v>
      </c>
      <c r="K17" s="497">
        <v>1</v>
      </c>
      <c r="L17" s="499">
        <v>1</v>
      </c>
      <c r="M17" s="499">
        <v>1</v>
      </c>
      <c r="N17" s="499">
        <v>1</v>
      </c>
      <c r="O17" s="499">
        <v>1</v>
      </c>
      <c r="P17" s="499">
        <v>1</v>
      </c>
      <c r="Q17" s="488" t="s">
        <v>187</v>
      </c>
      <c r="R17" s="497">
        <v>1</v>
      </c>
      <c r="S17" s="498">
        <v>1</v>
      </c>
      <c r="T17" s="498">
        <v>1</v>
      </c>
      <c r="U17" s="498">
        <v>1</v>
      </c>
      <c r="V17" s="498">
        <v>1</v>
      </c>
      <c r="W17" s="498">
        <v>1</v>
      </c>
      <c r="X17" s="488" t="s">
        <v>187</v>
      </c>
      <c r="Y17" s="497">
        <v>1</v>
      </c>
      <c r="Z17" s="498">
        <v>1</v>
      </c>
      <c r="AA17" s="498">
        <v>1</v>
      </c>
      <c r="AB17" s="489"/>
      <c r="AC17" s="498">
        <v>1</v>
      </c>
      <c r="AD17" s="498">
        <v>1</v>
      </c>
      <c r="AE17" s="488" t="s">
        <v>187</v>
      </c>
      <c r="AF17" s="500">
        <v>1</v>
      </c>
      <c r="AG17" s="501">
        <v>1</v>
      </c>
      <c r="AH17" s="501">
        <v>1</v>
      </c>
      <c r="AI17" s="502">
        <f t="shared" si="0"/>
        <v>26</v>
      </c>
      <c r="AJ17" s="493">
        <f t="shared" si="1"/>
        <v>4.333333333333333</v>
      </c>
      <c r="AK17" s="503" t="s">
        <v>302</v>
      </c>
    </row>
    <row r="18" spans="2:38" ht="16.5" customHeight="1" x14ac:dyDescent="0.2">
      <c r="B18" s="521" t="s">
        <v>40</v>
      </c>
      <c r="C18" s="522">
        <v>2019</v>
      </c>
      <c r="D18" s="364">
        <v>1</v>
      </c>
      <c r="E18" s="487">
        <v>1</v>
      </c>
      <c r="F18" s="487">
        <v>1</v>
      </c>
      <c r="G18" s="480" t="s">
        <v>187</v>
      </c>
      <c r="H18" s="487">
        <v>1</v>
      </c>
      <c r="I18" s="487">
        <v>1</v>
      </c>
      <c r="J18" s="487">
        <v>1</v>
      </c>
      <c r="K18" s="487">
        <v>1</v>
      </c>
      <c r="L18" s="364">
        <v>1</v>
      </c>
      <c r="M18" s="487">
        <v>1</v>
      </c>
      <c r="N18" s="480" t="s">
        <v>187</v>
      </c>
      <c r="O18" s="481">
        <v>1</v>
      </c>
      <c r="P18" s="482">
        <v>1</v>
      </c>
      <c r="Q18" s="482">
        <v>1</v>
      </c>
      <c r="R18" s="482">
        <v>1</v>
      </c>
      <c r="S18" s="482">
        <v>1</v>
      </c>
      <c r="T18" s="482">
        <v>1</v>
      </c>
      <c r="U18" s="480" t="s">
        <v>187</v>
      </c>
      <c r="V18" s="481">
        <v>1</v>
      </c>
      <c r="W18" s="482">
        <v>1</v>
      </c>
      <c r="X18" s="482">
        <v>1</v>
      </c>
      <c r="Y18" s="482">
        <v>1</v>
      </c>
      <c r="Z18" s="482">
        <v>1</v>
      </c>
      <c r="AA18" s="504">
        <v>1</v>
      </c>
      <c r="AB18" s="480" t="s">
        <v>187</v>
      </c>
      <c r="AC18" s="481">
        <v>1</v>
      </c>
      <c r="AD18" s="482">
        <v>1</v>
      </c>
      <c r="AE18" s="482">
        <v>1</v>
      </c>
      <c r="AF18" s="482">
        <v>1</v>
      </c>
      <c r="AG18" s="482">
        <v>1</v>
      </c>
      <c r="AH18" s="482">
        <v>1</v>
      </c>
      <c r="AI18" s="484">
        <f t="shared" si="0"/>
        <v>27</v>
      </c>
      <c r="AJ18" s="505">
        <f t="shared" si="1"/>
        <v>4.5</v>
      </c>
      <c r="AK18" s="506" t="s">
        <v>302</v>
      </c>
    </row>
    <row r="19" spans="2:38" ht="16.5" customHeight="1" x14ac:dyDescent="0.2">
      <c r="B19" s="517" t="s">
        <v>134</v>
      </c>
      <c r="C19" s="523">
        <v>2019</v>
      </c>
      <c r="D19" s="488" t="s">
        <v>187</v>
      </c>
      <c r="E19" s="487">
        <v>1</v>
      </c>
      <c r="F19" s="487">
        <v>1</v>
      </c>
      <c r="G19" s="487">
        <v>1</v>
      </c>
      <c r="H19" s="487">
        <v>1</v>
      </c>
      <c r="I19" s="487">
        <v>1</v>
      </c>
      <c r="J19" s="487">
        <v>1</v>
      </c>
      <c r="K19" s="488" t="s">
        <v>187</v>
      </c>
      <c r="L19" s="364">
        <v>1</v>
      </c>
      <c r="M19" s="487">
        <v>1</v>
      </c>
      <c r="N19" s="487">
        <v>1</v>
      </c>
      <c r="O19" s="487">
        <v>1</v>
      </c>
      <c r="P19" s="487">
        <v>1</v>
      </c>
      <c r="Q19" s="487">
        <v>1</v>
      </c>
      <c r="R19" s="488" t="s">
        <v>187</v>
      </c>
      <c r="S19" s="364">
        <v>1</v>
      </c>
      <c r="T19" s="487">
        <v>1</v>
      </c>
      <c r="U19" s="487">
        <v>1</v>
      </c>
      <c r="V19" s="487">
        <v>1</v>
      </c>
      <c r="W19" s="487">
        <v>1</v>
      </c>
      <c r="X19" s="487">
        <v>1</v>
      </c>
      <c r="Y19" s="488" t="s">
        <v>187</v>
      </c>
      <c r="Z19" s="364">
        <v>1</v>
      </c>
      <c r="AA19" s="487">
        <v>1</v>
      </c>
      <c r="AB19" s="487">
        <v>1</v>
      </c>
      <c r="AC19" s="487">
        <v>1</v>
      </c>
      <c r="AD19" s="487">
        <v>1</v>
      </c>
      <c r="AE19" s="487">
        <v>1</v>
      </c>
      <c r="AF19" s="507"/>
      <c r="AG19" s="507"/>
      <c r="AH19" s="507"/>
      <c r="AI19" s="492">
        <f>SUM(D19:AH19)</f>
        <v>24</v>
      </c>
      <c r="AJ19" s="508">
        <f t="shared" si="1"/>
        <v>4</v>
      </c>
      <c r="AK19" s="494" t="s">
        <v>302</v>
      </c>
    </row>
    <row r="20" spans="2:38" ht="16.5" customHeight="1" x14ac:dyDescent="0.2">
      <c r="B20" s="517" t="s">
        <v>135</v>
      </c>
      <c r="C20" s="523">
        <v>2019</v>
      </c>
      <c r="D20" s="488" t="s">
        <v>187</v>
      </c>
      <c r="E20" s="487">
        <v>1</v>
      </c>
      <c r="F20" s="487">
        <v>1</v>
      </c>
      <c r="G20" s="487">
        <v>1</v>
      </c>
      <c r="H20" s="487">
        <v>1</v>
      </c>
      <c r="I20" s="487">
        <v>1</v>
      </c>
      <c r="J20" s="487">
        <v>1</v>
      </c>
      <c r="K20" s="488" t="s">
        <v>187</v>
      </c>
      <c r="L20" s="364">
        <v>1</v>
      </c>
      <c r="M20" s="487">
        <v>1</v>
      </c>
      <c r="N20" s="487">
        <v>1</v>
      </c>
      <c r="O20" s="487">
        <v>1</v>
      </c>
      <c r="P20" s="487">
        <v>1</v>
      </c>
      <c r="Q20" s="487">
        <v>1</v>
      </c>
      <c r="R20" s="488" t="s">
        <v>187</v>
      </c>
      <c r="S20" s="364">
        <v>1</v>
      </c>
      <c r="T20" s="487">
        <v>1</v>
      </c>
      <c r="U20" s="487">
        <v>1</v>
      </c>
      <c r="V20" s="487">
        <v>1</v>
      </c>
      <c r="W20" s="487">
        <v>1</v>
      </c>
      <c r="X20" s="487">
        <v>1</v>
      </c>
      <c r="Y20" s="488" t="s">
        <v>187</v>
      </c>
      <c r="Z20" s="364">
        <v>1</v>
      </c>
      <c r="AA20" s="487">
        <v>1</v>
      </c>
      <c r="AB20" s="487">
        <v>1</v>
      </c>
      <c r="AC20" s="487">
        <v>1</v>
      </c>
      <c r="AD20" s="487">
        <v>1</v>
      </c>
      <c r="AE20" s="487">
        <v>1</v>
      </c>
      <c r="AF20" s="488" t="s">
        <v>187</v>
      </c>
      <c r="AG20" s="487">
        <v>1</v>
      </c>
      <c r="AH20" s="487">
        <v>1</v>
      </c>
      <c r="AI20" s="492">
        <f t="shared" si="0"/>
        <v>26</v>
      </c>
      <c r="AJ20" s="508">
        <f t="shared" si="1"/>
        <v>4.333333333333333</v>
      </c>
      <c r="AK20" s="494" t="s">
        <v>302</v>
      </c>
    </row>
    <row r="21" spans="2:38" ht="16.5" customHeight="1" x14ac:dyDescent="0.2">
      <c r="B21" s="517" t="s">
        <v>136</v>
      </c>
      <c r="C21" s="523">
        <v>2019</v>
      </c>
      <c r="D21" s="487">
        <v>1</v>
      </c>
      <c r="E21" s="487">
        <v>1</v>
      </c>
      <c r="F21" s="487">
        <v>1</v>
      </c>
      <c r="G21" s="487">
        <v>1</v>
      </c>
      <c r="H21" s="488" t="s">
        <v>187</v>
      </c>
      <c r="I21" s="487">
        <v>1</v>
      </c>
      <c r="J21" s="364">
        <v>1</v>
      </c>
      <c r="K21" s="487">
        <v>1</v>
      </c>
      <c r="L21" s="487">
        <v>1</v>
      </c>
      <c r="M21" s="487">
        <v>1</v>
      </c>
      <c r="N21" s="487">
        <v>1</v>
      </c>
      <c r="O21" s="488" t="s">
        <v>187</v>
      </c>
      <c r="P21" s="487">
        <v>1</v>
      </c>
      <c r="Q21" s="364">
        <v>1</v>
      </c>
      <c r="R21" s="364">
        <v>1</v>
      </c>
      <c r="S21" s="364">
        <v>1</v>
      </c>
      <c r="T21" s="364">
        <v>1</v>
      </c>
      <c r="U21" s="364">
        <v>1</v>
      </c>
      <c r="V21" s="488" t="s">
        <v>187</v>
      </c>
      <c r="W21" s="487">
        <v>1</v>
      </c>
      <c r="X21" s="364">
        <v>1</v>
      </c>
      <c r="Y21" s="487">
        <v>1</v>
      </c>
      <c r="Z21" s="487">
        <v>1</v>
      </c>
      <c r="AA21" s="487">
        <v>1</v>
      </c>
      <c r="AB21" s="487">
        <v>1</v>
      </c>
      <c r="AC21" s="488" t="s">
        <v>187</v>
      </c>
      <c r="AD21" s="364">
        <v>1</v>
      </c>
      <c r="AE21" s="487">
        <v>1</v>
      </c>
      <c r="AF21" s="487">
        <v>1</v>
      </c>
      <c r="AG21" s="487">
        <v>1</v>
      </c>
      <c r="AH21" s="487">
        <v>1</v>
      </c>
      <c r="AI21" s="492">
        <f t="shared" si="0"/>
        <v>27</v>
      </c>
      <c r="AJ21" s="508">
        <f t="shared" si="1"/>
        <v>4.5</v>
      </c>
      <c r="AK21" s="494" t="s">
        <v>302</v>
      </c>
    </row>
    <row r="22" spans="2:38" ht="16.5" customHeight="1" x14ac:dyDescent="0.2">
      <c r="B22" s="517" t="s">
        <v>137</v>
      </c>
      <c r="C22" s="523">
        <v>2019</v>
      </c>
      <c r="D22" s="487">
        <v>1</v>
      </c>
      <c r="E22" s="488" t="s">
        <v>187</v>
      </c>
      <c r="F22" s="364">
        <v>1</v>
      </c>
      <c r="G22" s="364">
        <v>1</v>
      </c>
      <c r="H22" s="487">
        <v>1</v>
      </c>
      <c r="I22" s="487">
        <v>1</v>
      </c>
      <c r="J22" s="487">
        <v>1</v>
      </c>
      <c r="K22" s="487">
        <v>1</v>
      </c>
      <c r="L22" s="488" t="s">
        <v>187</v>
      </c>
      <c r="M22" s="364">
        <v>1</v>
      </c>
      <c r="N22" s="364">
        <v>1</v>
      </c>
      <c r="O22" s="487">
        <v>1</v>
      </c>
      <c r="P22" s="487">
        <v>1</v>
      </c>
      <c r="Q22" s="487">
        <v>1</v>
      </c>
      <c r="R22" s="487">
        <v>1</v>
      </c>
      <c r="S22" s="488" t="s">
        <v>187</v>
      </c>
      <c r="T22" s="364">
        <v>1</v>
      </c>
      <c r="U22" s="364">
        <v>1</v>
      </c>
      <c r="V22" s="487">
        <v>1</v>
      </c>
      <c r="W22" s="487">
        <v>1</v>
      </c>
      <c r="X22" s="487">
        <v>1</v>
      </c>
      <c r="Y22" s="487">
        <v>1</v>
      </c>
      <c r="Z22" s="488" t="s">
        <v>187</v>
      </c>
      <c r="AA22" s="364">
        <v>1</v>
      </c>
      <c r="AB22" s="364">
        <v>1</v>
      </c>
      <c r="AC22" s="487">
        <v>1</v>
      </c>
      <c r="AD22" s="487">
        <v>1</v>
      </c>
      <c r="AE22" s="487">
        <v>1</v>
      </c>
      <c r="AF22" s="487">
        <v>1</v>
      </c>
      <c r="AG22" s="488" t="s">
        <v>187</v>
      </c>
      <c r="AH22" s="487">
        <v>1</v>
      </c>
      <c r="AI22" s="492">
        <f t="shared" si="0"/>
        <v>26</v>
      </c>
      <c r="AJ22" s="508">
        <f t="shared" si="1"/>
        <v>4.333333333333333</v>
      </c>
      <c r="AK22" s="494" t="s">
        <v>302</v>
      </c>
    </row>
    <row r="23" spans="2:38" ht="16.5" customHeight="1" thickBot="1" x14ac:dyDescent="0.25">
      <c r="B23" s="519" t="s">
        <v>138</v>
      </c>
      <c r="C23" s="524">
        <v>2019</v>
      </c>
      <c r="D23" s="498">
        <v>1</v>
      </c>
      <c r="E23" s="498">
        <v>1</v>
      </c>
      <c r="F23" s="498">
        <v>1</v>
      </c>
      <c r="G23" s="498">
        <v>1</v>
      </c>
      <c r="H23" s="498">
        <v>1</v>
      </c>
      <c r="I23" s="488" t="s">
        <v>187</v>
      </c>
      <c r="J23" s="497">
        <v>1</v>
      </c>
      <c r="K23" s="497">
        <v>1</v>
      </c>
      <c r="L23" s="499">
        <v>1</v>
      </c>
      <c r="M23" s="499">
        <v>1</v>
      </c>
      <c r="N23" s="499">
        <v>1</v>
      </c>
      <c r="O23" s="499">
        <v>1</v>
      </c>
      <c r="P23" s="488" t="s">
        <v>187</v>
      </c>
      <c r="Q23" s="500">
        <v>1</v>
      </c>
      <c r="R23" s="500">
        <v>1</v>
      </c>
      <c r="S23" s="501">
        <v>1</v>
      </c>
      <c r="T23" s="501">
        <v>1</v>
      </c>
      <c r="U23" s="501">
        <v>1</v>
      </c>
      <c r="V23" s="501">
        <v>1</v>
      </c>
      <c r="W23" s="488" t="s">
        <v>187</v>
      </c>
      <c r="X23" s="501">
        <v>1</v>
      </c>
      <c r="Y23" s="501">
        <v>1</v>
      </c>
      <c r="Z23" s="501">
        <v>1</v>
      </c>
      <c r="AA23" s="501">
        <v>1</v>
      </c>
      <c r="AB23" s="501">
        <v>1</v>
      </c>
      <c r="AC23" s="501">
        <v>1</v>
      </c>
      <c r="AD23" s="488" t="s">
        <v>187</v>
      </c>
      <c r="AE23" s="501">
        <v>1</v>
      </c>
      <c r="AF23" s="501">
        <v>1</v>
      </c>
      <c r="AG23" s="501">
        <v>1</v>
      </c>
      <c r="AH23" s="501">
        <v>1</v>
      </c>
      <c r="AI23" s="509">
        <f t="shared" si="0"/>
        <v>27</v>
      </c>
      <c r="AJ23" s="510">
        <f t="shared" si="1"/>
        <v>4.5</v>
      </c>
      <c r="AK23" s="511" t="s">
        <v>302</v>
      </c>
    </row>
    <row r="24" spans="2:38" ht="6" customHeight="1" thickTop="1" x14ac:dyDescent="0.2">
      <c r="B24" s="365"/>
      <c r="C24" s="365"/>
      <c r="D24" s="365"/>
      <c r="E24" s="365"/>
      <c r="F24" s="365"/>
      <c r="G24" s="365"/>
      <c r="H24" s="365"/>
      <c r="I24" s="365"/>
      <c r="J24" s="365"/>
      <c r="K24" s="365"/>
      <c r="L24" s="365"/>
      <c r="M24" s="365"/>
      <c r="N24" s="365"/>
      <c r="O24" s="365"/>
      <c r="P24" s="365"/>
      <c r="Q24" s="365"/>
      <c r="R24" s="365"/>
      <c r="S24" s="365"/>
      <c r="T24" s="365"/>
      <c r="U24" s="365"/>
      <c r="V24" s="365"/>
      <c r="W24" s="365"/>
      <c r="X24" s="365"/>
      <c r="Y24" s="365"/>
      <c r="Z24" s="365"/>
      <c r="AA24" s="365"/>
      <c r="AB24" s="365"/>
      <c r="AC24" s="365"/>
      <c r="AD24" s="365"/>
      <c r="AE24" s="365"/>
      <c r="AF24" s="365"/>
      <c r="AG24" s="365"/>
      <c r="AH24" s="365"/>
      <c r="AI24" s="365"/>
      <c r="AJ24" s="365"/>
      <c r="AK24" s="365"/>
    </row>
    <row r="25" spans="2:38" x14ac:dyDescent="0.2">
      <c r="B25" s="1623" t="s">
        <v>298</v>
      </c>
      <c r="C25" s="1623"/>
      <c r="D25" s="1623"/>
      <c r="E25" s="1623"/>
      <c r="F25" s="1623"/>
      <c r="G25" s="1623"/>
      <c r="H25" s="1623"/>
      <c r="I25" s="1623"/>
      <c r="J25" s="1623"/>
      <c r="K25" s="1623"/>
      <c r="L25" s="1623"/>
      <c r="M25" s="1623"/>
      <c r="N25" s="1623"/>
      <c r="O25" s="1623"/>
      <c r="P25" s="1623"/>
      <c r="Q25" s="1623"/>
      <c r="R25" s="1623"/>
      <c r="S25" s="1623"/>
      <c r="T25" s="1623"/>
      <c r="U25" s="1623"/>
      <c r="V25" s="1623"/>
      <c r="W25" s="1623"/>
      <c r="X25" s="1623"/>
      <c r="Y25" s="1623"/>
      <c r="Z25" s="1623"/>
      <c r="AA25" s="1623"/>
      <c r="AB25" s="1623"/>
      <c r="AC25" s="1623"/>
      <c r="AD25" s="1623"/>
      <c r="AE25" s="1623"/>
      <c r="AF25" s="1623"/>
      <c r="AG25" s="1623"/>
      <c r="AH25" s="1623"/>
      <c r="AI25" s="1623"/>
      <c r="AJ25" s="1623"/>
      <c r="AK25" s="1623"/>
    </row>
    <row r="26" spans="2:38" x14ac:dyDescent="0.2">
      <c r="B26" s="1624" t="s">
        <v>141</v>
      </c>
      <c r="C26" s="1625"/>
      <c r="D26" s="1625"/>
      <c r="E26" s="1625"/>
      <c r="F26" s="1625"/>
      <c r="G26" s="1625"/>
      <c r="H26" s="1625"/>
      <c r="I26" s="1625"/>
      <c r="J26" s="1625" t="s">
        <v>193</v>
      </c>
      <c r="K26" s="1625"/>
      <c r="L26" s="1625"/>
      <c r="M26" s="1625"/>
      <c r="N26" s="1625"/>
      <c r="O26" s="1625"/>
      <c r="P26" s="1625"/>
      <c r="Q26" s="1625"/>
      <c r="R26" s="1625"/>
      <c r="S26" s="1625"/>
      <c r="T26" s="1625"/>
      <c r="U26" s="1625"/>
      <c r="V26" s="1625"/>
      <c r="W26" s="1625"/>
      <c r="X26" s="1625"/>
      <c r="Y26" s="1625" t="s">
        <v>359</v>
      </c>
      <c r="Z26" s="1625"/>
      <c r="AA26" s="1625"/>
      <c r="AB26" s="1625"/>
      <c r="AC26" s="1625" t="s">
        <v>195</v>
      </c>
      <c r="AD26" s="1625"/>
      <c r="AE26" s="1625"/>
      <c r="AF26" s="1625"/>
      <c r="AG26" s="1625"/>
      <c r="AH26" s="1625" t="s">
        <v>461</v>
      </c>
      <c r="AI26" s="1625"/>
      <c r="AJ26" s="1628"/>
      <c r="AK26" s="1629"/>
    </row>
    <row r="27" spans="2:38" x14ac:dyDescent="0.2">
      <c r="B27" s="1626"/>
      <c r="C27" s="1627"/>
      <c r="D27" s="1627"/>
      <c r="E27" s="1627"/>
      <c r="F27" s="1627"/>
      <c r="G27" s="1627"/>
      <c r="H27" s="1627"/>
      <c r="I27" s="1627"/>
      <c r="J27" s="1627"/>
      <c r="K27" s="1627"/>
      <c r="L27" s="1627"/>
      <c r="M27" s="1627"/>
      <c r="N27" s="1627"/>
      <c r="O27" s="1627"/>
      <c r="P27" s="1627"/>
      <c r="Q27" s="1627"/>
      <c r="R27" s="1627"/>
      <c r="S27" s="1627"/>
      <c r="T27" s="1627"/>
      <c r="U27" s="1627"/>
      <c r="V27" s="1627"/>
      <c r="W27" s="1627"/>
      <c r="X27" s="1627"/>
      <c r="Y27" s="1627"/>
      <c r="Z27" s="1627"/>
      <c r="AA27" s="1627"/>
      <c r="AB27" s="1627"/>
      <c r="AC27" s="1627"/>
      <c r="AD27" s="1627"/>
      <c r="AE27" s="1627"/>
      <c r="AF27" s="1627"/>
      <c r="AG27" s="1627"/>
      <c r="AH27" s="1627"/>
      <c r="AI27" s="1627"/>
      <c r="AJ27" s="1630"/>
      <c r="AK27" s="1631"/>
    </row>
    <row r="28" spans="2:38" ht="12" customHeight="1" x14ac:dyDescent="0.2">
      <c r="B28" s="1624" t="s">
        <v>321</v>
      </c>
      <c r="C28" s="1625"/>
      <c r="D28" s="1625"/>
      <c r="E28" s="1625"/>
      <c r="F28" s="1625"/>
      <c r="G28" s="1625"/>
      <c r="H28" s="1625"/>
      <c r="I28" s="1625"/>
      <c r="J28" s="1649" t="s">
        <v>789</v>
      </c>
      <c r="K28" s="1649"/>
      <c r="L28" s="1649"/>
      <c r="M28" s="1649"/>
      <c r="N28" s="1649"/>
      <c r="O28" s="1649"/>
      <c r="P28" s="1649"/>
      <c r="Q28" s="1649"/>
      <c r="R28" s="1649"/>
      <c r="S28" s="1649"/>
      <c r="T28" s="1649"/>
      <c r="U28" s="1649"/>
      <c r="V28" s="1649"/>
      <c r="W28" s="1649"/>
      <c r="X28" s="1649"/>
      <c r="Y28" s="1651">
        <f>SUM(AI12:AI17)</f>
        <v>127</v>
      </c>
      <c r="Z28" s="1651"/>
      <c r="AA28" s="1651"/>
      <c r="AB28" s="1651"/>
      <c r="AC28" s="1653">
        <f>Y28/6</f>
        <v>21.166666666666668</v>
      </c>
      <c r="AD28" s="1654"/>
      <c r="AE28" s="1657" t="s">
        <v>199</v>
      </c>
      <c r="AF28" s="1657"/>
      <c r="AG28" s="1658"/>
      <c r="AH28" s="1781"/>
      <c r="AI28" s="1782"/>
      <c r="AJ28" s="1782"/>
      <c r="AK28" s="1783"/>
    </row>
    <row r="29" spans="2:38" ht="12" customHeight="1" x14ac:dyDescent="0.2">
      <c r="B29" s="1647"/>
      <c r="C29" s="1648"/>
      <c r="D29" s="1648"/>
      <c r="E29" s="1648"/>
      <c r="F29" s="1648"/>
      <c r="G29" s="1648"/>
      <c r="H29" s="1648"/>
      <c r="I29" s="1648"/>
      <c r="J29" s="1650"/>
      <c r="K29" s="1650"/>
      <c r="L29" s="1650"/>
      <c r="M29" s="1650"/>
      <c r="N29" s="1650"/>
      <c r="O29" s="1650"/>
      <c r="P29" s="1650"/>
      <c r="Q29" s="1650"/>
      <c r="R29" s="1650"/>
      <c r="S29" s="1650"/>
      <c r="T29" s="1650"/>
      <c r="U29" s="1650"/>
      <c r="V29" s="1650"/>
      <c r="W29" s="1650"/>
      <c r="X29" s="1650"/>
      <c r="Y29" s="1652"/>
      <c r="Z29" s="1652"/>
      <c r="AA29" s="1652"/>
      <c r="AB29" s="1652"/>
      <c r="AC29" s="1655"/>
      <c r="AD29" s="1656"/>
      <c r="AE29" s="1659"/>
      <c r="AF29" s="1659"/>
      <c r="AG29" s="1660"/>
      <c r="AH29" s="1784"/>
      <c r="AI29" s="1785"/>
      <c r="AJ29" s="1785"/>
      <c r="AK29" s="1786"/>
      <c r="AL29" s="366"/>
    </row>
    <row r="30" spans="2:38" ht="12" customHeight="1" x14ac:dyDescent="0.2">
      <c r="B30" s="1647" t="s">
        <v>142</v>
      </c>
      <c r="C30" s="1648"/>
      <c r="D30" s="1648"/>
      <c r="E30" s="1648"/>
      <c r="F30" s="1648"/>
      <c r="G30" s="1648"/>
      <c r="H30" s="1648"/>
      <c r="I30" s="1648"/>
      <c r="J30" s="1650" t="s">
        <v>790</v>
      </c>
      <c r="K30" s="1650"/>
      <c r="L30" s="1650"/>
      <c r="M30" s="1650"/>
      <c r="N30" s="1650"/>
      <c r="O30" s="1650"/>
      <c r="P30" s="1650"/>
      <c r="Q30" s="1650"/>
      <c r="R30" s="1650"/>
      <c r="S30" s="1650"/>
      <c r="T30" s="1650"/>
      <c r="U30" s="1650"/>
      <c r="V30" s="1650"/>
      <c r="W30" s="1650"/>
      <c r="X30" s="1650"/>
      <c r="Y30" s="1652">
        <f>SUM(AI18:AI23)</f>
        <v>157</v>
      </c>
      <c r="Z30" s="1652"/>
      <c r="AA30" s="1652"/>
      <c r="AB30" s="1652"/>
      <c r="AC30" s="1655">
        <f>Y30/6</f>
        <v>26.166666666666668</v>
      </c>
      <c r="AD30" s="1656"/>
      <c r="AE30" s="1659" t="s">
        <v>199</v>
      </c>
      <c r="AF30" s="1659"/>
      <c r="AG30" s="1660"/>
      <c r="AH30" s="1787"/>
      <c r="AI30" s="1788"/>
      <c r="AJ30" s="1788"/>
      <c r="AK30" s="1789"/>
      <c r="AL30" s="366"/>
    </row>
    <row r="31" spans="2:38" ht="12" customHeight="1" x14ac:dyDescent="0.2">
      <c r="B31" s="1626"/>
      <c r="C31" s="1627"/>
      <c r="D31" s="1627"/>
      <c r="E31" s="1627"/>
      <c r="F31" s="1627"/>
      <c r="G31" s="1627"/>
      <c r="H31" s="1627"/>
      <c r="I31" s="1627"/>
      <c r="J31" s="1661"/>
      <c r="K31" s="1661"/>
      <c r="L31" s="1661"/>
      <c r="M31" s="1661"/>
      <c r="N31" s="1661"/>
      <c r="O31" s="1661"/>
      <c r="P31" s="1661"/>
      <c r="Q31" s="1661"/>
      <c r="R31" s="1661"/>
      <c r="S31" s="1661"/>
      <c r="T31" s="1661"/>
      <c r="U31" s="1661"/>
      <c r="V31" s="1661"/>
      <c r="W31" s="1661"/>
      <c r="X31" s="1661"/>
      <c r="Y31" s="1662"/>
      <c r="Z31" s="1662"/>
      <c r="AA31" s="1662"/>
      <c r="AB31" s="1662"/>
      <c r="AC31" s="1663"/>
      <c r="AD31" s="1664"/>
      <c r="AE31" s="1665"/>
      <c r="AF31" s="1665"/>
      <c r="AG31" s="1666"/>
      <c r="AH31" s="1790"/>
      <c r="AI31" s="1791"/>
      <c r="AJ31" s="1791"/>
      <c r="AK31" s="1792"/>
      <c r="AL31" s="366"/>
    </row>
    <row r="32" spans="2:38" x14ac:dyDescent="0.2">
      <c r="B32" s="1684" t="s">
        <v>43</v>
      </c>
      <c r="C32" s="1685"/>
      <c r="D32" s="1685"/>
      <c r="E32" s="1685"/>
      <c r="F32" s="1685"/>
      <c r="G32" s="1685"/>
      <c r="H32" s="1685"/>
      <c r="I32" s="1685"/>
      <c r="J32" s="1685"/>
      <c r="K32" s="1685"/>
      <c r="L32" s="1685"/>
      <c r="M32" s="1685"/>
      <c r="N32" s="1685"/>
      <c r="O32" s="1685"/>
      <c r="P32" s="1685"/>
      <c r="Q32" s="1685"/>
      <c r="R32" s="1685"/>
      <c r="S32" s="1685"/>
      <c r="T32" s="1685"/>
      <c r="U32" s="1685"/>
      <c r="V32" s="1685"/>
      <c r="W32" s="1685"/>
      <c r="X32" s="1686"/>
      <c r="Y32" s="1674">
        <f>SUM(Y28:AB31)</f>
        <v>284</v>
      </c>
      <c r="Z32" s="1674"/>
      <c r="AA32" s="1674"/>
      <c r="AB32" s="1674"/>
      <c r="AC32" s="1675">
        <f>SUM(AC28:AD31)</f>
        <v>47.333333333333336</v>
      </c>
      <c r="AD32" s="1676"/>
      <c r="AE32" s="1678" t="s">
        <v>199</v>
      </c>
      <c r="AF32" s="1678"/>
      <c r="AG32" s="1679"/>
      <c r="AH32" s="1793"/>
      <c r="AI32" s="1794"/>
      <c r="AJ32" s="1794"/>
      <c r="AK32" s="1795"/>
      <c r="AL32" s="366"/>
    </row>
    <row r="33" spans="2:37" ht="4.5" customHeight="1" x14ac:dyDescent="0.2">
      <c r="B33" s="367"/>
      <c r="C33" s="367"/>
      <c r="D33" s="367"/>
      <c r="E33" s="367"/>
      <c r="F33" s="367"/>
      <c r="G33" s="367"/>
      <c r="H33" s="367"/>
      <c r="I33" s="367"/>
      <c r="J33" s="367"/>
      <c r="K33" s="367"/>
      <c r="L33" s="367"/>
      <c r="M33" s="367"/>
      <c r="N33" s="367"/>
      <c r="O33" s="367"/>
      <c r="P33" s="367"/>
      <c r="Q33" s="367"/>
      <c r="R33" s="367"/>
      <c r="S33" s="367"/>
      <c r="T33" s="367"/>
      <c r="U33" s="367"/>
      <c r="V33" s="367"/>
      <c r="W33" s="367"/>
      <c r="X33" s="367"/>
      <c r="Y33" s="367"/>
      <c r="Z33" s="367"/>
      <c r="AA33" s="367"/>
      <c r="AB33" s="367"/>
      <c r="AC33" s="367"/>
      <c r="AD33" s="367"/>
      <c r="AE33" s="367"/>
      <c r="AF33" s="367"/>
      <c r="AG33" s="367"/>
      <c r="AH33" s="367"/>
      <c r="AI33" s="367"/>
      <c r="AJ33" s="367"/>
      <c r="AK33" s="367"/>
    </row>
    <row r="34" spans="2:37" ht="12" customHeight="1" x14ac:dyDescent="0.2">
      <c r="B34" s="1687" t="s">
        <v>202</v>
      </c>
      <c r="C34" s="1687"/>
      <c r="D34" s="1687"/>
      <c r="E34" s="1687"/>
      <c r="F34" s="1687"/>
      <c r="G34" s="1687"/>
      <c r="H34" s="1687"/>
      <c r="I34" s="1687"/>
      <c r="J34" s="1687"/>
      <c r="K34" s="1687"/>
      <c r="L34" s="1687"/>
      <c r="M34" s="1687"/>
      <c r="N34" s="1687"/>
      <c r="O34" s="1687"/>
      <c r="P34" s="1687"/>
      <c r="Q34" s="1687"/>
      <c r="R34" s="1687"/>
      <c r="S34" s="1687"/>
      <c r="T34" s="1687"/>
      <c r="U34" s="1687"/>
      <c r="V34" s="1687"/>
      <c r="W34" s="1687"/>
      <c r="X34" s="1687"/>
      <c r="Y34" s="1687"/>
      <c r="Z34" s="1687"/>
      <c r="AA34" s="1687"/>
      <c r="AB34" s="1687"/>
      <c r="AC34" s="1687"/>
      <c r="AD34" s="1687"/>
      <c r="AE34" s="1687"/>
      <c r="AF34" s="1687"/>
      <c r="AG34" s="1687"/>
      <c r="AH34" s="1687"/>
      <c r="AI34" s="1687"/>
      <c r="AJ34" s="1687"/>
      <c r="AK34" s="1687"/>
    </row>
    <row r="35" spans="2:37" x14ac:dyDescent="0.2">
      <c r="C35" s="362" t="s">
        <v>187</v>
      </c>
      <c r="D35" s="368" t="s">
        <v>3</v>
      </c>
      <c r="E35" s="369" t="s">
        <v>203</v>
      </c>
      <c r="F35" s="369"/>
      <c r="G35" s="369"/>
      <c r="H35" s="369"/>
      <c r="I35" s="369"/>
      <c r="J35" s="369"/>
      <c r="K35" s="369"/>
      <c r="L35" s="369"/>
      <c r="M35" s="369"/>
      <c r="N35" s="369"/>
      <c r="O35" s="369"/>
      <c r="P35" s="369"/>
      <c r="Q35" s="369"/>
      <c r="R35" s="369"/>
      <c r="S35" s="369"/>
      <c r="T35" s="1680"/>
      <c r="U35" s="1681"/>
      <c r="V35" s="368" t="s">
        <v>3</v>
      </c>
      <c r="W35" s="369" t="s">
        <v>204</v>
      </c>
      <c r="X35" s="369"/>
      <c r="Y35" s="369"/>
      <c r="Z35" s="369"/>
      <c r="AA35" s="369"/>
      <c r="AB35" s="369"/>
      <c r="AC35" s="369"/>
      <c r="AD35" s="369"/>
      <c r="AE35" s="369"/>
      <c r="AF35" s="369"/>
      <c r="AG35" s="369"/>
      <c r="AH35" s="369"/>
      <c r="AI35" s="369"/>
      <c r="AJ35" s="369"/>
      <c r="AK35" s="369"/>
    </row>
    <row r="36" spans="2:37" ht="3.75" customHeight="1" x14ac:dyDescent="0.2">
      <c r="C36" s="365"/>
      <c r="D36" s="368"/>
      <c r="E36" s="369"/>
      <c r="F36" s="369"/>
      <c r="G36" s="369"/>
      <c r="H36" s="369"/>
      <c r="I36" s="369"/>
      <c r="J36" s="369"/>
      <c r="K36" s="369"/>
      <c r="L36" s="369"/>
      <c r="M36" s="369"/>
      <c r="N36" s="369"/>
      <c r="O36" s="369"/>
      <c r="P36" s="369"/>
      <c r="Q36" s="369"/>
      <c r="R36" s="369"/>
      <c r="S36" s="369"/>
      <c r="T36" s="369"/>
      <c r="U36" s="369"/>
      <c r="V36" s="368"/>
      <c r="W36" s="369"/>
      <c r="X36" s="369"/>
      <c r="Y36" s="369"/>
      <c r="Z36" s="369"/>
      <c r="AA36" s="369"/>
      <c r="AB36" s="369"/>
      <c r="AC36" s="369"/>
      <c r="AD36" s="369"/>
      <c r="AE36" s="369"/>
      <c r="AF36" s="369"/>
      <c r="AG36" s="369"/>
      <c r="AH36" s="369"/>
      <c r="AI36" s="369"/>
      <c r="AJ36" s="369"/>
      <c r="AK36" s="369"/>
    </row>
    <row r="37" spans="2:37" x14ac:dyDescent="0.2">
      <c r="C37" s="370"/>
      <c r="D37" s="368" t="s">
        <v>3</v>
      </c>
      <c r="E37" s="369" t="s">
        <v>362</v>
      </c>
      <c r="F37" s="369"/>
      <c r="G37" s="369"/>
      <c r="H37" s="369"/>
      <c r="I37" s="369"/>
      <c r="J37" s="369"/>
      <c r="K37" s="369"/>
      <c r="L37" s="369"/>
      <c r="M37" s="369"/>
      <c r="N37" s="369"/>
      <c r="O37" s="369"/>
      <c r="P37" s="369"/>
      <c r="Q37" s="369"/>
      <c r="R37" s="369"/>
      <c r="S37" s="369"/>
      <c r="T37" s="1682"/>
      <c r="U37" s="1683"/>
      <c r="V37" s="368" t="s">
        <v>3</v>
      </c>
      <c r="W37" s="369" t="s">
        <v>206</v>
      </c>
      <c r="X37" s="369"/>
      <c r="Y37" s="369"/>
      <c r="Z37" s="369"/>
      <c r="AA37" s="369"/>
      <c r="AB37" s="369"/>
      <c r="AC37" s="369"/>
      <c r="AD37" s="369"/>
      <c r="AE37" s="369"/>
      <c r="AF37" s="369"/>
      <c r="AG37" s="369"/>
      <c r="AH37" s="369"/>
      <c r="AI37" s="369"/>
      <c r="AJ37" s="369"/>
      <c r="AK37" s="369"/>
    </row>
    <row r="38" spans="2:37" ht="3.75" customHeight="1" x14ac:dyDescent="0.2">
      <c r="C38" s="365"/>
      <c r="D38" s="368"/>
      <c r="E38" s="369"/>
      <c r="F38" s="369"/>
      <c r="G38" s="369"/>
      <c r="H38" s="369"/>
      <c r="I38" s="369"/>
      <c r="J38" s="369"/>
      <c r="K38" s="369"/>
      <c r="L38" s="369"/>
      <c r="M38" s="369"/>
      <c r="N38" s="369"/>
      <c r="O38" s="369"/>
      <c r="P38" s="369"/>
      <c r="Q38" s="369"/>
      <c r="R38" s="369"/>
      <c r="S38" s="369"/>
      <c r="T38" s="369"/>
      <c r="U38" s="369"/>
      <c r="V38" s="368"/>
      <c r="W38" s="369"/>
      <c r="X38" s="369"/>
      <c r="Y38" s="369"/>
      <c r="Z38" s="369"/>
      <c r="AA38" s="369"/>
      <c r="AB38" s="369"/>
      <c r="AC38" s="369"/>
      <c r="AD38" s="369"/>
      <c r="AE38" s="369"/>
      <c r="AF38" s="369"/>
      <c r="AG38" s="369"/>
      <c r="AH38" s="369"/>
      <c r="AI38" s="369"/>
      <c r="AJ38" s="369"/>
      <c r="AK38" s="369"/>
    </row>
    <row r="39" spans="2:37" x14ac:dyDescent="0.2">
      <c r="C39" s="363" t="s">
        <v>18</v>
      </c>
      <c r="D39" s="368" t="s">
        <v>3</v>
      </c>
      <c r="E39" s="369" t="s">
        <v>360</v>
      </c>
      <c r="F39" s="369"/>
      <c r="G39" s="369"/>
      <c r="H39" s="369"/>
      <c r="I39" s="369"/>
      <c r="J39" s="369"/>
      <c r="K39" s="369"/>
      <c r="L39" s="369"/>
      <c r="M39" s="369"/>
      <c r="N39" s="369"/>
      <c r="O39" s="369"/>
      <c r="P39" s="369"/>
      <c r="Q39" s="369"/>
      <c r="R39" s="369"/>
      <c r="S39" s="369"/>
      <c r="T39" s="1667" t="s">
        <v>189</v>
      </c>
      <c r="U39" s="1667"/>
      <c r="V39" s="368" t="s">
        <v>3</v>
      </c>
      <c r="W39" s="369" t="s">
        <v>207</v>
      </c>
      <c r="X39" s="369"/>
      <c r="Y39" s="369"/>
      <c r="Z39" s="369"/>
      <c r="AA39" s="369"/>
      <c r="AB39" s="369"/>
      <c r="AC39" s="369"/>
      <c r="AD39" s="369"/>
      <c r="AE39" s="369"/>
      <c r="AF39" s="369"/>
      <c r="AG39" s="369"/>
      <c r="AH39" s="369"/>
      <c r="AI39" s="369"/>
      <c r="AJ39" s="369"/>
      <c r="AK39" s="369"/>
    </row>
    <row r="40" spans="2:37" ht="3.75" customHeight="1" x14ac:dyDescent="0.2">
      <c r="C40" s="365"/>
      <c r="D40" s="368"/>
      <c r="E40" s="369"/>
      <c r="F40" s="369"/>
      <c r="G40" s="369"/>
      <c r="H40" s="369"/>
      <c r="I40" s="369"/>
      <c r="J40" s="369"/>
      <c r="K40" s="369"/>
      <c r="L40" s="369"/>
      <c r="M40" s="369"/>
      <c r="N40" s="369"/>
      <c r="O40" s="369"/>
      <c r="P40" s="369"/>
      <c r="Q40" s="369"/>
      <c r="R40" s="369"/>
      <c r="S40" s="369"/>
      <c r="T40" s="369"/>
      <c r="U40" s="369"/>
      <c r="V40" s="368"/>
      <c r="W40" s="369"/>
      <c r="X40" s="369"/>
      <c r="Y40" s="369"/>
      <c r="Z40" s="369"/>
      <c r="AA40" s="369"/>
      <c r="AB40" s="369"/>
      <c r="AC40" s="369"/>
      <c r="AD40" s="369"/>
      <c r="AE40" s="369"/>
      <c r="AF40" s="369"/>
      <c r="AG40" s="369"/>
      <c r="AH40" s="369"/>
      <c r="AI40" s="369"/>
      <c r="AJ40" s="369"/>
      <c r="AK40" s="369"/>
    </row>
    <row r="41" spans="2:37" x14ac:dyDescent="0.2">
      <c r="C41" s="371"/>
      <c r="D41" s="368" t="s">
        <v>3</v>
      </c>
      <c r="E41" s="369" t="s">
        <v>365</v>
      </c>
      <c r="F41" s="369"/>
      <c r="G41" s="369"/>
      <c r="H41" s="369"/>
      <c r="I41" s="369"/>
      <c r="J41" s="369"/>
      <c r="K41" s="369"/>
      <c r="L41" s="369"/>
      <c r="M41" s="369"/>
      <c r="N41" s="369"/>
      <c r="O41" s="369"/>
      <c r="P41" s="369"/>
      <c r="Q41" s="369"/>
      <c r="R41" s="369"/>
      <c r="S41" s="369"/>
      <c r="T41" s="1668" t="s">
        <v>209</v>
      </c>
      <c r="U41" s="1669"/>
      <c r="V41" s="368" t="s">
        <v>3</v>
      </c>
      <c r="W41" s="369" t="s">
        <v>361</v>
      </c>
      <c r="X41" s="369"/>
      <c r="Y41" s="369"/>
      <c r="Z41" s="369"/>
      <c r="AA41" s="369"/>
      <c r="AB41" s="369"/>
      <c r="AC41" s="369"/>
      <c r="AD41" s="369"/>
      <c r="AE41" s="369"/>
      <c r="AF41" s="369"/>
      <c r="AG41" s="369"/>
      <c r="AH41" s="369"/>
      <c r="AI41" s="369"/>
      <c r="AJ41" s="369"/>
      <c r="AK41" s="369"/>
    </row>
    <row r="42" spans="2:37" ht="3.75" customHeight="1" x14ac:dyDescent="0.2">
      <c r="C42" s="365"/>
      <c r="D42" s="368"/>
      <c r="E42" s="369"/>
      <c r="F42" s="369"/>
      <c r="G42" s="369"/>
      <c r="H42" s="369"/>
      <c r="I42" s="369"/>
      <c r="J42" s="369"/>
      <c r="K42" s="369"/>
      <c r="L42" s="369"/>
      <c r="M42" s="369"/>
      <c r="N42" s="369"/>
      <c r="O42" s="369"/>
      <c r="P42" s="369"/>
      <c r="Q42" s="369"/>
      <c r="R42" s="369"/>
      <c r="S42" s="369"/>
      <c r="T42" s="369"/>
      <c r="U42" s="369"/>
      <c r="V42" s="368"/>
      <c r="W42" s="369"/>
      <c r="X42" s="369"/>
      <c r="Y42" s="369"/>
      <c r="Z42" s="369"/>
      <c r="AA42" s="369"/>
      <c r="AB42" s="369"/>
      <c r="AC42" s="369"/>
      <c r="AD42" s="369"/>
      <c r="AE42" s="369"/>
      <c r="AF42" s="369"/>
      <c r="AG42" s="369"/>
      <c r="AH42" s="369"/>
      <c r="AI42" s="369"/>
      <c r="AJ42" s="369"/>
      <c r="AK42" s="369"/>
    </row>
    <row r="43" spans="2:37" x14ac:dyDescent="0.2">
      <c r="C43" s="363">
        <v>1</v>
      </c>
      <c r="D43" s="368" t="s">
        <v>3</v>
      </c>
      <c r="E43" s="369" t="s">
        <v>303</v>
      </c>
      <c r="F43" s="369"/>
      <c r="G43" s="369"/>
      <c r="H43" s="369"/>
      <c r="I43" s="369"/>
      <c r="J43" s="369"/>
      <c r="K43" s="369"/>
      <c r="L43" s="369"/>
      <c r="M43" s="369"/>
      <c r="N43" s="369"/>
      <c r="O43" s="369"/>
      <c r="P43" s="369"/>
      <c r="Q43" s="369"/>
      <c r="R43" s="369"/>
      <c r="S43" s="369"/>
      <c r="T43" s="1668" t="s">
        <v>150</v>
      </c>
      <c r="U43" s="1669"/>
      <c r="V43" s="368" t="s">
        <v>3</v>
      </c>
      <c r="W43" s="369" t="s">
        <v>304</v>
      </c>
      <c r="X43" s="369"/>
      <c r="Y43" s="369"/>
      <c r="Z43" s="369"/>
      <c r="AA43" s="369"/>
      <c r="AB43" s="369"/>
      <c r="AC43" s="369"/>
      <c r="AD43" s="369"/>
      <c r="AE43" s="369"/>
      <c r="AF43" s="369"/>
      <c r="AG43" s="369"/>
      <c r="AH43" s="369"/>
      <c r="AI43" s="369"/>
      <c r="AJ43" s="369"/>
      <c r="AK43" s="369"/>
    </row>
    <row r="44" spans="2:37" ht="3.75" customHeight="1" x14ac:dyDescent="0.2">
      <c r="C44" s="365"/>
      <c r="D44" s="365"/>
      <c r="E44" s="365"/>
      <c r="F44" s="369"/>
      <c r="G44" s="369"/>
      <c r="H44" s="369"/>
      <c r="I44" s="369"/>
      <c r="J44" s="369"/>
      <c r="K44" s="369"/>
      <c r="L44" s="369"/>
      <c r="M44" s="369"/>
      <c r="N44" s="369"/>
      <c r="O44" s="369"/>
      <c r="P44" s="369"/>
      <c r="Q44" s="369"/>
      <c r="R44" s="369"/>
      <c r="S44" s="369"/>
      <c r="T44" s="369"/>
      <c r="U44" s="369"/>
      <c r="V44" s="365"/>
      <c r="W44" s="369"/>
      <c r="X44" s="369"/>
      <c r="Y44" s="369"/>
      <c r="Z44" s="369"/>
      <c r="AA44" s="369"/>
      <c r="AB44" s="369"/>
      <c r="AC44" s="369"/>
      <c r="AD44" s="369"/>
      <c r="AE44" s="369"/>
      <c r="AF44" s="369"/>
      <c r="AG44" s="369"/>
      <c r="AH44" s="369"/>
      <c r="AI44" s="369"/>
      <c r="AJ44" s="369"/>
      <c r="AK44" s="369"/>
    </row>
    <row r="45" spans="2:37" x14ac:dyDescent="0.2">
      <c r="B45" s="365"/>
      <c r="C45" s="372">
        <v>1</v>
      </c>
      <c r="D45" s="368" t="s">
        <v>3</v>
      </c>
      <c r="E45" s="369" t="s">
        <v>210</v>
      </c>
      <c r="F45" s="369"/>
      <c r="G45" s="369"/>
      <c r="H45" s="369"/>
      <c r="I45" s="369"/>
      <c r="J45" s="369"/>
      <c r="K45" s="369"/>
      <c r="L45" s="369"/>
      <c r="M45" s="369"/>
      <c r="N45" s="369"/>
      <c r="O45" s="369"/>
      <c r="P45" s="369"/>
      <c r="Q45" s="369"/>
      <c r="R45" s="369"/>
      <c r="S45" s="369"/>
      <c r="T45" s="1670" t="s">
        <v>148</v>
      </c>
      <c r="U45" s="1671"/>
      <c r="V45" s="368" t="s">
        <v>3</v>
      </c>
      <c r="W45" s="369" t="s">
        <v>211</v>
      </c>
      <c r="X45" s="369"/>
      <c r="Y45" s="369"/>
      <c r="Z45" s="369"/>
      <c r="AA45" s="369"/>
      <c r="AB45" s="369"/>
      <c r="AC45" s="369"/>
      <c r="AD45" s="369"/>
      <c r="AE45" s="369"/>
      <c r="AF45" s="369"/>
      <c r="AG45" s="369"/>
      <c r="AH45" s="369"/>
      <c r="AI45" s="369"/>
      <c r="AJ45" s="369"/>
      <c r="AK45" s="369"/>
    </row>
    <row r="46" spans="2:37" ht="3.75" customHeight="1" x14ac:dyDescent="0.2">
      <c r="B46" s="365"/>
      <c r="C46" s="373"/>
      <c r="D46" s="373"/>
      <c r="E46" s="373"/>
      <c r="F46" s="369"/>
      <c r="G46" s="369"/>
      <c r="H46" s="369"/>
      <c r="I46" s="369"/>
      <c r="J46" s="369"/>
      <c r="K46" s="369"/>
      <c r="L46" s="369"/>
      <c r="M46" s="369"/>
      <c r="N46" s="369"/>
      <c r="O46" s="369"/>
      <c r="P46" s="369"/>
      <c r="Q46" s="369"/>
      <c r="R46" s="369"/>
      <c r="S46" s="369"/>
      <c r="W46" s="369"/>
      <c r="X46" s="369"/>
      <c r="Y46" s="369"/>
      <c r="Z46" s="369"/>
      <c r="AA46" s="369"/>
      <c r="AB46" s="369"/>
      <c r="AC46" s="369"/>
      <c r="AD46" s="369"/>
      <c r="AE46" s="369"/>
      <c r="AF46" s="369"/>
      <c r="AG46" s="369"/>
      <c r="AH46" s="369"/>
      <c r="AI46" s="369"/>
      <c r="AJ46" s="369"/>
      <c r="AK46" s="369"/>
    </row>
    <row r="47" spans="2:37" x14ac:dyDescent="0.2">
      <c r="B47" s="365"/>
      <c r="C47" s="374">
        <v>1</v>
      </c>
      <c r="D47" s="368" t="s">
        <v>3</v>
      </c>
      <c r="E47" s="369" t="s">
        <v>212</v>
      </c>
      <c r="F47" s="369"/>
      <c r="G47" s="369"/>
      <c r="H47" s="369"/>
      <c r="I47" s="369"/>
      <c r="J47" s="369"/>
      <c r="K47" s="369"/>
      <c r="L47" s="369"/>
      <c r="M47" s="369"/>
      <c r="N47" s="369"/>
      <c r="O47" s="369"/>
      <c r="P47" s="369"/>
      <c r="Q47" s="369"/>
      <c r="R47" s="369"/>
      <c r="S47" s="369"/>
      <c r="T47" s="1668">
        <v>2</v>
      </c>
      <c r="U47" s="1669"/>
      <c r="V47" s="368" t="s">
        <v>3</v>
      </c>
      <c r="W47" s="369" t="s">
        <v>213</v>
      </c>
      <c r="X47" s="369"/>
      <c r="Y47" s="369"/>
      <c r="Z47" s="369"/>
      <c r="AA47" s="369"/>
      <c r="AB47" s="369"/>
      <c r="AC47" s="369"/>
      <c r="AD47" s="369"/>
      <c r="AE47" s="369"/>
      <c r="AF47" s="369"/>
      <c r="AG47" s="369"/>
      <c r="AH47" s="369"/>
      <c r="AI47" s="369"/>
      <c r="AJ47" s="369"/>
      <c r="AK47" s="369"/>
    </row>
    <row r="48" spans="2:37" ht="3.75" customHeight="1" x14ac:dyDescent="0.2">
      <c r="B48" s="365"/>
      <c r="F48" s="365"/>
      <c r="G48" s="365"/>
      <c r="H48" s="365"/>
      <c r="I48" s="365"/>
      <c r="J48" s="365"/>
      <c r="K48" s="365"/>
      <c r="L48" s="365"/>
      <c r="M48" s="365"/>
      <c r="N48" s="365"/>
      <c r="O48" s="365"/>
      <c r="P48" s="365"/>
      <c r="Q48" s="365"/>
      <c r="R48" s="365"/>
      <c r="S48" s="365"/>
      <c r="X48" s="365"/>
      <c r="Y48" s="365"/>
      <c r="Z48" s="365"/>
      <c r="AA48" s="365"/>
      <c r="AB48" s="365"/>
      <c r="AC48" s="365"/>
      <c r="AD48" s="365"/>
      <c r="AE48" s="365"/>
      <c r="AF48" s="365"/>
      <c r="AG48" s="365"/>
      <c r="AH48" s="365"/>
      <c r="AI48" s="365"/>
      <c r="AJ48" s="365"/>
      <c r="AK48" s="365"/>
    </row>
    <row r="49" spans="2:38" x14ac:dyDescent="0.2">
      <c r="B49" s="365"/>
      <c r="C49" s="375" t="s">
        <v>214</v>
      </c>
      <c r="D49" s="368" t="s">
        <v>3</v>
      </c>
      <c r="E49" s="369" t="s">
        <v>363</v>
      </c>
      <c r="F49" s="365"/>
      <c r="G49" s="365"/>
      <c r="H49" s="365"/>
      <c r="I49" s="365"/>
      <c r="J49" s="365"/>
      <c r="K49" s="365"/>
      <c r="L49" s="365"/>
      <c r="M49" s="365"/>
      <c r="N49" s="365"/>
      <c r="O49" s="365"/>
      <c r="P49" s="365"/>
      <c r="Q49" s="365"/>
      <c r="R49" s="365"/>
      <c r="S49" s="365"/>
      <c r="T49" s="1672" t="s">
        <v>191</v>
      </c>
      <c r="U49" s="1673"/>
      <c r="V49" s="368" t="s">
        <v>3</v>
      </c>
      <c r="W49" s="369" t="s">
        <v>364</v>
      </c>
      <c r="X49" s="365"/>
      <c r="Y49" s="365"/>
      <c r="Z49" s="365"/>
      <c r="AA49" s="365"/>
      <c r="AB49" s="365"/>
      <c r="AC49" s="365"/>
      <c r="AD49" s="365"/>
      <c r="AE49" s="365"/>
      <c r="AF49" s="365"/>
      <c r="AG49" s="365"/>
      <c r="AH49" s="365"/>
      <c r="AI49" s="365"/>
      <c r="AJ49" s="365"/>
      <c r="AK49" s="365"/>
    </row>
    <row r="50" spans="2:38" ht="5.25" customHeight="1" x14ac:dyDescent="0.2">
      <c r="B50" s="373"/>
      <c r="C50" s="373"/>
      <c r="D50" s="373"/>
      <c r="E50" s="373"/>
      <c r="F50" s="373"/>
    </row>
    <row r="51" spans="2:38" s="377" customFormat="1" ht="11.25" x14ac:dyDescent="0.2">
      <c r="B51" s="376"/>
      <c r="C51" s="376"/>
      <c r="D51" s="376"/>
      <c r="E51" s="376"/>
      <c r="F51" s="376"/>
      <c r="X51" s="1692"/>
      <c r="Y51" s="1692"/>
      <c r="Z51" s="1692"/>
      <c r="AA51" s="1692"/>
      <c r="AB51" s="1692"/>
      <c r="AC51" s="1692"/>
      <c r="AD51" s="1692"/>
      <c r="AE51" s="1692"/>
      <c r="AF51" s="1692"/>
      <c r="AG51" s="1692"/>
      <c r="AH51" s="1692"/>
      <c r="AI51" s="1692"/>
      <c r="AJ51" s="1692"/>
      <c r="AK51" s="1692"/>
      <c r="AL51" s="378"/>
    </row>
    <row r="52" spans="2:38" s="377" customFormat="1" ht="11.25" x14ac:dyDescent="0.2">
      <c r="B52" s="1692" t="s">
        <v>21</v>
      </c>
      <c r="C52" s="1692"/>
      <c r="D52" s="1692"/>
      <c r="E52" s="1692"/>
      <c r="F52" s="1692"/>
      <c r="G52" s="1692"/>
      <c r="H52" s="1692"/>
      <c r="I52" s="1692"/>
      <c r="J52" s="1692"/>
      <c r="K52" s="1692"/>
      <c r="L52" s="369"/>
      <c r="M52" s="369"/>
      <c r="N52" s="369"/>
      <c r="O52" s="369"/>
      <c r="P52" s="369"/>
      <c r="Q52" s="369"/>
      <c r="R52" s="369"/>
      <c r="S52" s="369"/>
      <c r="T52" s="369"/>
      <c r="U52" s="369"/>
      <c r="V52" s="369"/>
      <c r="W52" s="369"/>
      <c r="X52" s="1692"/>
      <c r="Y52" s="1692"/>
      <c r="Z52" s="1692"/>
      <c r="AA52" s="1692"/>
      <c r="AB52" s="1692"/>
      <c r="AC52" s="1692"/>
      <c r="AD52" s="1692"/>
      <c r="AE52" s="1692"/>
      <c r="AF52" s="1692"/>
      <c r="AG52" s="1692"/>
      <c r="AH52" s="1692"/>
      <c r="AI52" s="1692"/>
      <c r="AJ52" s="1692"/>
      <c r="AK52" s="1692"/>
      <c r="AL52" s="378"/>
    </row>
    <row r="53" spans="2:38" s="377" customFormat="1" ht="11.25" x14ac:dyDescent="0.2">
      <c r="B53" s="1692" t="s">
        <v>219</v>
      </c>
      <c r="C53" s="1692"/>
      <c r="D53" s="1692"/>
      <c r="E53" s="1692"/>
      <c r="F53" s="1692"/>
      <c r="G53" s="1692"/>
      <c r="H53" s="1692"/>
      <c r="I53" s="1692"/>
      <c r="J53" s="1692"/>
      <c r="K53" s="1692"/>
      <c r="L53" s="369"/>
      <c r="M53" s="369"/>
      <c r="N53" s="369"/>
      <c r="O53" s="369"/>
      <c r="P53" s="369"/>
      <c r="Q53" s="369"/>
      <c r="R53" s="369"/>
      <c r="S53" s="369"/>
      <c r="T53" s="369"/>
      <c r="U53" s="369"/>
      <c r="V53" s="369"/>
      <c r="W53" s="369"/>
      <c r="X53" s="1692" t="s">
        <v>218</v>
      </c>
      <c r="Y53" s="1692"/>
      <c r="Z53" s="1692"/>
      <c r="AA53" s="1692"/>
      <c r="AB53" s="1692"/>
      <c r="AC53" s="1692"/>
      <c r="AD53" s="1692"/>
      <c r="AE53" s="1692"/>
      <c r="AF53" s="1692"/>
      <c r="AG53" s="1692"/>
      <c r="AH53" s="1692"/>
      <c r="AI53" s="1692"/>
      <c r="AJ53" s="1692"/>
      <c r="AK53" s="1692"/>
      <c r="AL53" s="378"/>
    </row>
    <row r="54" spans="2:38" s="377" customFormat="1" ht="11.25" x14ac:dyDescent="0.2">
      <c r="B54" s="369"/>
      <c r="C54" s="369"/>
      <c r="D54" s="369"/>
      <c r="E54" s="369"/>
      <c r="F54" s="369"/>
      <c r="G54" s="369"/>
      <c r="H54" s="369"/>
      <c r="I54" s="369"/>
      <c r="J54" s="369"/>
      <c r="K54" s="369"/>
      <c r="L54" s="369"/>
      <c r="M54" s="369"/>
      <c r="N54" s="369"/>
      <c r="O54" s="369"/>
      <c r="P54" s="369"/>
      <c r="Q54" s="369"/>
      <c r="R54" s="369"/>
      <c r="S54" s="369"/>
      <c r="T54" s="369"/>
      <c r="U54" s="369"/>
      <c r="V54" s="369"/>
      <c r="W54" s="369"/>
      <c r="X54" s="369"/>
      <c r="Y54" s="369"/>
      <c r="Z54" s="369"/>
      <c r="AA54" s="369"/>
      <c r="AB54" s="369"/>
      <c r="AC54" s="369"/>
      <c r="AD54" s="369"/>
      <c r="AE54" s="369"/>
      <c r="AF54" s="369"/>
      <c r="AG54" s="369"/>
      <c r="AH54" s="369"/>
      <c r="AI54" s="369"/>
      <c r="AJ54" s="369"/>
      <c r="AK54" s="369"/>
      <c r="AL54" s="378"/>
    </row>
    <row r="55" spans="2:38" s="377" customFormat="1" ht="11.25" x14ac:dyDescent="0.2">
      <c r="B55" s="369"/>
      <c r="C55" s="369"/>
      <c r="D55" s="369"/>
      <c r="E55" s="369"/>
      <c r="F55" s="369"/>
      <c r="G55" s="369"/>
      <c r="H55" s="369"/>
      <c r="I55" s="369"/>
      <c r="J55" s="369"/>
      <c r="K55" s="369"/>
      <c r="L55" s="369"/>
      <c r="M55" s="369"/>
      <c r="N55" s="369"/>
      <c r="O55" s="369"/>
      <c r="P55" s="369"/>
      <c r="Q55" s="369"/>
      <c r="R55" s="369"/>
      <c r="S55" s="369"/>
      <c r="T55" s="369"/>
      <c r="U55" s="369"/>
      <c r="V55" s="369"/>
      <c r="W55" s="369"/>
      <c r="X55" s="369"/>
      <c r="Y55" s="369"/>
      <c r="Z55" s="369"/>
      <c r="AA55" s="369"/>
      <c r="AB55" s="369"/>
      <c r="AC55" s="369"/>
      <c r="AD55" s="369"/>
      <c r="AE55" s="369"/>
      <c r="AF55" s="369"/>
      <c r="AG55" s="369"/>
      <c r="AH55" s="369"/>
      <c r="AI55" s="369"/>
      <c r="AJ55" s="369"/>
      <c r="AK55" s="369"/>
      <c r="AL55" s="378"/>
    </row>
    <row r="56" spans="2:38" s="377" customFormat="1" ht="11.25" x14ac:dyDescent="0.2">
      <c r="B56" s="369"/>
      <c r="C56" s="369"/>
      <c r="D56" s="369"/>
      <c r="E56" s="369"/>
      <c r="F56" s="369"/>
      <c r="G56" s="369"/>
      <c r="H56" s="369"/>
      <c r="I56" s="369"/>
      <c r="J56" s="369"/>
      <c r="K56" s="369"/>
      <c r="L56" s="369"/>
      <c r="M56" s="369"/>
      <c r="N56" s="369"/>
      <c r="O56" s="369"/>
      <c r="P56" s="369"/>
      <c r="Q56" s="369"/>
      <c r="R56" s="369"/>
      <c r="S56" s="369"/>
      <c r="T56" s="369"/>
      <c r="U56" s="369"/>
      <c r="V56" s="369"/>
      <c r="W56" s="369"/>
      <c r="X56" s="369"/>
      <c r="Y56" s="369"/>
      <c r="Z56" s="369"/>
      <c r="AA56" s="369"/>
      <c r="AB56" s="369"/>
      <c r="AC56" s="369"/>
      <c r="AD56" s="369"/>
      <c r="AE56" s="369"/>
      <c r="AF56" s="369"/>
      <c r="AG56" s="369"/>
      <c r="AH56" s="369"/>
      <c r="AI56" s="369"/>
      <c r="AJ56" s="369"/>
      <c r="AK56" s="369"/>
      <c r="AL56" s="378"/>
    </row>
    <row r="57" spans="2:38" s="377" customFormat="1" ht="11.25" x14ac:dyDescent="0.2">
      <c r="B57" s="1693"/>
      <c r="C57" s="1693"/>
      <c r="D57" s="1693"/>
      <c r="E57" s="1693"/>
      <c r="F57" s="1693"/>
      <c r="G57" s="1693"/>
      <c r="H57" s="1693"/>
      <c r="I57" s="1693"/>
      <c r="J57" s="1693"/>
      <c r="K57" s="1693"/>
      <c r="L57" s="369"/>
      <c r="M57" s="369"/>
      <c r="N57" s="369"/>
      <c r="O57" s="369"/>
      <c r="P57" s="369"/>
      <c r="Q57" s="369"/>
      <c r="R57" s="369"/>
      <c r="S57" s="369"/>
      <c r="T57" s="369"/>
      <c r="U57" s="369"/>
      <c r="V57" s="369"/>
      <c r="W57" s="369"/>
      <c r="X57" s="1693"/>
      <c r="Y57" s="1693"/>
      <c r="Z57" s="1693"/>
      <c r="AA57" s="1693"/>
      <c r="AB57" s="1693"/>
      <c r="AC57" s="1693"/>
      <c r="AD57" s="1693"/>
      <c r="AE57" s="1693"/>
      <c r="AF57" s="1693"/>
      <c r="AG57" s="1693"/>
      <c r="AH57" s="1693"/>
      <c r="AI57" s="1693"/>
      <c r="AJ57" s="1693"/>
      <c r="AK57" s="1693"/>
      <c r="AL57" s="378"/>
    </row>
    <row r="58" spans="2:38" s="884" customFormat="1" ht="11.25" x14ac:dyDescent="0.2">
      <c r="B58" s="1677" t="str">
        <f>'DATA UTAMA'!G13</f>
        <v>YOYO WARDOYO SUCIPTO, S.Pd</v>
      </c>
      <c r="C58" s="1677"/>
      <c r="D58" s="1677"/>
      <c r="E58" s="1677"/>
      <c r="F58" s="1677"/>
      <c r="G58" s="1677"/>
      <c r="H58" s="1677"/>
      <c r="I58" s="1677"/>
      <c r="J58" s="1677"/>
      <c r="K58" s="1677"/>
      <c r="L58" s="376"/>
      <c r="M58" s="376"/>
      <c r="N58" s="376"/>
      <c r="O58" s="376"/>
      <c r="P58" s="376"/>
      <c r="Q58" s="376"/>
      <c r="R58" s="376"/>
      <c r="S58" s="376"/>
      <c r="T58" s="376"/>
      <c r="U58" s="376"/>
      <c r="V58" s="376"/>
      <c r="W58" s="376"/>
      <c r="X58" s="1677" t="str">
        <f>'DATA UTAMA'!G17</f>
        <v>MARLINA, M.Pd</v>
      </c>
      <c r="Y58" s="1677"/>
      <c r="Z58" s="1677"/>
      <c r="AA58" s="1677"/>
      <c r="AB58" s="1677"/>
      <c r="AC58" s="1677"/>
      <c r="AD58" s="1677"/>
      <c r="AE58" s="1677"/>
      <c r="AF58" s="1677"/>
      <c r="AG58" s="1677"/>
      <c r="AH58" s="1677"/>
      <c r="AI58" s="1677"/>
      <c r="AJ58" s="1677"/>
      <c r="AK58" s="1677"/>
      <c r="AL58" s="883"/>
    </row>
    <row r="59" spans="2:38" x14ac:dyDescent="0.2">
      <c r="B59" s="1692" t="str">
        <f>CONCATENATE("NIP."," ",'DATA UTAMA'!G15)</f>
        <v>NIP. -</v>
      </c>
      <c r="C59" s="1692"/>
      <c r="D59" s="1692"/>
      <c r="E59" s="1692"/>
      <c r="F59" s="1692"/>
      <c r="G59" s="1692"/>
      <c r="H59" s="1692"/>
      <c r="I59" s="1692"/>
      <c r="J59" s="1692"/>
      <c r="K59" s="1692"/>
      <c r="L59" s="365"/>
      <c r="M59" s="365"/>
      <c r="N59" s="365"/>
      <c r="O59" s="365"/>
      <c r="P59" s="365"/>
      <c r="Q59" s="365"/>
      <c r="R59" s="365"/>
      <c r="S59" s="365"/>
      <c r="T59" s="365"/>
      <c r="U59" s="365"/>
      <c r="V59" s="365"/>
      <c r="W59" s="365"/>
      <c r="X59" s="1692" t="str">
        <f>CONCATENATE("NIP."," ",'DATA UTAMA'!G19)</f>
        <v>NIP. -</v>
      </c>
      <c r="Y59" s="1692"/>
      <c r="Z59" s="1692"/>
      <c r="AA59" s="1692"/>
      <c r="AB59" s="1692"/>
      <c r="AC59" s="1692"/>
      <c r="AD59" s="1692"/>
      <c r="AE59" s="1692"/>
      <c r="AF59" s="1692"/>
      <c r="AG59" s="1692"/>
      <c r="AH59" s="1692"/>
      <c r="AI59" s="1692"/>
      <c r="AJ59" s="1692"/>
      <c r="AK59" s="1692"/>
    </row>
    <row r="60" spans="2:38" hidden="1" x14ac:dyDescent="0.2">
      <c r="B60" s="365" t="s">
        <v>0</v>
      </c>
      <c r="C60" s="379"/>
      <c r="AG60" s="1688" t="s">
        <v>181</v>
      </c>
      <c r="AH60" s="1688"/>
      <c r="AI60" s="1688"/>
      <c r="AJ60" s="1688"/>
      <c r="AK60" s="1688"/>
    </row>
    <row r="61" spans="2:38" hidden="1" x14ac:dyDescent="0.2">
      <c r="B61" s="365" t="s">
        <v>1</v>
      </c>
      <c r="C61" s="379"/>
      <c r="I61" s="380"/>
      <c r="AG61" s="1689" t="s">
        <v>222</v>
      </c>
      <c r="AH61" s="1689"/>
      <c r="AI61" s="1689"/>
      <c r="AJ61" s="1689"/>
      <c r="AK61" s="1689"/>
    </row>
    <row r="62" spans="2:38" hidden="1" x14ac:dyDescent="0.2">
      <c r="B62" s="1690" t="s">
        <v>223</v>
      </c>
      <c r="C62" s="1690"/>
      <c r="D62" s="1690"/>
      <c r="E62" s="1690"/>
      <c r="F62" s="1690"/>
      <c r="G62" s="1690"/>
      <c r="H62" s="1690"/>
      <c r="I62" s="1690"/>
      <c r="J62" s="1690"/>
      <c r="K62" s="1690"/>
      <c r="L62" s="1690"/>
      <c r="M62" s="1690"/>
      <c r="N62" s="1690"/>
      <c r="O62" s="1690"/>
      <c r="P62" s="1690"/>
      <c r="Q62" s="1690"/>
      <c r="R62" s="1690"/>
      <c r="S62" s="1690"/>
      <c r="T62" s="1690"/>
      <c r="U62" s="1690"/>
      <c r="V62" s="1690"/>
      <c r="W62" s="1690"/>
      <c r="X62" s="1690"/>
      <c r="Y62" s="1690"/>
      <c r="Z62" s="1690"/>
      <c r="AA62" s="1690"/>
      <c r="AB62" s="1690"/>
      <c r="AC62" s="1690"/>
      <c r="AD62" s="1690"/>
      <c r="AE62" s="1690"/>
      <c r="AF62" s="1690"/>
      <c r="AG62" s="1690"/>
      <c r="AH62" s="1690"/>
      <c r="AI62" s="1690"/>
      <c r="AJ62" s="1690"/>
      <c r="AK62" s="1690"/>
    </row>
    <row r="63" spans="2:38" ht="18" hidden="1" x14ac:dyDescent="0.25">
      <c r="B63" s="1691" t="s">
        <v>182</v>
      </c>
      <c r="C63" s="1691"/>
      <c r="D63" s="1691"/>
      <c r="E63" s="1691"/>
      <c r="F63" s="1691"/>
      <c r="G63" s="1691"/>
      <c r="H63" s="1691"/>
      <c r="I63" s="1691"/>
      <c r="J63" s="1691"/>
      <c r="K63" s="1691"/>
      <c r="L63" s="1691"/>
      <c r="M63" s="1691"/>
      <c r="N63" s="1691"/>
      <c r="O63" s="1691"/>
      <c r="P63" s="1691"/>
      <c r="Q63" s="1691"/>
      <c r="R63" s="1691"/>
      <c r="S63" s="1691"/>
      <c r="T63" s="1691"/>
      <c r="U63" s="1691"/>
      <c r="V63" s="1691"/>
      <c r="W63" s="1691"/>
      <c r="X63" s="1691"/>
      <c r="Y63" s="1691"/>
      <c r="Z63" s="1691"/>
      <c r="AA63" s="1691"/>
      <c r="AB63" s="1691"/>
      <c r="AC63" s="1691"/>
      <c r="AD63" s="1691"/>
      <c r="AE63" s="1691"/>
      <c r="AF63" s="1691"/>
      <c r="AG63" s="1691"/>
      <c r="AH63" s="1691"/>
      <c r="AI63" s="1691"/>
      <c r="AJ63" s="1691"/>
      <c r="AK63" s="1691"/>
    </row>
    <row r="64" spans="2:38" ht="15" hidden="1" x14ac:dyDescent="0.2">
      <c r="B64" s="1714" t="s">
        <v>60</v>
      </c>
      <c r="C64" s="1714"/>
      <c r="D64" s="1714"/>
      <c r="E64" s="1714"/>
      <c r="F64" s="1714"/>
      <c r="G64" s="1714"/>
      <c r="H64" s="1714"/>
      <c r="I64" s="1714"/>
      <c r="J64" s="1714"/>
      <c r="K64" s="1714"/>
      <c r="L64" s="1714"/>
      <c r="M64" s="1714"/>
      <c r="N64" s="1714"/>
      <c r="O64" s="1714"/>
      <c r="P64" s="1714"/>
      <c r="Q64" s="1714"/>
      <c r="R64" s="1714"/>
      <c r="S64" s="1714"/>
      <c r="T64" s="1714"/>
      <c r="U64" s="1714"/>
      <c r="V64" s="1714"/>
      <c r="W64" s="1714"/>
      <c r="X64" s="1714"/>
      <c r="Y64" s="1714"/>
      <c r="Z64" s="1714"/>
      <c r="AA64" s="1714"/>
      <c r="AB64" s="1714"/>
      <c r="AC64" s="1714"/>
      <c r="AD64" s="1714"/>
      <c r="AE64" s="1714"/>
      <c r="AF64" s="1714"/>
      <c r="AG64" s="1714"/>
      <c r="AH64" s="1714"/>
      <c r="AI64" s="1714"/>
      <c r="AJ64" s="1714"/>
      <c r="AK64" s="1714"/>
    </row>
    <row r="65" spans="2:37" hidden="1" x14ac:dyDescent="0.2">
      <c r="B65" s="1633" t="s">
        <v>183</v>
      </c>
      <c r="C65" s="1633"/>
      <c r="D65" s="1633"/>
      <c r="E65" s="1633"/>
      <c r="F65" s="1633"/>
      <c r="G65" s="1633"/>
      <c r="H65" s="1633"/>
      <c r="I65" s="1633"/>
      <c r="J65" s="1633"/>
      <c r="K65" s="1633"/>
      <c r="L65" s="1633"/>
      <c r="M65" s="1633"/>
      <c r="N65" s="1633"/>
      <c r="O65" s="1633"/>
      <c r="P65" s="1633"/>
      <c r="Q65" s="1633"/>
      <c r="R65" s="1633"/>
      <c r="S65" s="1633"/>
      <c r="T65" s="1633"/>
      <c r="U65" s="1633"/>
      <c r="V65" s="1633"/>
      <c r="W65" s="1633"/>
      <c r="X65" s="1633"/>
      <c r="Y65" s="1633"/>
      <c r="Z65" s="1633"/>
      <c r="AA65" s="1633"/>
      <c r="AB65" s="1633"/>
      <c r="AC65" s="1633"/>
      <c r="AD65" s="1633"/>
      <c r="AE65" s="1633"/>
      <c r="AF65" s="1633"/>
      <c r="AG65" s="1633"/>
      <c r="AH65" s="1633"/>
      <c r="AI65" s="1633"/>
      <c r="AJ65" s="1633"/>
      <c r="AK65" s="1633"/>
    </row>
    <row r="66" spans="2:37" ht="15" hidden="1" thickBot="1" x14ac:dyDescent="0.25">
      <c r="B66" s="359"/>
      <c r="C66" s="359"/>
      <c r="D66" s="359"/>
      <c r="E66" s="359"/>
      <c r="F66" s="359"/>
      <c r="G66" s="359"/>
      <c r="H66" s="359"/>
      <c r="I66" s="359"/>
      <c r="J66" s="359"/>
      <c r="K66" s="359"/>
      <c r="L66" s="359"/>
      <c r="M66" s="359"/>
      <c r="N66" s="359"/>
      <c r="O66" s="359"/>
      <c r="P66" s="359"/>
      <c r="Q66" s="359"/>
      <c r="R66" s="359"/>
      <c r="S66" s="359"/>
      <c r="T66" s="359"/>
      <c r="U66" s="359"/>
      <c r="V66" s="359"/>
      <c r="W66" s="359"/>
      <c r="X66" s="359"/>
      <c r="Y66" s="359"/>
      <c r="Z66" s="359"/>
      <c r="AA66" s="359"/>
      <c r="AB66" s="359"/>
      <c r="AC66" s="359"/>
      <c r="AD66" s="359"/>
      <c r="AE66" s="359"/>
      <c r="AF66" s="359"/>
      <c r="AG66" s="359"/>
      <c r="AH66" s="359"/>
      <c r="AI66" s="359"/>
      <c r="AJ66" s="359"/>
      <c r="AK66" s="359"/>
    </row>
    <row r="67" spans="2:37" hidden="1" x14ac:dyDescent="0.2">
      <c r="B67" s="1715" t="s">
        <v>184</v>
      </c>
      <c r="C67" s="1716"/>
      <c r="D67" s="1719" t="s">
        <v>185</v>
      </c>
      <c r="E67" s="1720"/>
      <c r="F67" s="1720"/>
      <c r="G67" s="1720"/>
      <c r="H67" s="1720"/>
      <c r="I67" s="1720"/>
      <c r="J67" s="1720"/>
      <c r="K67" s="1720"/>
      <c r="L67" s="1720"/>
      <c r="M67" s="1720"/>
      <c r="N67" s="1720"/>
      <c r="O67" s="1720"/>
      <c r="P67" s="1720"/>
      <c r="Q67" s="1720"/>
      <c r="R67" s="1720"/>
      <c r="S67" s="1720"/>
      <c r="T67" s="1720"/>
      <c r="U67" s="1720"/>
      <c r="V67" s="1720"/>
      <c r="W67" s="1720"/>
      <c r="X67" s="1720"/>
      <c r="Y67" s="1720"/>
      <c r="Z67" s="1720"/>
      <c r="AA67" s="1720"/>
      <c r="AB67" s="1720"/>
      <c r="AC67" s="1720"/>
      <c r="AD67" s="1720"/>
      <c r="AE67" s="1720"/>
      <c r="AF67" s="1720"/>
      <c r="AG67" s="1720"/>
      <c r="AH67" s="1721"/>
      <c r="AI67" s="1722" t="s">
        <v>186</v>
      </c>
      <c r="AJ67" s="1723"/>
      <c r="AK67" s="1724"/>
    </row>
    <row r="68" spans="2:37" ht="15" hidden="1" thickBot="1" x14ac:dyDescent="0.25">
      <c r="B68" s="1717"/>
      <c r="C68" s="1718"/>
      <c r="D68" s="381">
        <v>1</v>
      </c>
      <c r="E68" s="382">
        <v>2</v>
      </c>
      <c r="F68" s="382">
        <v>3</v>
      </c>
      <c r="G68" s="382">
        <v>4</v>
      </c>
      <c r="H68" s="382">
        <v>5</v>
      </c>
      <c r="I68" s="382">
        <v>6</v>
      </c>
      <c r="J68" s="382">
        <v>7</v>
      </c>
      <c r="K68" s="382">
        <v>8</v>
      </c>
      <c r="L68" s="382">
        <v>9</v>
      </c>
      <c r="M68" s="382">
        <v>10</v>
      </c>
      <c r="N68" s="382">
        <v>11</v>
      </c>
      <c r="O68" s="382">
        <v>12</v>
      </c>
      <c r="P68" s="382">
        <v>13</v>
      </c>
      <c r="Q68" s="382">
        <v>14</v>
      </c>
      <c r="R68" s="382">
        <v>15</v>
      </c>
      <c r="S68" s="382">
        <v>16</v>
      </c>
      <c r="T68" s="382">
        <v>17</v>
      </c>
      <c r="U68" s="382">
        <v>18</v>
      </c>
      <c r="V68" s="382">
        <v>19</v>
      </c>
      <c r="W68" s="382">
        <v>20</v>
      </c>
      <c r="X68" s="382">
        <v>21</v>
      </c>
      <c r="Y68" s="382">
        <v>22</v>
      </c>
      <c r="Z68" s="382">
        <v>23</v>
      </c>
      <c r="AA68" s="382">
        <v>24</v>
      </c>
      <c r="AB68" s="382">
        <v>25</v>
      </c>
      <c r="AC68" s="382">
        <v>26</v>
      </c>
      <c r="AD68" s="382">
        <v>27</v>
      </c>
      <c r="AE68" s="382">
        <v>28</v>
      </c>
      <c r="AF68" s="382">
        <v>29</v>
      </c>
      <c r="AG68" s="382">
        <v>30</v>
      </c>
      <c r="AH68" s="383">
        <v>31</v>
      </c>
      <c r="AI68" s="1725"/>
      <c r="AJ68" s="1726"/>
      <c r="AK68" s="1727"/>
    </row>
    <row r="69" spans="2:37" ht="15" hidden="1" thickTop="1" x14ac:dyDescent="0.2">
      <c r="B69" s="384" t="s">
        <v>34</v>
      </c>
      <c r="C69" s="385">
        <v>2012</v>
      </c>
      <c r="D69" s="386" t="s">
        <v>187</v>
      </c>
      <c r="E69" s="387" t="s">
        <v>187</v>
      </c>
      <c r="F69" s="387" t="s">
        <v>187</v>
      </c>
      <c r="G69" s="387" t="s">
        <v>187</v>
      </c>
      <c r="H69" s="387" t="s">
        <v>187</v>
      </c>
      <c r="I69" s="387" t="s">
        <v>187</v>
      </c>
      <c r="J69" s="387" t="s">
        <v>187</v>
      </c>
      <c r="K69" s="388" t="s">
        <v>187</v>
      </c>
      <c r="L69" s="387" t="s">
        <v>187</v>
      </c>
      <c r="M69" s="387" t="s">
        <v>187</v>
      </c>
      <c r="N69" s="387" t="s">
        <v>187</v>
      </c>
      <c r="O69" s="387" t="s">
        <v>187</v>
      </c>
      <c r="P69" s="387" t="s">
        <v>187</v>
      </c>
      <c r="Q69" s="387" t="s">
        <v>187</v>
      </c>
      <c r="R69" s="388" t="s">
        <v>187</v>
      </c>
      <c r="S69" s="389"/>
      <c r="T69" s="389"/>
      <c r="U69" s="389"/>
      <c r="V69" s="390">
        <v>1</v>
      </c>
      <c r="W69" s="387" t="s">
        <v>187</v>
      </c>
      <c r="X69" s="387" t="s">
        <v>187</v>
      </c>
      <c r="Y69" s="388" t="s">
        <v>187</v>
      </c>
      <c r="Z69" s="390">
        <v>1</v>
      </c>
      <c r="AA69" s="390">
        <v>1</v>
      </c>
      <c r="AB69" s="390">
        <v>1</v>
      </c>
      <c r="AC69" s="390">
        <v>1</v>
      </c>
      <c r="AD69" s="390">
        <v>1</v>
      </c>
      <c r="AE69" s="390">
        <v>1</v>
      </c>
      <c r="AF69" s="388" t="s">
        <v>187</v>
      </c>
      <c r="AG69" s="390">
        <v>1</v>
      </c>
      <c r="AH69" s="391">
        <v>1</v>
      </c>
      <c r="AI69" s="392">
        <f>SUM(D69:AH69)</f>
        <v>9</v>
      </c>
      <c r="AJ69" s="392"/>
      <c r="AK69" s="393" t="s">
        <v>188</v>
      </c>
    </row>
    <row r="70" spans="2:37" hidden="1" x14ac:dyDescent="0.2">
      <c r="B70" s="394" t="s">
        <v>35</v>
      </c>
      <c r="C70" s="395">
        <v>2012</v>
      </c>
      <c r="D70" s="396">
        <v>1</v>
      </c>
      <c r="E70" s="397">
        <v>1</v>
      </c>
      <c r="F70" s="397">
        <v>1</v>
      </c>
      <c r="G70" s="397">
        <v>1</v>
      </c>
      <c r="H70" s="361" t="s">
        <v>187</v>
      </c>
      <c r="I70" s="397">
        <v>1</v>
      </c>
      <c r="J70" s="397">
        <v>1</v>
      </c>
      <c r="K70" s="397">
        <v>1</v>
      </c>
      <c r="L70" s="397">
        <v>1</v>
      </c>
      <c r="M70" s="397">
        <v>1</v>
      </c>
      <c r="N70" s="397">
        <v>1</v>
      </c>
      <c r="O70" s="361" t="s">
        <v>187</v>
      </c>
      <c r="P70" s="398" t="s">
        <v>187</v>
      </c>
      <c r="Q70" s="398" t="s">
        <v>187</v>
      </c>
      <c r="R70" s="398" t="s">
        <v>187</v>
      </c>
      <c r="S70" s="398" t="s">
        <v>187</v>
      </c>
      <c r="T70" s="398" t="s">
        <v>187</v>
      </c>
      <c r="U70" s="398" t="s">
        <v>187</v>
      </c>
      <c r="V70" s="361" t="s">
        <v>187</v>
      </c>
      <c r="W70" s="398" t="s">
        <v>187</v>
      </c>
      <c r="X70" s="398" t="s">
        <v>187</v>
      </c>
      <c r="Y70" s="398" t="s">
        <v>187</v>
      </c>
      <c r="Z70" s="398" t="s">
        <v>187</v>
      </c>
      <c r="AA70" s="398" t="s">
        <v>187</v>
      </c>
      <c r="AB70" s="398" t="s">
        <v>187</v>
      </c>
      <c r="AC70" s="361" t="s">
        <v>187</v>
      </c>
      <c r="AD70" s="397">
        <v>1</v>
      </c>
      <c r="AE70" s="397">
        <v>1</v>
      </c>
      <c r="AF70" s="397">
        <v>1</v>
      </c>
      <c r="AG70" s="397">
        <v>1</v>
      </c>
      <c r="AH70" s="399">
        <v>1</v>
      </c>
      <c r="AI70" s="400">
        <f t="shared" ref="AI70:AI75" si="2">SUM(D70:AH70)</f>
        <v>15</v>
      </c>
      <c r="AJ70" s="400"/>
      <c r="AK70" s="401" t="s">
        <v>188</v>
      </c>
    </row>
    <row r="71" spans="2:37" hidden="1" x14ac:dyDescent="0.2">
      <c r="B71" s="394" t="s">
        <v>36</v>
      </c>
      <c r="C71" s="395">
        <v>2012</v>
      </c>
      <c r="D71" s="396">
        <v>1</v>
      </c>
      <c r="E71" s="361" t="s">
        <v>187</v>
      </c>
      <c r="F71" s="397">
        <v>1</v>
      </c>
      <c r="G71" s="397">
        <v>1</v>
      </c>
      <c r="H71" s="397">
        <v>1</v>
      </c>
      <c r="I71" s="397">
        <v>1</v>
      </c>
      <c r="J71" s="397">
        <v>1</v>
      </c>
      <c r="K71" s="402" t="s">
        <v>189</v>
      </c>
      <c r="L71" s="361" t="s">
        <v>187</v>
      </c>
      <c r="M71" s="397">
        <v>1</v>
      </c>
      <c r="N71" s="397">
        <v>1</v>
      </c>
      <c r="O71" s="397">
        <v>1</v>
      </c>
      <c r="P71" s="397">
        <v>1</v>
      </c>
      <c r="Q71" s="397">
        <v>1</v>
      </c>
      <c r="R71" s="397">
        <v>1</v>
      </c>
      <c r="S71" s="361" t="s">
        <v>187</v>
      </c>
      <c r="T71" s="397">
        <v>1</v>
      </c>
      <c r="U71" s="397">
        <v>1</v>
      </c>
      <c r="V71" s="397">
        <v>1</v>
      </c>
      <c r="W71" s="397">
        <v>1</v>
      </c>
      <c r="X71" s="397">
        <v>1</v>
      </c>
      <c r="Y71" s="397">
        <v>1</v>
      </c>
      <c r="Z71" s="361" t="s">
        <v>187</v>
      </c>
      <c r="AA71" s="397">
        <v>1</v>
      </c>
      <c r="AB71" s="397">
        <v>1</v>
      </c>
      <c r="AC71" s="397">
        <v>1</v>
      </c>
      <c r="AD71" s="397">
        <v>1</v>
      </c>
      <c r="AE71" s="397">
        <v>1</v>
      </c>
      <c r="AF71" s="397">
        <v>1</v>
      </c>
      <c r="AG71" s="361" t="s">
        <v>187</v>
      </c>
      <c r="AH71" s="403"/>
      <c r="AI71" s="400">
        <f t="shared" si="2"/>
        <v>24</v>
      </c>
      <c r="AJ71" s="400"/>
      <c r="AK71" s="401" t="s">
        <v>188</v>
      </c>
    </row>
    <row r="72" spans="2:37" hidden="1" x14ac:dyDescent="0.2">
      <c r="B72" s="394" t="s">
        <v>37</v>
      </c>
      <c r="C72" s="395">
        <v>2012</v>
      </c>
      <c r="D72" s="404" t="s">
        <v>189</v>
      </c>
      <c r="E72" s="397">
        <v>1</v>
      </c>
      <c r="F72" s="397">
        <v>1</v>
      </c>
      <c r="G72" s="397">
        <v>1</v>
      </c>
      <c r="H72" s="397">
        <v>1</v>
      </c>
      <c r="I72" s="397">
        <v>1</v>
      </c>
      <c r="J72" s="361" t="s">
        <v>187</v>
      </c>
      <c r="K72" s="405"/>
      <c r="L72" s="405"/>
      <c r="M72" s="405"/>
      <c r="N72" s="405"/>
      <c r="O72" s="405"/>
      <c r="P72" s="405"/>
      <c r="Q72" s="361" t="s">
        <v>187</v>
      </c>
      <c r="R72" s="397">
        <v>1</v>
      </c>
      <c r="S72" s="397">
        <v>1</v>
      </c>
      <c r="T72" s="397">
        <v>1</v>
      </c>
      <c r="U72" s="397">
        <v>1</v>
      </c>
      <c r="V72" s="397">
        <v>1</v>
      </c>
      <c r="W72" s="397">
        <v>1</v>
      </c>
      <c r="X72" s="361" t="s">
        <v>187</v>
      </c>
      <c r="Y72" s="406">
        <v>1</v>
      </c>
      <c r="Z72" s="406">
        <v>1</v>
      </c>
      <c r="AA72" s="406">
        <v>1</v>
      </c>
      <c r="AB72" s="397">
        <v>1</v>
      </c>
      <c r="AC72" s="397">
        <v>1</v>
      </c>
      <c r="AD72" s="397">
        <v>1</v>
      </c>
      <c r="AE72" s="361" t="s">
        <v>189</v>
      </c>
      <c r="AF72" s="397">
        <v>1</v>
      </c>
      <c r="AG72" s="397">
        <v>1</v>
      </c>
      <c r="AH72" s="399">
        <v>1</v>
      </c>
      <c r="AI72" s="400">
        <f t="shared" si="2"/>
        <v>20</v>
      </c>
      <c r="AJ72" s="400"/>
      <c r="AK72" s="401" t="s">
        <v>188</v>
      </c>
    </row>
    <row r="73" spans="2:37" hidden="1" x14ac:dyDescent="0.2">
      <c r="B73" s="394" t="s">
        <v>190</v>
      </c>
      <c r="C73" s="395">
        <v>2012</v>
      </c>
      <c r="D73" s="396">
        <v>1</v>
      </c>
      <c r="E73" s="397">
        <v>1</v>
      </c>
      <c r="F73" s="397">
        <v>1</v>
      </c>
      <c r="G73" s="361" t="s">
        <v>187</v>
      </c>
      <c r="H73" s="397">
        <v>1</v>
      </c>
      <c r="I73" s="397">
        <v>1</v>
      </c>
      <c r="J73" s="397">
        <v>1</v>
      </c>
      <c r="K73" s="397">
        <v>1</v>
      </c>
      <c r="L73" s="397">
        <v>1</v>
      </c>
      <c r="M73" s="402" t="s">
        <v>189</v>
      </c>
      <c r="N73" s="361" t="s">
        <v>187</v>
      </c>
      <c r="O73" s="397">
        <v>1</v>
      </c>
      <c r="P73" s="397">
        <v>1</v>
      </c>
      <c r="Q73" s="397">
        <v>1</v>
      </c>
      <c r="R73" s="398" t="s">
        <v>187</v>
      </c>
      <c r="S73" s="397">
        <v>1</v>
      </c>
      <c r="T73" s="397">
        <v>1</v>
      </c>
      <c r="U73" s="361" t="s">
        <v>187</v>
      </c>
      <c r="V73" s="397">
        <v>1</v>
      </c>
      <c r="W73" s="397">
        <v>1</v>
      </c>
      <c r="X73" s="397">
        <v>1</v>
      </c>
      <c r="Y73" s="397">
        <v>1</v>
      </c>
      <c r="Z73" s="397">
        <v>1</v>
      </c>
      <c r="AA73" s="397">
        <v>1</v>
      </c>
      <c r="AB73" s="361" t="s">
        <v>187</v>
      </c>
      <c r="AC73" s="397">
        <v>1</v>
      </c>
      <c r="AD73" s="397">
        <v>1</v>
      </c>
      <c r="AE73" s="397">
        <v>1</v>
      </c>
      <c r="AF73" s="397">
        <v>1</v>
      </c>
      <c r="AG73" s="397">
        <v>1</v>
      </c>
      <c r="AH73" s="403"/>
      <c r="AI73" s="400">
        <f t="shared" si="2"/>
        <v>24</v>
      </c>
      <c r="AJ73" s="400"/>
      <c r="AK73" s="401" t="s">
        <v>188</v>
      </c>
    </row>
    <row r="74" spans="2:37" ht="15" hidden="1" thickBot="1" x14ac:dyDescent="0.25">
      <c r="B74" s="407" t="s">
        <v>39</v>
      </c>
      <c r="C74" s="408">
        <v>2012</v>
      </c>
      <c r="D74" s="409">
        <v>1</v>
      </c>
      <c r="E74" s="410" t="s">
        <v>187</v>
      </c>
      <c r="F74" s="411"/>
      <c r="G74" s="411"/>
      <c r="H74" s="411"/>
      <c r="I74" s="411"/>
      <c r="J74" s="411"/>
      <c r="K74" s="411"/>
      <c r="L74" s="410" t="s">
        <v>187</v>
      </c>
      <c r="M74" s="412" t="s">
        <v>18</v>
      </c>
      <c r="N74" s="412" t="s">
        <v>18</v>
      </c>
      <c r="O74" s="412" t="s">
        <v>18</v>
      </c>
      <c r="P74" s="412" t="s">
        <v>18</v>
      </c>
      <c r="Q74" s="412" t="s">
        <v>18</v>
      </c>
      <c r="R74" s="413">
        <v>1</v>
      </c>
      <c r="S74" s="410" t="s">
        <v>187</v>
      </c>
      <c r="T74" s="414" t="s">
        <v>187</v>
      </c>
      <c r="U74" s="414" t="s">
        <v>187</v>
      </c>
      <c r="V74" s="414" t="s">
        <v>187</v>
      </c>
      <c r="W74" s="414" t="s">
        <v>187</v>
      </c>
      <c r="X74" s="414" t="s">
        <v>187</v>
      </c>
      <c r="Y74" s="414" t="s">
        <v>187</v>
      </c>
      <c r="Z74" s="410" t="s">
        <v>187</v>
      </c>
      <c r="AA74" s="414" t="s">
        <v>187</v>
      </c>
      <c r="AB74" s="414" t="s">
        <v>187</v>
      </c>
      <c r="AC74" s="414" t="s">
        <v>187</v>
      </c>
      <c r="AD74" s="414" t="s">
        <v>187</v>
      </c>
      <c r="AE74" s="414" t="s">
        <v>187</v>
      </c>
      <c r="AF74" s="414" t="s">
        <v>187</v>
      </c>
      <c r="AG74" s="410" t="s">
        <v>187</v>
      </c>
      <c r="AH74" s="415">
        <v>1</v>
      </c>
      <c r="AI74" s="416">
        <f t="shared" si="2"/>
        <v>3</v>
      </c>
      <c r="AJ74" s="416"/>
      <c r="AK74" s="417" t="s">
        <v>188</v>
      </c>
    </row>
    <row r="75" spans="2:37" ht="15" hidden="1" thickTop="1" x14ac:dyDescent="0.2">
      <c r="B75" s="384" t="s">
        <v>40</v>
      </c>
      <c r="C75" s="385">
        <v>2013</v>
      </c>
      <c r="D75" s="418" t="s">
        <v>187</v>
      </c>
      <c r="E75" s="419">
        <v>1</v>
      </c>
      <c r="F75" s="419">
        <v>1</v>
      </c>
      <c r="G75" s="419">
        <v>1</v>
      </c>
      <c r="H75" s="419">
        <v>1</v>
      </c>
      <c r="I75" s="360" t="s">
        <v>187</v>
      </c>
      <c r="J75" s="419">
        <v>1</v>
      </c>
      <c r="K75" s="419">
        <v>1</v>
      </c>
      <c r="L75" s="419">
        <v>1</v>
      </c>
      <c r="M75" s="419">
        <v>1</v>
      </c>
      <c r="N75" s="419">
        <v>1</v>
      </c>
      <c r="O75" s="419">
        <v>1</v>
      </c>
      <c r="P75" s="360" t="s">
        <v>187</v>
      </c>
      <c r="Q75" s="419">
        <v>1</v>
      </c>
      <c r="R75" s="419">
        <v>1</v>
      </c>
      <c r="S75" s="419">
        <v>1</v>
      </c>
      <c r="T75" s="419">
        <v>1</v>
      </c>
      <c r="U75" s="419">
        <v>1</v>
      </c>
      <c r="V75" s="419">
        <v>1</v>
      </c>
      <c r="W75" s="360" t="s">
        <v>187</v>
      </c>
      <c r="X75" s="419">
        <v>1</v>
      </c>
      <c r="Y75" s="419">
        <v>1</v>
      </c>
      <c r="Z75" s="419">
        <v>1</v>
      </c>
      <c r="AA75" s="419">
        <v>1</v>
      </c>
      <c r="AB75" s="420" t="s">
        <v>187</v>
      </c>
      <c r="AC75" s="419">
        <v>1</v>
      </c>
      <c r="AD75" s="360" t="s">
        <v>187</v>
      </c>
      <c r="AE75" s="419">
        <v>1</v>
      </c>
      <c r="AF75" s="419">
        <v>1</v>
      </c>
      <c r="AG75" s="419">
        <v>1</v>
      </c>
      <c r="AH75" s="421">
        <v>1</v>
      </c>
      <c r="AI75" s="392">
        <f t="shared" si="2"/>
        <v>25</v>
      </c>
      <c r="AJ75" s="392"/>
      <c r="AK75" s="393" t="s">
        <v>188</v>
      </c>
    </row>
    <row r="76" spans="2:37" hidden="1" x14ac:dyDescent="0.2">
      <c r="B76" s="394" t="s">
        <v>134</v>
      </c>
      <c r="C76" s="395">
        <v>2013</v>
      </c>
      <c r="D76" s="396">
        <v>1</v>
      </c>
      <c r="E76" s="397">
        <v>1</v>
      </c>
      <c r="F76" s="361" t="s">
        <v>187</v>
      </c>
      <c r="G76" s="397">
        <v>1</v>
      </c>
      <c r="H76" s="397">
        <v>1</v>
      </c>
      <c r="I76" s="397">
        <v>1</v>
      </c>
      <c r="J76" s="397">
        <v>1</v>
      </c>
      <c r="K76" s="397">
        <v>1</v>
      </c>
      <c r="L76" s="397">
        <v>1</v>
      </c>
      <c r="M76" s="361" t="s">
        <v>187</v>
      </c>
      <c r="N76" s="397">
        <v>1</v>
      </c>
      <c r="O76" s="397">
        <v>1</v>
      </c>
      <c r="P76" s="397">
        <v>1</v>
      </c>
      <c r="Q76" s="397">
        <v>1</v>
      </c>
      <c r="R76" s="397">
        <v>1</v>
      </c>
      <c r="S76" s="397">
        <v>1</v>
      </c>
      <c r="T76" s="361" t="s">
        <v>187</v>
      </c>
      <c r="U76" s="397">
        <v>1</v>
      </c>
      <c r="V76" s="397">
        <v>1</v>
      </c>
      <c r="W76" s="397">
        <v>1</v>
      </c>
      <c r="X76" s="397">
        <v>1</v>
      </c>
      <c r="Y76" s="397">
        <v>1</v>
      </c>
      <c r="Z76" s="397">
        <v>1</v>
      </c>
      <c r="AA76" s="361" t="s">
        <v>187</v>
      </c>
      <c r="AB76" s="397">
        <v>1</v>
      </c>
      <c r="AC76" s="397">
        <v>1</v>
      </c>
      <c r="AD76" s="397">
        <v>1</v>
      </c>
      <c r="AE76" s="397">
        <v>1</v>
      </c>
      <c r="AF76" s="361"/>
      <c r="AG76" s="361"/>
      <c r="AH76" s="403"/>
      <c r="AI76" s="400">
        <f>SUM(D76:AH76)</f>
        <v>24</v>
      </c>
      <c r="AJ76" s="400"/>
      <c r="AK76" s="401" t="s">
        <v>188</v>
      </c>
    </row>
    <row r="77" spans="2:37" hidden="1" x14ac:dyDescent="0.2">
      <c r="B77" s="394" t="s">
        <v>135</v>
      </c>
      <c r="C77" s="395">
        <v>2013</v>
      </c>
      <c r="D77" s="396">
        <v>1</v>
      </c>
      <c r="E77" s="397">
        <v>1</v>
      </c>
      <c r="F77" s="361" t="s">
        <v>187</v>
      </c>
      <c r="G77" s="397">
        <v>1</v>
      </c>
      <c r="H77" s="397">
        <v>1</v>
      </c>
      <c r="I77" s="397">
        <v>1</v>
      </c>
      <c r="J77" s="397">
        <v>1</v>
      </c>
      <c r="K77" s="397">
        <v>1</v>
      </c>
      <c r="L77" s="397">
        <v>1</v>
      </c>
      <c r="M77" s="361" t="s">
        <v>187</v>
      </c>
      <c r="N77" s="405"/>
      <c r="O77" s="398" t="s">
        <v>187</v>
      </c>
      <c r="P77" s="405"/>
      <c r="Q77" s="405"/>
      <c r="R77" s="405"/>
      <c r="S77" s="405"/>
      <c r="T77" s="361" t="s">
        <v>187</v>
      </c>
      <c r="U77" s="397">
        <v>1</v>
      </c>
      <c r="V77" s="397">
        <v>1</v>
      </c>
      <c r="W77" s="397">
        <v>1</v>
      </c>
      <c r="X77" s="397">
        <v>1</v>
      </c>
      <c r="Y77" s="397">
        <v>1</v>
      </c>
      <c r="Z77" s="397">
        <v>1</v>
      </c>
      <c r="AA77" s="361" t="s">
        <v>187</v>
      </c>
      <c r="AB77" s="397">
        <v>1</v>
      </c>
      <c r="AC77" s="397">
        <v>1</v>
      </c>
      <c r="AD77" s="397">
        <v>1</v>
      </c>
      <c r="AE77" s="397">
        <v>1</v>
      </c>
      <c r="AF77" s="398" t="s">
        <v>187</v>
      </c>
      <c r="AG77" s="397">
        <v>1</v>
      </c>
      <c r="AH77" s="403" t="s">
        <v>187</v>
      </c>
      <c r="AI77" s="400">
        <f>SUM(D77:AH77)</f>
        <v>19</v>
      </c>
      <c r="AJ77" s="400"/>
      <c r="AK77" s="401" t="s">
        <v>188</v>
      </c>
    </row>
    <row r="78" spans="2:37" hidden="1" x14ac:dyDescent="0.2">
      <c r="B78" s="394" t="s">
        <v>136</v>
      </c>
      <c r="C78" s="395">
        <v>2013</v>
      </c>
      <c r="D78" s="396">
        <v>1</v>
      </c>
      <c r="E78" s="397">
        <v>1</v>
      </c>
      <c r="F78" s="397">
        <v>1</v>
      </c>
      <c r="G78" s="397">
        <v>1</v>
      </c>
      <c r="H78" s="397">
        <v>1</v>
      </c>
      <c r="I78" s="397">
        <v>1</v>
      </c>
      <c r="J78" s="361" t="s">
        <v>187</v>
      </c>
      <c r="K78" s="397">
        <v>1</v>
      </c>
      <c r="L78" s="397">
        <v>1</v>
      </c>
      <c r="M78" s="397">
        <v>1</v>
      </c>
      <c r="N78" s="397">
        <v>1</v>
      </c>
      <c r="O78" s="397">
        <v>1</v>
      </c>
      <c r="P78" s="397">
        <v>1</v>
      </c>
      <c r="Q78" s="361" t="s">
        <v>187</v>
      </c>
      <c r="R78" s="422" t="s">
        <v>191</v>
      </c>
      <c r="S78" s="422" t="s">
        <v>191</v>
      </c>
      <c r="T78" s="422" t="s">
        <v>191</v>
      </c>
      <c r="U78" s="422" t="s">
        <v>191</v>
      </c>
      <c r="V78" s="397">
        <v>1</v>
      </c>
      <c r="W78" s="397">
        <v>1</v>
      </c>
      <c r="X78" s="361" t="s">
        <v>187</v>
      </c>
      <c r="Y78" s="397">
        <v>1</v>
      </c>
      <c r="Z78" s="397">
        <v>1</v>
      </c>
      <c r="AA78" s="397">
        <v>1</v>
      </c>
      <c r="AB78" s="397">
        <v>1</v>
      </c>
      <c r="AC78" s="397">
        <v>1</v>
      </c>
      <c r="AD78" s="397">
        <v>1</v>
      </c>
      <c r="AE78" s="361" t="s">
        <v>187</v>
      </c>
      <c r="AF78" s="397">
        <v>1</v>
      </c>
      <c r="AG78" s="397">
        <v>1</v>
      </c>
      <c r="AH78" s="403"/>
      <c r="AI78" s="400">
        <f>SUM(D78:AH78)</f>
        <v>22</v>
      </c>
      <c r="AJ78" s="400"/>
      <c r="AK78" s="401" t="s">
        <v>188</v>
      </c>
    </row>
    <row r="79" spans="2:37" hidden="1" x14ac:dyDescent="0.2">
      <c r="B79" s="394" t="s">
        <v>137</v>
      </c>
      <c r="C79" s="395">
        <v>2013</v>
      </c>
      <c r="D79" s="396">
        <v>1</v>
      </c>
      <c r="E79" s="423" t="s">
        <v>189</v>
      </c>
      <c r="F79" s="397">
        <v>1</v>
      </c>
      <c r="G79" s="397">
        <v>1</v>
      </c>
      <c r="H79" s="361" t="s">
        <v>187</v>
      </c>
      <c r="I79" s="397">
        <v>1</v>
      </c>
      <c r="J79" s="397">
        <v>1</v>
      </c>
      <c r="K79" s="397">
        <v>1</v>
      </c>
      <c r="L79" s="398" t="s">
        <v>187</v>
      </c>
      <c r="M79" s="397">
        <v>1</v>
      </c>
      <c r="N79" s="397">
        <v>1</v>
      </c>
      <c r="O79" s="361" t="s">
        <v>187</v>
      </c>
      <c r="P79" s="397">
        <v>1</v>
      </c>
      <c r="Q79" s="397">
        <v>1</v>
      </c>
      <c r="R79" s="397">
        <v>1</v>
      </c>
      <c r="S79" s="397">
        <v>1</v>
      </c>
      <c r="T79" s="397">
        <v>1</v>
      </c>
      <c r="U79" s="397">
        <v>1</v>
      </c>
      <c r="V79" s="361" t="s">
        <v>187</v>
      </c>
      <c r="W79" s="402" t="s">
        <v>189</v>
      </c>
      <c r="X79" s="397">
        <v>1</v>
      </c>
      <c r="Y79" s="397">
        <v>1</v>
      </c>
      <c r="Z79" s="397">
        <v>1</v>
      </c>
      <c r="AA79" s="397">
        <v>1</v>
      </c>
      <c r="AB79" s="398" t="s">
        <v>187</v>
      </c>
      <c r="AC79" s="361" t="s">
        <v>187</v>
      </c>
      <c r="AD79" s="397">
        <v>1</v>
      </c>
      <c r="AE79" s="397">
        <v>1</v>
      </c>
      <c r="AF79" s="397">
        <v>1</v>
      </c>
      <c r="AG79" s="397">
        <v>1</v>
      </c>
      <c r="AH79" s="399">
        <v>1</v>
      </c>
      <c r="AI79" s="400">
        <f>SUM(D79:AH79)</f>
        <v>23</v>
      </c>
      <c r="AJ79" s="400"/>
      <c r="AK79" s="401" t="s">
        <v>188</v>
      </c>
    </row>
    <row r="80" spans="2:37" ht="15" hidden="1" thickBot="1" x14ac:dyDescent="0.25">
      <c r="B80" s="424" t="s">
        <v>138</v>
      </c>
      <c r="C80" s="425">
        <v>2013</v>
      </c>
      <c r="D80" s="426">
        <v>1</v>
      </c>
      <c r="E80" s="427" t="s">
        <v>187</v>
      </c>
      <c r="F80" s="428">
        <v>1</v>
      </c>
      <c r="G80" s="428">
        <v>1</v>
      </c>
      <c r="H80" s="429" t="s">
        <v>187</v>
      </c>
      <c r="I80" s="428">
        <v>1</v>
      </c>
      <c r="J80" s="428">
        <v>1</v>
      </c>
      <c r="K80" s="428">
        <v>1</v>
      </c>
      <c r="L80" s="427" t="s">
        <v>187</v>
      </c>
      <c r="M80" s="430"/>
      <c r="N80" s="430"/>
      <c r="O80" s="430"/>
      <c r="P80" s="430"/>
      <c r="Q80" s="430"/>
      <c r="R80" s="430"/>
      <c r="S80" s="427" t="s">
        <v>187</v>
      </c>
      <c r="T80" s="431" t="s">
        <v>148</v>
      </c>
      <c r="U80" s="431" t="s">
        <v>148</v>
      </c>
      <c r="V80" s="431" t="s">
        <v>148</v>
      </c>
      <c r="W80" s="431" t="s">
        <v>148</v>
      </c>
      <c r="X80" s="431" t="s">
        <v>148</v>
      </c>
      <c r="Y80" s="432">
        <v>2</v>
      </c>
      <c r="Z80" s="427" t="s">
        <v>187</v>
      </c>
      <c r="AA80" s="429" t="s">
        <v>187</v>
      </c>
      <c r="AB80" s="429" t="s">
        <v>187</v>
      </c>
      <c r="AC80" s="429" t="s">
        <v>187</v>
      </c>
      <c r="AD80" s="429" t="s">
        <v>187</v>
      </c>
      <c r="AE80" s="429" t="s">
        <v>187</v>
      </c>
      <c r="AF80" s="429" t="s">
        <v>187</v>
      </c>
      <c r="AG80" s="427" t="s">
        <v>187</v>
      </c>
      <c r="AH80" s="433"/>
      <c r="AI80" s="434">
        <f>SUM(D80:AH80)</f>
        <v>8</v>
      </c>
      <c r="AJ80" s="434"/>
      <c r="AK80" s="435" t="s">
        <v>188</v>
      </c>
    </row>
    <row r="81" spans="2:37" hidden="1" x14ac:dyDescent="0.2">
      <c r="B81" s="365"/>
      <c r="C81" s="365"/>
      <c r="D81" s="365"/>
      <c r="E81" s="365"/>
      <c r="F81" s="365"/>
      <c r="G81" s="365"/>
      <c r="H81" s="365"/>
      <c r="I81" s="365"/>
      <c r="J81" s="365"/>
      <c r="K81" s="365"/>
      <c r="L81" s="365"/>
      <c r="M81" s="365"/>
      <c r="N81" s="365"/>
      <c r="O81" s="365"/>
      <c r="P81" s="365"/>
      <c r="Q81" s="365"/>
      <c r="R81" s="365"/>
      <c r="S81" s="365"/>
      <c r="T81" s="365"/>
      <c r="U81" s="365"/>
      <c r="V81" s="365"/>
      <c r="W81" s="365"/>
      <c r="X81" s="365"/>
      <c r="Y81" s="365"/>
      <c r="Z81" s="365"/>
      <c r="AA81" s="365"/>
      <c r="AB81" s="365"/>
      <c r="AC81" s="365"/>
      <c r="AD81" s="365"/>
      <c r="AE81" s="365"/>
      <c r="AF81" s="365"/>
      <c r="AG81" s="365"/>
      <c r="AH81" s="365"/>
      <c r="AI81" s="365"/>
      <c r="AJ81" s="365"/>
      <c r="AK81" s="365"/>
    </row>
    <row r="82" spans="2:37" ht="15" hidden="1" thickBot="1" x14ac:dyDescent="0.25">
      <c r="B82" s="1623" t="s">
        <v>192</v>
      </c>
      <c r="C82" s="1623"/>
      <c r="D82" s="1623"/>
      <c r="E82" s="1623"/>
      <c r="F82" s="1623"/>
      <c r="G82" s="1623"/>
      <c r="H82" s="1623"/>
      <c r="I82" s="1623"/>
      <c r="J82" s="1623"/>
      <c r="K82" s="1623"/>
      <c r="L82" s="1623"/>
      <c r="M82" s="1623"/>
      <c r="N82" s="1623"/>
      <c r="O82" s="1623"/>
      <c r="P82" s="1623"/>
      <c r="Q82" s="1623"/>
      <c r="R82" s="1623"/>
      <c r="S82" s="1623"/>
      <c r="T82" s="1623"/>
      <c r="U82" s="1623"/>
      <c r="V82" s="1623"/>
      <c r="W82" s="1623"/>
      <c r="X82" s="1623"/>
      <c r="Y82" s="1623"/>
      <c r="Z82" s="1623"/>
      <c r="AA82" s="1623"/>
      <c r="AB82" s="1623"/>
      <c r="AC82" s="1623"/>
      <c r="AD82" s="1623"/>
      <c r="AE82" s="1623"/>
      <c r="AF82" s="1623"/>
      <c r="AG82" s="1623"/>
      <c r="AH82" s="1623"/>
      <c r="AI82" s="1623"/>
      <c r="AJ82" s="1623"/>
      <c r="AK82" s="1623"/>
    </row>
    <row r="83" spans="2:37" hidden="1" x14ac:dyDescent="0.2">
      <c r="B83" s="1744" t="s">
        <v>141</v>
      </c>
      <c r="C83" s="1745"/>
      <c r="D83" s="1745"/>
      <c r="E83" s="1745"/>
      <c r="F83" s="1745"/>
      <c r="G83" s="1745"/>
      <c r="H83" s="1745"/>
      <c r="I83" s="1746"/>
      <c r="J83" s="1750" t="s">
        <v>193</v>
      </c>
      <c r="K83" s="1694"/>
      <c r="L83" s="1694"/>
      <c r="M83" s="1694"/>
      <c r="N83" s="1694"/>
      <c r="O83" s="1694"/>
      <c r="P83" s="1694"/>
      <c r="Q83" s="1694"/>
      <c r="R83" s="1694"/>
      <c r="S83" s="1694"/>
      <c r="T83" s="1694"/>
      <c r="U83" s="1694"/>
      <c r="V83" s="1694"/>
      <c r="W83" s="1694"/>
      <c r="X83" s="1694"/>
      <c r="Y83" s="1750" t="s">
        <v>194</v>
      </c>
      <c r="Z83" s="1694"/>
      <c r="AA83" s="1694"/>
      <c r="AB83" s="1695"/>
      <c r="AC83" s="1750" t="s">
        <v>195</v>
      </c>
      <c r="AD83" s="1694"/>
      <c r="AE83" s="1694"/>
      <c r="AF83" s="1694"/>
      <c r="AG83" s="1695"/>
      <c r="AH83" s="1694" t="s">
        <v>196</v>
      </c>
      <c r="AI83" s="1694"/>
      <c r="AJ83" s="1694"/>
      <c r="AK83" s="1695"/>
    </row>
    <row r="84" spans="2:37" ht="15" hidden="1" thickBot="1" x14ac:dyDescent="0.25">
      <c r="B84" s="1747"/>
      <c r="C84" s="1748"/>
      <c r="D84" s="1748"/>
      <c r="E84" s="1748"/>
      <c r="F84" s="1748"/>
      <c r="G84" s="1748"/>
      <c r="H84" s="1748"/>
      <c r="I84" s="1749"/>
      <c r="J84" s="1751"/>
      <c r="K84" s="1696"/>
      <c r="L84" s="1696"/>
      <c r="M84" s="1696"/>
      <c r="N84" s="1696"/>
      <c r="O84" s="1696"/>
      <c r="P84" s="1696"/>
      <c r="Q84" s="1696"/>
      <c r="R84" s="1696"/>
      <c r="S84" s="1696"/>
      <c r="T84" s="1696"/>
      <c r="U84" s="1696"/>
      <c r="V84" s="1696"/>
      <c r="W84" s="1696"/>
      <c r="X84" s="1696"/>
      <c r="Y84" s="1751"/>
      <c r="Z84" s="1696"/>
      <c r="AA84" s="1696"/>
      <c r="AB84" s="1697"/>
      <c r="AC84" s="1751"/>
      <c r="AD84" s="1696"/>
      <c r="AE84" s="1696"/>
      <c r="AF84" s="1696"/>
      <c r="AG84" s="1697"/>
      <c r="AH84" s="1696"/>
      <c r="AI84" s="1696"/>
      <c r="AJ84" s="1696"/>
      <c r="AK84" s="1697"/>
    </row>
    <row r="85" spans="2:37" ht="15" hidden="1" thickTop="1" x14ac:dyDescent="0.2">
      <c r="B85" s="1698" t="s">
        <v>224</v>
      </c>
      <c r="C85" s="1699"/>
      <c r="D85" s="1699"/>
      <c r="E85" s="1699"/>
      <c r="F85" s="1699"/>
      <c r="G85" s="1699"/>
      <c r="H85" s="1699"/>
      <c r="I85" s="1700"/>
      <c r="J85" s="1704" t="s">
        <v>198</v>
      </c>
      <c r="K85" s="1705"/>
      <c r="L85" s="1705"/>
      <c r="M85" s="1705"/>
      <c r="N85" s="1705"/>
      <c r="O85" s="1705"/>
      <c r="P85" s="1705"/>
      <c r="Q85" s="1705"/>
      <c r="R85" s="1705"/>
      <c r="S85" s="1705"/>
      <c r="T85" s="1705"/>
      <c r="U85" s="1705"/>
      <c r="V85" s="1705"/>
      <c r="W85" s="1705"/>
      <c r="X85" s="1705"/>
      <c r="Y85" s="1704">
        <f>SUM(AI69:AI74)</f>
        <v>95</v>
      </c>
      <c r="Z85" s="1705"/>
      <c r="AA85" s="1705"/>
      <c r="AB85" s="1708"/>
      <c r="AC85" s="1710">
        <f>Y85/7</f>
        <v>13.571428571428571</v>
      </c>
      <c r="AD85" s="1711"/>
      <c r="AE85" s="1705" t="s">
        <v>199</v>
      </c>
      <c r="AF85" s="1705"/>
      <c r="AG85" s="1708"/>
      <c r="AH85" s="436"/>
      <c r="AI85" s="436"/>
      <c r="AJ85" s="436"/>
      <c r="AK85" s="437"/>
    </row>
    <row r="86" spans="2:37" ht="15" hidden="1" thickBot="1" x14ac:dyDescent="0.25">
      <c r="B86" s="1701"/>
      <c r="C86" s="1702"/>
      <c r="D86" s="1702"/>
      <c r="E86" s="1702"/>
      <c r="F86" s="1702"/>
      <c r="G86" s="1702"/>
      <c r="H86" s="1702"/>
      <c r="I86" s="1703"/>
      <c r="J86" s="1706"/>
      <c r="K86" s="1707"/>
      <c r="L86" s="1707"/>
      <c r="M86" s="1707"/>
      <c r="N86" s="1707"/>
      <c r="O86" s="1707"/>
      <c r="P86" s="1707"/>
      <c r="Q86" s="1707"/>
      <c r="R86" s="1707"/>
      <c r="S86" s="1707"/>
      <c r="T86" s="1707"/>
      <c r="U86" s="1707"/>
      <c r="V86" s="1707"/>
      <c r="W86" s="1707"/>
      <c r="X86" s="1707"/>
      <c r="Y86" s="1706"/>
      <c r="Z86" s="1707"/>
      <c r="AA86" s="1707"/>
      <c r="AB86" s="1709"/>
      <c r="AC86" s="1712"/>
      <c r="AD86" s="1713"/>
      <c r="AE86" s="1707"/>
      <c r="AF86" s="1707"/>
      <c r="AG86" s="1709"/>
      <c r="AH86" s="438"/>
      <c r="AI86" s="438"/>
      <c r="AJ86" s="438"/>
      <c r="AK86" s="439"/>
    </row>
    <row r="87" spans="2:37" ht="15" hidden="1" thickTop="1" x14ac:dyDescent="0.2">
      <c r="B87" s="1761" t="s">
        <v>225</v>
      </c>
      <c r="C87" s="1762"/>
      <c r="D87" s="1762"/>
      <c r="E87" s="1762"/>
      <c r="F87" s="1762"/>
      <c r="G87" s="1762"/>
      <c r="H87" s="1762"/>
      <c r="I87" s="1763"/>
      <c r="J87" s="1767" t="s">
        <v>201</v>
      </c>
      <c r="K87" s="1732"/>
      <c r="L87" s="1732"/>
      <c r="M87" s="1732"/>
      <c r="N87" s="1732"/>
      <c r="O87" s="1732"/>
      <c r="P87" s="1732"/>
      <c r="Q87" s="1732"/>
      <c r="R87" s="1732"/>
      <c r="S87" s="1732"/>
      <c r="T87" s="1732"/>
      <c r="U87" s="1732"/>
      <c r="V87" s="1732"/>
      <c r="W87" s="1732"/>
      <c r="X87" s="1732"/>
      <c r="Y87" s="1767">
        <f>SUM(AI75:AI80)</f>
        <v>121</v>
      </c>
      <c r="Z87" s="1732"/>
      <c r="AA87" s="1732"/>
      <c r="AB87" s="1733"/>
      <c r="AC87" s="1728">
        <f>Y87/7</f>
        <v>17.285714285714285</v>
      </c>
      <c r="AD87" s="1729"/>
      <c r="AE87" s="1732" t="s">
        <v>199</v>
      </c>
      <c r="AF87" s="1732"/>
      <c r="AG87" s="1733"/>
      <c r="AH87" s="440"/>
      <c r="AI87" s="440"/>
      <c r="AJ87" s="440"/>
      <c r="AK87" s="441"/>
    </row>
    <row r="88" spans="2:37" ht="15" hidden="1" thickBot="1" x14ac:dyDescent="0.25">
      <c r="B88" s="1764"/>
      <c r="C88" s="1765"/>
      <c r="D88" s="1765"/>
      <c r="E88" s="1765"/>
      <c r="F88" s="1765"/>
      <c r="G88" s="1765"/>
      <c r="H88" s="1765"/>
      <c r="I88" s="1766"/>
      <c r="J88" s="1768"/>
      <c r="K88" s="1769"/>
      <c r="L88" s="1769"/>
      <c r="M88" s="1769"/>
      <c r="N88" s="1769"/>
      <c r="O88" s="1769"/>
      <c r="P88" s="1769"/>
      <c r="Q88" s="1769"/>
      <c r="R88" s="1769"/>
      <c r="S88" s="1769"/>
      <c r="T88" s="1769"/>
      <c r="U88" s="1769"/>
      <c r="V88" s="1769"/>
      <c r="W88" s="1769"/>
      <c r="X88" s="1769"/>
      <c r="Y88" s="1768"/>
      <c r="Z88" s="1769"/>
      <c r="AA88" s="1769"/>
      <c r="AB88" s="1770"/>
      <c r="AC88" s="1730"/>
      <c r="AD88" s="1731"/>
      <c r="AE88" s="1734"/>
      <c r="AF88" s="1734"/>
      <c r="AG88" s="1735"/>
      <c r="AH88" s="442"/>
      <c r="AI88" s="442"/>
      <c r="AJ88" s="442"/>
      <c r="AK88" s="443"/>
    </row>
    <row r="89" spans="2:37" ht="15" hidden="1" thickBot="1" x14ac:dyDescent="0.25">
      <c r="B89" s="1736" t="s">
        <v>43</v>
      </c>
      <c r="C89" s="1737"/>
      <c r="D89" s="1737"/>
      <c r="E89" s="1737"/>
      <c r="F89" s="1737"/>
      <c r="G89" s="1737"/>
      <c r="H89" s="1737"/>
      <c r="I89" s="1738"/>
      <c r="J89" s="444"/>
      <c r="K89" s="445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1739">
        <f>SUM(Y85:AB88)</f>
        <v>216</v>
      </c>
      <c r="Z89" s="1740"/>
      <c r="AA89" s="1740"/>
      <c r="AB89" s="1741"/>
      <c r="AC89" s="1742">
        <f>SUM(AC85:AD88)</f>
        <v>30.857142857142854</v>
      </c>
      <c r="AD89" s="1743"/>
      <c r="AE89" s="1740" t="s">
        <v>199</v>
      </c>
      <c r="AF89" s="1740"/>
      <c r="AG89" s="1741"/>
      <c r="AH89" s="445"/>
      <c r="AI89" s="445"/>
      <c r="AJ89" s="445"/>
      <c r="AK89" s="446"/>
    </row>
    <row r="90" spans="2:37" hidden="1" x14ac:dyDescent="0.2">
      <c r="B90" s="367"/>
      <c r="C90" s="367"/>
      <c r="D90" s="367"/>
      <c r="E90" s="367"/>
      <c r="F90" s="367"/>
      <c r="G90" s="367"/>
      <c r="H90" s="367"/>
      <c r="I90" s="367"/>
      <c r="J90" s="367"/>
      <c r="K90" s="367"/>
      <c r="L90" s="367"/>
      <c r="M90" s="367"/>
      <c r="N90" s="367"/>
      <c r="O90" s="367"/>
      <c r="P90" s="367"/>
      <c r="Q90" s="367"/>
      <c r="R90" s="367"/>
      <c r="S90" s="367"/>
      <c r="T90" s="367"/>
      <c r="U90" s="367"/>
      <c r="V90" s="367"/>
      <c r="W90" s="367"/>
      <c r="X90" s="367"/>
      <c r="Y90" s="367"/>
      <c r="Z90" s="367"/>
      <c r="AA90" s="367"/>
      <c r="AB90" s="367"/>
      <c r="AC90" s="367"/>
      <c r="AD90" s="367"/>
      <c r="AE90" s="367"/>
      <c r="AF90" s="367"/>
      <c r="AG90" s="367"/>
      <c r="AH90" s="367"/>
      <c r="AI90" s="367"/>
      <c r="AJ90" s="367"/>
      <c r="AK90" s="367"/>
    </row>
    <row r="91" spans="2:37" hidden="1" x14ac:dyDescent="0.2">
      <c r="B91" s="447" t="s">
        <v>202</v>
      </c>
    </row>
    <row r="92" spans="2:37" hidden="1" x14ac:dyDescent="0.2">
      <c r="C92" s="448" t="s">
        <v>187</v>
      </c>
      <c r="D92" s="449" t="s">
        <v>3</v>
      </c>
      <c r="E92" s="450" t="s">
        <v>203</v>
      </c>
      <c r="F92" s="450"/>
      <c r="G92" s="450"/>
      <c r="H92" s="450"/>
      <c r="I92" s="450"/>
      <c r="J92" s="450"/>
      <c r="K92" s="450"/>
      <c r="L92" s="450"/>
      <c r="M92" s="450"/>
      <c r="N92" s="450"/>
      <c r="O92" s="450"/>
      <c r="P92" s="450"/>
      <c r="Q92" s="450"/>
      <c r="R92" s="450"/>
      <c r="S92" s="450"/>
      <c r="T92" s="1752"/>
      <c r="U92" s="1753"/>
      <c r="V92" s="449" t="s">
        <v>3</v>
      </c>
      <c r="W92" s="450" t="s">
        <v>204</v>
      </c>
      <c r="X92" s="450"/>
      <c r="Y92" s="369"/>
      <c r="Z92" s="369"/>
      <c r="AA92" s="369"/>
      <c r="AB92" s="369"/>
      <c r="AC92" s="369"/>
      <c r="AD92" s="369"/>
      <c r="AE92" s="369"/>
      <c r="AF92" s="369"/>
      <c r="AG92" s="369"/>
      <c r="AH92" s="369"/>
      <c r="AI92" s="369"/>
      <c r="AJ92" s="369"/>
      <c r="AK92" s="369"/>
    </row>
    <row r="93" spans="2:37" hidden="1" x14ac:dyDescent="0.2">
      <c r="C93" s="451"/>
      <c r="D93" s="449"/>
      <c r="E93" s="450"/>
      <c r="F93" s="450"/>
      <c r="G93" s="450"/>
      <c r="H93" s="450"/>
      <c r="I93" s="450"/>
      <c r="J93" s="450"/>
      <c r="K93" s="450"/>
      <c r="L93" s="450"/>
      <c r="M93" s="450"/>
      <c r="N93" s="450"/>
      <c r="O93" s="450"/>
      <c r="P93" s="450"/>
      <c r="Q93" s="450"/>
      <c r="R93" s="450"/>
      <c r="S93" s="450"/>
      <c r="T93" s="450"/>
      <c r="U93" s="450"/>
      <c r="V93" s="449"/>
      <c r="W93" s="450"/>
      <c r="X93" s="450"/>
      <c r="Y93" s="369"/>
      <c r="Z93" s="369"/>
      <c r="AA93" s="369"/>
      <c r="AB93" s="369"/>
      <c r="AC93" s="369"/>
      <c r="AD93" s="369"/>
      <c r="AE93" s="369"/>
      <c r="AF93" s="369"/>
      <c r="AG93" s="369"/>
      <c r="AH93" s="369"/>
      <c r="AI93" s="369"/>
      <c r="AJ93" s="369"/>
      <c r="AK93" s="369"/>
    </row>
    <row r="94" spans="2:37" hidden="1" x14ac:dyDescent="0.2">
      <c r="C94" s="452"/>
      <c r="D94" s="449" t="s">
        <v>3</v>
      </c>
      <c r="E94" s="450" t="s">
        <v>205</v>
      </c>
      <c r="F94" s="450"/>
      <c r="G94" s="450"/>
      <c r="H94" s="450"/>
      <c r="I94" s="450"/>
      <c r="J94" s="450"/>
      <c r="K94" s="450"/>
      <c r="L94" s="450"/>
      <c r="M94" s="450"/>
      <c r="N94" s="450"/>
      <c r="O94" s="450"/>
      <c r="P94" s="450"/>
      <c r="Q94" s="450"/>
      <c r="R94" s="450"/>
      <c r="S94" s="450"/>
      <c r="T94" s="1754"/>
      <c r="U94" s="1755"/>
      <c r="V94" s="449" t="s">
        <v>3</v>
      </c>
      <c r="W94" s="450" t="s">
        <v>206</v>
      </c>
      <c r="X94" s="450"/>
      <c r="Y94" s="369"/>
      <c r="Z94" s="369"/>
      <c r="AA94" s="369"/>
      <c r="AB94" s="369"/>
      <c r="AC94" s="369"/>
      <c r="AD94" s="369"/>
      <c r="AE94" s="369"/>
      <c r="AF94" s="369"/>
      <c r="AG94" s="369"/>
      <c r="AH94" s="369"/>
      <c r="AI94" s="369"/>
      <c r="AJ94" s="369"/>
      <c r="AK94" s="369"/>
    </row>
    <row r="95" spans="2:37" hidden="1" x14ac:dyDescent="0.2">
      <c r="C95" s="451"/>
      <c r="D95" s="449"/>
      <c r="E95" s="450"/>
      <c r="F95" s="450"/>
      <c r="G95" s="450"/>
      <c r="H95" s="450"/>
      <c r="I95" s="450"/>
      <c r="J95" s="450"/>
      <c r="K95" s="450"/>
      <c r="L95" s="450"/>
      <c r="M95" s="450"/>
      <c r="N95" s="450"/>
      <c r="O95" s="450"/>
      <c r="P95" s="450"/>
      <c r="Q95" s="450"/>
      <c r="R95" s="450"/>
      <c r="S95" s="450"/>
      <c r="T95" s="450"/>
      <c r="U95" s="450"/>
      <c r="V95" s="449"/>
      <c r="W95" s="450"/>
      <c r="X95" s="450"/>
      <c r="Y95" s="369"/>
      <c r="Z95" s="369"/>
      <c r="AA95" s="369"/>
      <c r="AB95" s="369"/>
      <c r="AC95" s="369"/>
      <c r="AD95" s="369"/>
      <c r="AE95" s="369"/>
      <c r="AF95" s="369"/>
      <c r="AG95" s="369"/>
      <c r="AH95" s="369"/>
      <c r="AI95" s="369"/>
      <c r="AJ95" s="369"/>
      <c r="AK95" s="369"/>
    </row>
    <row r="96" spans="2:37" hidden="1" x14ac:dyDescent="0.2">
      <c r="C96" s="453" t="s">
        <v>18</v>
      </c>
      <c r="D96" s="449" t="s">
        <v>3</v>
      </c>
      <c r="E96" s="450" t="s">
        <v>226</v>
      </c>
      <c r="F96" s="450"/>
      <c r="G96" s="450"/>
      <c r="H96" s="450"/>
      <c r="I96" s="450"/>
      <c r="J96" s="450"/>
      <c r="K96" s="450"/>
      <c r="L96" s="450"/>
      <c r="M96" s="450"/>
      <c r="N96" s="450"/>
      <c r="O96" s="450"/>
      <c r="P96" s="450"/>
      <c r="Q96" s="450"/>
      <c r="R96" s="450"/>
      <c r="S96" s="450"/>
      <c r="T96" s="1756" t="s">
        <v>189</v>
      </c>
      <c r="U96" s="1756"/>
      <c r="V96" s="449" t="s">
        <v>3</v>
      </c>
      <c r="W96" s="450" t="s">
        <v>207</v>
      </c>
      <c r="X96" s="450"/>
      <c r="Y96" s="369"/>
      <c r="Z96" s="369"/>
      <c r="AA96" s="369"/>
      <c r="AB96" s="369"/>
      <c r="AC96" s="369"/>
      <c r="AD96" s="369"/>
      <c r="AE96" s="369"/>
      <c r="AF96" s="369"/>
      <c r="AG96" s="369"/>
      <c r="AH96" s="369"/>
      <c r="AI96" s="369"/>
      <c r="AJ96" s="369"/>
      <c r="AK96" s="369"/>
    </row>
    <row r="97" spans="2:37" hidden="1" x14ac:dyDescent="0.2">
      <c r="C97" s="451"/>
      <c r="D97" s="449"/>
      <c r="E97" s="450"/>
      <c r="F97" s="450"/>
      <c r="G97" s="450"/>
      <c r="H97" s="450"/>
      <c r="I97" s="450"/>
      <c r="J97" s="450"/>
      <c r="K97" s="450"/>
      <c r="L97" s="450"/>
      <c r="M97" s="450"/>
      <c r="N97" s="450"/>
      <c r="O97" s="450"/>
      <c r="P97" s="450"/>
      <c r="Q97" s="450"/>
      <c r="R97" s="450"/>
      <c r="S97" s="450"/>
      <c r="T97" s="450"/>
      <c r="U97" s="450"/>
      <c r="V97" s="449"/>
      <c r="W97" s="450"/>
      <c r="X97" s="450"/>
      <c r="Y97" s="369"/>
      <c r="Z97" s="369"/>
      <c r="AA97" s="369"/>
      <c r="AB97" s="369"/>
      <c r="AC97" s="369"/>
      <c r="AD97" s="369"/>
      <c r="AE97" s="369"/>
      <c r="AF97" s="369"/>
      <c r="AG97" s="369"/>
      <c r="AH97" s="369"/>
      <c r="AI97" s="369"/>
      <c r="AJ97" s="369"/>
      <c r="AK97" s="369"/>
    </row>
    <row r="98" spans="2:37" hidden="1" x14ac:dyDescent="0.2">
      <c r="C98" s="405" t="s">
        <v>18</v>
      </c>
      <c r="D98" s="449" t="s">
        <v>3</v>
      </c>
      <c r="E98" s="450" t="s">
        <v>227</v>
      </c>
      <c r="F98" s="450"/>
      <c r="G98" s="450"/>
      <c r="H98" s="450"/>
      <c r="I98" s="450"/>
      <c r="J98" s="450"/>
      <c r="K98" s="450"/>
      <c r="L98" s="450"/>
      <c r="M98" s="450"/>
      <c r="N98" s="450"/>
      <c r="O98" s="450"/>
      <c r="P98" s="450"/>
      <c r="Q98" s="450"/>
      <c r="R98" s="450"/>
      <c r="S98" s="450"/>
      <c r="T98" s="1757" t="s">
        <v>149</v>
      </c>
      <c r="U98" s="1758"/>
      <c r="V98" s="449" t="s">
        <v>3</v>
      </c>
      <c r="W98" s="450" t="s">
        <v>228</v>
      </c>
      <c r="X98" s="450"/>
      <c r="Y98" s="369"/>
      <c r="Z98" s="369"/>
      <c r="AA98" s="369"/>
      <c r="AB98" s="369"/>
      <c r="AC98" s="369"/>
      <c r="AD98" s="369"/>
      <c r="AE98" s="369"/>
      <c r="AF98" s="369"/>
      <c r="AG98" s="369"/>
      <c r="AH98" s="369"/>
      <c r="AI98" s="369"/>
      <c r="AJ98" s="369"/>
      <c r="AK98" s="369"/>
    </row>
    <row r="99" spans="2:37" hidden="1" x14ac:dyDescent="0.2">
      <c r="C99" s="451"/>
      <c r="D99" s="449"/>
      <c r="E99" s="450"/>
      <c r="F99" s="450"/>
      <c r="G99" s="450"/>
      <c r="H99" s="450"/>
      <c r="I99" s="450"/>
      <c r="J99" s="450"/>
      <c r="K99" s="450"/>
      <c r="L99" s="450"/>
      <c r="M99" s="450"/>
      <c r="N99" s="450"/>
      <c r="O99" s="450"/>
      <c r="P99" s="450"/>
      <c r="Q99" s="450"/>
      <c r="R99" s="450"/>
      <c r="S99" s="450"/>
      <c r="T99" s="450"/>
      <c r="U99" s="450"/>
      <c r="V99" s="449"/>
      <c r="W99" s="450"/>
      <c r="X99" s="450"/>
      <c r="Y99" s="369"/>
      <c r="Z99" s="369"/>
      <c r="AA99" s="369"/>
      <c r="AB99" s="369"/>
      <c r="AC99" s="369"/>
      <c r="AD99" s="369"/>
      <c r="AE99" s="369"/>
      <c r="AF99" s="369"/>
      <c r="AG99" s="369"/>
      <c r="AH99" s="369"/>
      <c r="AI99" s="369"/>
      <c r="AJ99" s="369"/>
      <c r="AK99" s="369"/>
    </row>
    <row r="100" spans="2:37" hidden="1" x14ac:dyDescent="0.2">
      <c r="C100" s="454"/>
      <c r="D100" s="449" t="s">
        <v>3</v>
      </c>
      <c r="E100" s="450" t="s">
        <v>208</v>
      </c>
      <c r="F100" s="450"/>
      <c r="G100" s="450"/>
      <c r="H100" s="450"/>
      <c r="I100" s="450"/>
      <c r="J100" s="450"/>
      <c r="K100" s="450"/>
      <c r="L100" s="450"/>
      <c r="M100" s="450"/>
      <c r="N100" s="450"/>
      <c r="O100" s="450"/>
      <c r="P100" s="450"/>
      <c r="Q100" s="450"/>
      <c r="R100" s="450"/>
      <c r="S100" s="450"/>
      <c r="T100" s="1759" t="s">
        <v>149</v>
      </c>
      <c r="U100" s="1760"/>
      <c r="V100" s="449" t="s">
        <v>3</v>
      </c>
      <c r="W100" s="450" t="s">
        <v>229</v>
      </c>
      <c r="X100" s="450"/>
      <c r="Y100" s="369"/>
      <c r="Z100" s="369"/>
      <c r="AA100" s="369"/>
      <c r="AB100" s="369"/>
      <c r="AC100" s="369"/>
      <c r="AD100" s="369"/>
      <c r="AE100" s="369"/>
      <c r="AF100" s="369"/>
      <c r="AG100" s="369"/>
      <c r="AH100" s="369"/>
      <c r="AI100" s="369"/>
      <c r="AJ100" s="369"/>
      <c r="AK100" s="369"/>
    </row>
    <row r="101" spans="2:37" hidden="1" x14ac:dyDescent="0.2">
      <c r="C101" s="451"/>
      <c r="D101" s="449"/>
      <c r="E101" s="450"/>
      <c r="F101" s="450"/>
      <c r="G101" s="450"/>
      <c r="H101" s="450"/>
      <c r="I101" s="450"/>
      <c r="J101" s="450"/>
      <c r="K101" s="450"/>
      <c r="L101" s="450"/>
      <c r="M101" s="450"/>
      <c r="N101" s="450"/>
      <c r="O101" s="450"/>
      <c r="P101" s="450"/>
      <c r="Q101" s="450"/>
      <c r="R101" s="450"/>
      <c r="S101" s="450"/>
      <c r="T101" s="450"/>
      <c r="U101" s="450"/>
      <c r="V101" s="449"/>
      <c r="W101" s="450"/>
      <c r="X101" s="450"/>
      <c r="Y101" s="369"/>
      <c r="Z101" s="369"/>
      <c r="AA101" s="369"/>
      <c r="AB101" s="369"/>
      <c r="AC101" s="369"/>
      <c r="AD101" s="369"/>
      <c r="AE101" s="369"/>
      <c r="AF101" s="369"/>
      <c r="AG101" s="369"/>
      <c r="AH101" s="369"/>
      <c r="AI101" s="369"/>
      <c r="AJ101" s="369"/>
      <c r="AK101" s="369"/>
    </row>
    <row r="102" spans="2:37" hidden="1" x14ac:dyDescent="0.2">
      <c r="B102" s="365"/>
      <c r="C102" s="453" t="s">
        <v>148</v>
      </c>
      <c r="D102" s="449" t="s">
        <v>3</v>
      </c>
      <c r="E102" s="450" t="s">
        <v>230</v>
      </c>
      <c r="F102" s="450"/>
      <c r="G102" s="450"/>
      <c r="H102" s="450"/>
      <c r="I102" s="450"/>
      <c r="J102" s="450"/>
      <c r="K102" s="450"/>
      <c r="L102" s="450"/>
      <c r="M102" s="450"/>
      <c r="N102" s="450"/>
      <c r="O102" s="450"/>
      <c r="P102" s="450"/>
      <c r="Q102" s="450"/>
      <c r="R102" s="450"/>
      <c r="S102" s="450"/>
      <c r="T102" s="1757" t="s">
        <v>150</v>
      </c>
      <c r="U102" s="1758"/>
      <c r="V102" s="449" t="s">
        <v>3</v>
      </c>
      <c r="W102" s="450" t="s">
        <v>231</v>
      </c>
      <c r="X102" s="450"/>
      <c r="Y102" s="369"/>
      <c r="Z102" s="369"/>
      <c r="AA102" s="369"/>
      <c r="AB102" s="369"/>
      <c r="AC102" s="369"/>
      <c r="AD102" s="369"/>
      <c r="AE102" s="369"/>
      <c r="AF102" s="369"/>
      <c r="AG102" s="369"/>
      <c r="AH102" s="369"/>
      <c r="AI102" s="369"/>
      <c r="AJ102" s="369"/>
      <c r="AK102" s="369"/>
    </row>
    <row r="103" spans="2:37" hidden="1" x14ac:dyDescent="0.2">
      <c r="B103" s="365"/>
      <c r="C103" s="451"/>
      <c r="D103" s="451"/>
      <c r="E103" s="451"/>
      <c r="F103" s="450"/>
      <c r="G103" s="450"/>
      <c r="H103" s="450"/>
      <c r="I103" s="450"/>
      <c r="J103" s="450"/>
      <c r="K103" s="450"/>
      <c r="L103" s="450"/>
      <c r="M103" s="450"/>
      <c r="N103" s="450"/>
      <c r="O103" s="450"/>
      <c r="P103" s="450"/>
      <c r="Q103" s="450"/>
      <c r="R103" s="450"/>
      <c r="S103" s="450"/>
      <c r="T103" s="450"/>
      <c r="U103" s="450"/>
      <c r="V103" s="451"/>
      <c r="W103" s="450"/>
      <c r="X103" s="450"/>
      <c r="Y103" s="369"/>
      <c r="Z103" s="369"/>
      <c r="AA103" s="369"/>
      <c r="AB103" s="369"/>
      <c r="AC103" s="369"/>
      <c r="AD103" s="369"/>
      <c r="AE103" s="369"/>
      <c r="AF103" s="369"/>
      <c r="AG103" s="369"/>
      <c r="AH103" s="369"/>
      <c r="AI103" s="369"/>
      <c r="AJ103" s="369"/>
      <c r="AK103" s="369"/>
    </row>
    <row r="104" spans="2:37" hidden="1" x14ac:dyDescent="0.2">
      <c r="B104" s="365"/>
      <c r="C104" s="455" t="s">
        <v>148</v>
      </c>
      <c r="D104" s="449" t="s">
        <v>3</v>
      </c>
      <c r="E104" s="369" t="s">
        <v>210</v>
      </c>
      <c r="F104" s="450"/>
      <c r="G104" s="450"/>
      <c r="H104" s="450"/>
      <c r="I104" s="450"/>
      <c r="J104" s="450"/>
      <c r="K104" s="450"/>
      <c r="L104" s="450"/>
      <c r="M104" s="450"/>
      <c r="N104" s="450"/>
      <c r="O104" s="450"/>
      <c r="P104" s="450"/>
      <c r="Q104" s="450"/>
      <c r="R104" s="450"/>
      <c r="S104" s="450"/>
      <c r="T104" s="1773" t="s">
        <v>150</v>
      </c>
      <c r="U104" s="1774"/>
      <c r="V104" s="449" t="s">
        <v>3</v>
      </c>
      <c r="W104" s="369" t="s">
        <v>211</v>
      </c>
      <c r="X104" s="450"/>
      <c r="Y104" s="369"/>
      <c r="Z104" s="369"/>
      <c r="AA104" s="369"/>
      <c r="AB104" s="369"/>
      <c r="AC104" s="369"/>
      <c r="AD104" s="369"/>
      <c r="AE104" s="369"/>
      <c r="AF104" s="369"/>
      <c r="AG104" s="369"/>
      <c r="AH104" s="369"/>
      <c r="AI104" s="369"/>
      <c r="AJ104" s="369"/>
      <c r="AK104" s="369"/>
    </row>
    <row r="105" spans="2:37" hidden="1" x14ac:dyDescent="0.2">
      <c r="B105" s="365"/>
      <c r="C105" s="456"/>
      <c r="D105" s="456"/>
      <c r="E105" s="456"/>
      <c r="F105" s="451"/>
      <c r="G105" s="451"/>
      <c r="H105" s="451"/>
      <c r="I105" s="451"/>
      <c r="J105" s="451"/>
      <c r="K105" s="451"/>
      <c r="L105" s="451"/>
      <c r="M105" s="451"/>
      <c r="N105" s="451"/>
      <c r="O105" s="451"/>
      <c r="P105" s="451"/>
      <c r="Q105" s="451"/>
      <c r="R105" s="451"/>
      <c r="S105" s="451"/>
      <c r="T105" s="457"/>
      <c r="U105" s="457"/>
      <c r="V105" s="457"/>
      <c r="W105" s="450"/>
      <c r="X105" s="451"/>
      <c r="Y105" s="365"/>
      <c r="Z105" s="365"/>
      <c r="AA105" s="365"/>
      <c r="AB105" s="365"/>
      <c r="AC105" s="365"/>
      <c r="AD105" s="365"/>
      <c r="AE105" s="365"/>
      <c r="AF105" s="365"/>
      <c r="AG105" s="365"/>
      <c r="AH105" s="365"/>
      <c r="AI105" s="365"/>
      <c r="AJ105" s="365"/>
      <c r="AK105" s="365"/>
    </row>
    <row r="106" spans="2:37" hidden="1" x14ac:dyDescent="0.2">
      <c r="B106" s="365"/>
      <c r="C106" s="405" t="s">
        <v>148</v>
      </c>
      <c r="D106" s="449" t="s">
        <v>3</v>
      </c>
      <c r="E106" s="450" t="s">
        <v>212</v>
      </c>
      <c r="F106" s="451"/>
      <c r="G106" s="451"/>
      <c r="H106" s="451"/>
      <c r="I106" s="451"/>
      <c r="J106" s="451"/>
      <c r="K106" s="451"/>
      <c r="L106" s="451"/>
      <c r="M106" s="451"/>
      <c r="N106" s="451"/>
      <c r="O106" s="451"/>
      <c r="P106" s="451"/>
      <c r="Q106" s="451"/>
      <c r="R106" s="451"/>
      <c r="S106" s="451"/>
      <c r="T106" s="1759" t="s">
        <v>150</v>
      </c>
      <c r="U106" s="1760"/>
      <c r="V106" s="449" t="s">
        <v>3</v>
      </c>
      <c r="W106" s="450" t="s">
        <v>213</v>
      </c>
      <c r="X106" s="451"/>
      <c r="Y106" s="365"/>
      <c r="Z106" s="365"/>
      <c r="AA106" s="365"/>
      <c r="AB106" s="365"/>
      <c r="AC106" s="365"/>
      <c r="AD106" s="365"/>
      <c r="AE106" s="365"/>
      <c r="AF106" s="365"/>
      <c r="AG106" s="365"/>
      <c r="AH106" s="365"/>
      <c r="AI106" s="365"/>
      <c r="AJ106" s="365"/>
      <c r="AK106" s="365"/>
    </row>
    <row r="107" spans="2:37" hidden="1" x14ac:dyDescent="0.2">
      <c r="B107" s="373"/>
      <c r="C107" s="456"/>
      <c r="D107" s="456"/>
      <c r="E107" s="456"/>
      <c r="F107" s="456"/>
      <c r="G107" s="457"/>
      <c r="H107" s="457"/>
      <c r="I107" s="457"/>
      <c r="J107" s="457"/>
      <c r="K107" s="457"/>
      <c r="L107" s="457"/>
      <c r="M107" s="457"/>
      <c r="N107" s="457"/>
      <c r="O107" s="457"/>
      <c r="P107" s="457"/>
      <c r="Q107" s="457"/>
      <c r="R107" s="457"/>
      <c r="S107" s="457"/>
      <c r="X107" s="457"/>
    </row>
    <row r="108" spans="2:37" hidden="1" x14ac:dyDescent="0.2">
      <c r="B108" s="373"/>
      <c r="C108" s="422" t="s">
        <v>214</v>
      </c>
      <c r="D108" s="449" t="s">
        <v>3</v>
      </c>
      <c r="E108" s="369" t="s">
        <v>215</v>
      </c>
      <c r="F108" s="450"/>
      <c r="G108" s="457"/>
      <c r="H108" s="457"/>
      <c r="I108" s="457"/>
      <c r="J108" s="457"/>
      <c r="K108" s="457"/>
      <c r="L108" s="457"/>
      <c r="M108" s="457"/>
      <c r="N108" s="457"/>
      <c r="O108" s="457"/>
      <c r="P108" s="457"/>
      <c r="Q108" s="457"/>
      <c r="R108" s="457"/>
      <c r="S108" s="457"/>
      <c r="T108" s="1775" t="s">
        <v>191</v>
      </c>
      <c r="U108" s="1775"/>
      <c r="V108" s="449" t="s">
        <v>3</v>
      </c>
      <c r="W108" s="450" t="s">
        <v>232</v>
      </c>
      <c r="X108" s="457"/>
    </row>
    <row r="109" spans="2:37" hidden="1" x14ac:dyDescent="0.2">
      <c r="B109" s="373"/>
      <c r="F109" s="456"/>
      <c r="G109" s="457"/>
      <c r="H109" s="457"/>
      <c r="I109" s="457"/>
      <c r="J109" s="457"/>
      <c r="K109" s="457"/>
      <c r="L109" s="457"/>
      <c r="M109" s="457"/>
      <c r="N109" s="457"/>
      <c r="O109" s="457"/>
      <c r="P109" s="457"/>
      <c r="Q109" s="457"/>
      <c r="R109" s="457"/>
      <c r="S109" s="457"/>
      <c r="T109" s="457"/>
      <c r="U109" s="457"/>
      <c r="V109" s="457"/>
      <c r="W109" s="457"/>
      <c r="X109" s="457"/>
    </row>
    <row r="110" spans="2:37" hidden="1" x14ac:dyDescent="0.2">
      <c r="B110" s="373"/>
      <c r="F110" s="456"/>
      <c r="G110" s="457"/>
      <c r="H110" s="457"/>
      <c r="I110" s="457"/>
      <c r="J110" s="457"/>
      <c r="K110" s="457"/>
      <c r="L110" s="457"/>
      <c r="M110" s="457"/>
      <c r="N110" s="457"/>
      <c r="O110" s="457"/>
      <c r="P110" s="457"/>
      <c r="Q110" s="457"/>
      <c r="R110" s="457"/>
      <c r="S110" s="457"/>
      <c r="T110" s="457"/>
      <c r="U110" s="457"/>
      <c r="V110" s="457"/>
      <c r="W110" s="457"/>
      <c r="X110" s="457"/>
    </row>
    <row r="111" spans="2:37" hidden="1" x14ac:dyDescent="0.2">
      <c r="B111" s="373"/>
      <c r="C111" s="456"/>
      <c r="D111" s="449"/>
      <c r="E111" s="450"/>
      <c r="F111" s="456"/>
      <c r="G111" s="457"/>
      <c r="H111" s="457"/>
      <c r="I111" s="457"/>
      <c r="J111" s="457"/>
      <c r="K111" s="457"/>
      <c r="L111" s="457"/>
      <c r="M111" s="457"/>
      <c r="N111" s="457"/>
      <c r="O111" s="457"/>
      <c r="P111" s="457"/>
      <c r="Q111" s="457"/>
      <c r="R111" s="457"/>
      <c r="S111" s="457"/>
      <c r="T111" s="457"/>
      <c r="U111" s="457"/>
      <c r="V111" s="457"/>
      <c r="W111" s="457"/>
      <c r="X111" s="457"/>
    </row>
    <row r="112" spans="2:37" hidden="1" x14ac:dyDescent="0.2">
      <c r="B112" s="373"/>
      <c r="F112" s="456"/>
      <c r="G112" s="457"/>
      <c r="H112" s="457"/>
      <c r="I112" s="457"/>
      <c r="J112" s="457"/>
      <c r="K112" s="457"/>
      <c r="L112" s="457"/>
      <c r="M112" s="457"/>
      <c r="N112" s="457"/>
      <c r="O112" s="457"/>
      <c r="P112" s="457"/>
      <c r="Q112" s="457"/>
      <c r="R112" s="457"/>
      <c r="S112" s="457"/>
      <c r="T112" s="457"/>
      <c r="U112" s="457"/>
      <c r="V112" s="457"/>
      <c r="W112" s="457"/>
      <c r="X112" s="457"/>
    </row>
    <row r="113" spans="2:37" hidden="1" x14ac:dyDescent="0.2">
      <c r="B113" s="373"/>
      <c r="C113" s="373"/>
      <c r="D113" s="373"/>
      <c r="E113" s="373"/>
      <c r="F113" s="373"/>
      <c r="X113" s="1622" t="s">
        <v>216</v>
      </c>
      <c r="Y113" s="1622"/>
      <c r="Z113" s="1622"/>
      <c r="AA113" s="1622"/>
      <c r="AB113" s="1622"/>
      <c r="AC113" s="1622"/>
      <c r="AD113" s="1622"/>
      <c r="AE113" s="1622"/>
      <c r="AF113" s="1622"/>
      <c r="AG113" s="1622"/>
      <c r="AH113" s="1622"/>
      <c r="AI113" s="1622"/>
      <c r="AJ113" s="1622"/>
      <c r="AK113" s="1622"/>
    </row>
    <row r="114" spans="2:37" hidden="1" x14ac:dyDescent="0.2">
      <c r="B114" s="1771" t="s">
        <v>217</v>
      </c>
      <c r="C114" s="1771"/>
      <c r="D114" s="1771"/>
      <c r="E114" s="1771"/>
      <c r="F114" s="1771"/>
      <c r="G114" s="1771"/>
      <c r="H114" s="1771"/>
      <c r="I114" s="1771"/>
      <c r="J114" s="1771"/>
      <c r="K114" s="1771"/>
      <c r="L114" s="365"/>
      <c r="M114" s="365"/>
      <c r="N114" s="365"/>
      <c r="O114" s="365"/>
      <c r="P114" s="365"/>
      <c r="Q114" s="365"/>
      <c r="R114" s="365"/>
      <c r="S114" s="365"/>
      <c r="T114" s="365"/>
      <c r="U114" s="365"/>
      <c r="V114" s="365"/>
      <c r="W114" s="365"/>
      <c r="X114" s="1771" t="s">
        <v>218</v>
      </c>
      <c r="Y114" s="1771"/>
      <c r="Z114" s="1771"/>
      <c r="AA114" s="1771"/>
      <c r="AB114" s="1771"/>
      <c r="AC114" s="1771"/>
      <c r="AD114" s="1771"/>
      <c r="AE114" s="1771"/>
      <c r="AF114" s="1771"/>
      <c r="AG114" s="1771"/>
      <c r="AH114" s="1771"/>
      <c r="AI114" s="1771"/>
      <c r="AJ114" s="1771"/>
      <c r="AK114" s="1771"/>
    </row>
    <row r="115" spans="2:37" hidden="1" x14ac:dyDescent="0.2">
      <c r="B115" s="1771" t="s">
        <v>219</v>
      </c>
      <c r="C115" s="1771"/>
      <c r="D115" s="1771"/>
      <c r="E115" s="1771"/>
      <c r="F115" s="1771"/>
      <c r="G115" s="1771"/>
      <c r="H115" s="1771"/>
      <c r="I115" s="1771"/>
      <c r="J115" s="1771"/>
      <c r="K115" s="1771"/>
      <c r="L115" s="365"/>
      <c r="M115" s="365"/>
      <c r="N115" s="365"/>
      <c r="O115" s="365"/>
      <c r="P115" s="365"/>
      <c r="Q115" s="365"/>
      <c r="R115" s="365"/>
      <c r="S115" s="365"/>
      <c r="T115" s="365"/>
      <c r="U115" s="365"/>
      <c r="V115" s="365"/>
      <c r="W115" s="365"/>
      <c r="X115" s="365"/>
      <c r="Y115" s="365"/>
      <c r="Z115" s="458"/>
      <c r="AA115" s="458"/>
      <c r="AB115" s="458"/>
      <c r="AC115" s="1771"/>
      <c r="AD115" s="1771"/>
      <c r="AE115" s="1771"/>
      <c r="AF115" s="1771"/>
      <c r="AG115" s="1771"/>
      <c r="AH115" s="1771"/>
      <c r="AI115" s="1771"/>
      <c r="AJ115" s="1771"/>
      <c r="AK115" s="1771"/>
    </row>
    <row r="116" spans="2:37" hidden="1" x14ac:dyDescent="0.2">
      <c r="B116" s="459"/>
      <c r="C116" s="459"/>
      <c r="D116" s="459"/>
      <c r="E116" s="459"/>
      <c r="F116" s="459"/>
      <c r="G116" s="459"/>
      <c r="H116" s="459"/>
      <c r="I116" s="365"/>
      <c r="J116" s="365"/>
      <c r="K116" s="365"/>
      <c r="L116" s="365"/>
      <c r="M116" s="365"/>
      <c r="N116" s="365"/>
      <c r="O116" s="365"/>
      <c r="P116" s="365"/>
      <c r="Q116" s="365"/>
      <c r="R116" s="365"/>
      <c r="S116" s="365"/>
      <c r="T116" s="365"/>
      <c r="U116" s="365"/>
      <c r="V116" s="365"/>
      <c r="W116" s="365"/>
      <c r="X116" s="365"/>
      <c r="Y116" s="365"/>
      <c r="Z116" s="365"/>
      <c r="AA116" s="365"/>
      <c r="AB116" s="365"/>
      <c r="AC116" s="459"/>
      <c r="AD116" s="459"/>
      <c r="AE116" s="459"/>
      <c r="AF116" s="459"/>
      <c r="AG116" s="459"/>
      <c r="AH116" s="459"/>
      <c r="AI116" s="459"/>
      <c r="AJ116" s="459"/>
      <c r="AK116" s="459"/>
    </row>
    <row r="117" spans="2:37" hidden="1" x14ac:dyDescent="0.2">
      <c r="B117" s="459"/>
      <c r="C117" s="459"/>
      <c r="D117" s="459"/>
      <c r="E117" s="459"/>
      <c r="F117" s="459"/>
      <c r="G117" s="459"/>
      <c r="H117" s="459"/>
      <c r="I117" s="365"/>
      <c r="J117" s="365"/>
      <c r="K117" s="365"/>
      <c r="L117" s="365"/>
      <c r="M117" s="365"/>
      <c r="N117" s="365"/>
      <c r="O117" s="365"/>
      <c r="P117" s="365"/>
      <c r="Q117" s="365"/>
      <c r="R117" s="365"/>
      <c r="S117" s="365"/>
      <c r="T117" s="365"/>
      <c r="U117" s="365"/>
      <c r="V117" s="365"/>
      <c r="W117" s="365"/>
      <c r="X117" s="365"/>
      <c r="Y117" s="365"/>
      <c r="Z117" s="365"/>
      <c r="AA117" s="365"/>
      <c r="AB117" s="365"/>
      <c r="AC117" s="459"/>
      <c r="AD117" s="459"/>
      <c r="AE117" s="459"/>
      <c r="AF117" s="459"/>
      <c r="AG117" s="459"/>
      <c r="AH117" s="459"/>
      <c r="AI117" s="459"/>
      <c r="AJ117" s="459"/>
      <c r="AK117" s="459"/>
    </row>
    <row r="118" spans="2:37" hidden="1" x14ac:dyDescent="0.2">
      <c r="B118" s="459"/>
      <c r="C118" s="459"/>
      <c r="D118" s="459"/>
      <c r="E118" s="459"/>
      <c r="F118" s="459"/>
      <c r="G118" s="459"/>
      <c r="H118" s="459"/>
      <c r="I118" s="365"/>
      <c r="J118" s="365"/>
      <c r="K118" s="365"/>
      <c r="L118" s="365"/>
      <c r="M118" s="365"/>
      <c r="N118" s="365"/>
      <c r="O118" s="365"/>
      <c r="P118" s="365"/>
      <c r="Q118" s="365"/>
      <c r="R118" s="365"/>
      <c r="S118" s="365"/>
      <c r="T118" s="365"/>
      <c r="U118" s="365"/>
      <c r="V118" s="365"/>
      <c r="W118" s="365"/>
      <c r="X118" s="365"/>
      <c r="Y118" s="365"/>
      <c r="Z118" s="365"/>
      <c r="AA118" s="365"/>
      <c r="AB118" s="365"/>
      <c r="AC118" s="459"/>
      <c r="AD118" s="459"/>
      <c r="AE118" s="459"/>
      <c r="AF118" s="459"/>
      <c r="AG118" s="459"/>
      <c r="AH118" s="459"/>
      <c r="AI118" s="459"/>
      <c r="AJ118" s="459"/>
      <c r="AK118" s="459"/>
    </row>
    <row r="119" spans="2:37" hidden="1" x14ac:dyDescent="0.2">
      <c r="B119" s="1772" t="s">
        <v>220</v>
      </c>
      <c r="C119" s="1772"/>
      <c r="D119" s="1772"/>
      <c r="E119" s="1772"/>
      <c r="F119" s="1772"/>
      <c r="G119" s="1772"/>
      <c r="H119" s="1772"/>
      <c r="I119" s="1772"/>
      <c r="J119" s="1772"/>
      <c r="K119" s="1772"/>
      <c r="L119" s="365"/>
      <c r="M119" s="365"/>
      <c r="N119" s="365"/>
      <c r="O119" s="365"/>
      <c r="P119" s="365"/>
      <c r="Q119" s="365"/>
      <c r="R119" s="365"/>
      <c r="S119" s="365"/>
      <c r="T119" s="365"/>
      <c r="U119" s="365"/>
      <c r="V119" s="365"/>
      <c r="W119" s="365"/>
      <c r="X119" s="1772" t="s">
        <v>221</v>
      </c>
      <c r="Y119" s="1772"/>
      <c r="Z119" s="1772"/>
      <c r="AA119" s="1772"/>
      <c r="AB119" s="1772"/>
      <c r="AC119" s="1772"/>
      <c r="AD119" s="1772"/>
      <c r="AE119" s="1772"/>
      <c r="AF119" s="1772"/>
      <c r="AG119" s="1772"/>
      <c r="AH119" s="1772"/>
      <c r="AI119" s="1772"/>
      <c r="AJ119" s="1772"/>
      <c r="AK119" s="1772"/>
    </row>
    <row r="120" spans="2:37" hidden="1" x14ac:dyDescent="0.2">
      <c r="B120" s="1771" t="s">
        <v>49</v>
      </c>
      <c r="C120" s="1771"/>
      <c r="D120" s="1771"/>
      <c r="E120" s="1771"/>
      <c r="F120" s="1771"/>
      <c r="G120" s="1771"/>
      <c r="H120" s="1771"/>
      <c r="I120" s="1771"/>
      <c r="J120" s="1771"/>
      <c r="K120" s="1771"/>
      <c r="L120" s="365"/>
      <c r="M120" s="365"/>
      <c r="N120" s="365"/>
      <c r="O120" s="365"/>
      <c r="P120" s="365"/>
      <c r="Q120" s="365"/>
      <c r="R120" s="365"/>
      <c r="S120" s="365"/>
      <c r="T120" s="365"/>
      <c r="U120" s="365"/>
      <c r="V120" s="365"/>
      <c r="W120" s="365"/>
      <c r="X120" s="1771" t="s">
        <v>27</v>
      </c>
      <c r="Y120" s="1771"/>
      <c r="Z120" s="1771"/>
      <c r="AA120" s="1771"/>
      <c r="AB120" s="1771"/>
      <c r="AC120" s="1771"/>
      <c r="AD120" s="1771"/>
      <c r="AE120" s="1771"/>
      <c r="AF120" s="1771"/>
      <c r="AG120" s="1771"/>
      <c r="AH120" s="1771"/>
      <c r="AI120" s="1771"/>
      <c r="AJ120" s="1771"/>
      <c r="AK120" s="1771"/>
    </row>
    <row r="121" spans="2:37" hidden="1" x14ac:dyDescent="0.2"/>
    <row r="122" spans="2:37" hidden="1" x14ac:dyDescent="0.2"/>
    <row r="123" spans="2:37" hidden="1" x14ac:dyDescent="0.2">
      <c r="C123" s="460"/>
      <c r="D123" s="460"/>
      <c r="E123" s="460"/>
      <c r="F123" s="460"/>
      <c r="G123" s="1690" t="s">
        <v>223</v>
      </c>
      <c r="H123" s="1690"/>
      <c r="I123" s="1690"/>
      <c r="J123" s="1690"/>
      <c r="K123" s="1690"/>
      <c r="L123" s="1690"/>
      <c r="M123" s="1690"/>
      <c r="N123" s="1690"/>
      <c r="O123" s="1690"/>
      <c r="P123" s="1690"/>
      <c r="Q123" s="1690"/>
      <c r="R123" s="1690"/>
      <c r="S123" s="1690"/>
      <c r="T123" s="1690"/>
      <c r="U123" s="1690"/>
      <c r="V123" s="1690"/>
      <c r="W123" s="1690"/>
      <c r="X123" s="1690"/>
      <c r="Y123" s="1690"/>
      <c r="Z123" s="1690"/>
      <c r="AA123" s="1690"/>
      <c r="AB123" s="1690"/>
      <c r="AC123" s="1690"/>
      <c r="AD123" s="1690"/>
      <c r="AE123" s="1690"/>
      <c r="AF123" s="1690"/>
      <c r="AG123" s="1690"/>
      <c r="AH123" s="1690"/>
      <c r="AI123" s="1690"/>
      <c r="AJ123" s="461"/>
      <c r="AK123" s="460"/>
    </row>
    <row r="124" spans="2:37" ht="18" hidden="1" x14ac:dyDescent="0.25">
      <c r="C124" s="462"/>
      <c r="D124" s="462"/>
      <c r="E124" s="462"/>
      <c r="F124" s="462"/>
      <c r="G124" s="1691" t="s">
        <v>233</v>
      </c>
      <c r="H124" s="1691"/>
      <c r="I124" s="1691"/>
      <c r="J124" s="1691"/>
      <c r="K124" s="1691"/>
      <c r="L124" s="1691"/>
      <c r="M124" s="1691"/>
      <c r="N124" s="1691"/>
      <c r="O124" s="1691"/>
      <c r="P124" s="1691"/>
      <c r="Q124" s="1691"/>
      <c r="R124" s="1691"/>
      <c r="S124" s="1691"/>
      <c r="T124" s="1691"/>
      <c r="U124" s="1691"/>
      <c r="V124" s="1691"/>
      <c r="W124" s="1691"/>
      <c r="X124" s="1691"/>
      <c r="Y124" s="1691"/>
      <c r="Z124" s="1691"/>
      <c r="AA124" s="1691"/>
      <c r="AB124" s="1691"/>
      <c r="AC124" s="1691"/>
      <c r="AD124" s="1691"/>
      <c r="AE124" s="1691"/>
      <c r="AF124" s="1691"/>
      <c r="AG124" s="1691"/>
      <c r="AH124" s="1691"/>
      <c r="AI124" s="1691"/>
      <c r="AJ124" s="463"/>
      <c r="AK124" s="462"/>
    </row>
    <row r="125" spans="2:37" hidden="1" x14ac:dyDescent="0.2">
      <c r="C125" s="464"/>
      <c r="D125" s="464"/>
      <c r="E125" s="464"/>
      <c r="F125" s="464"/>
      <c r="G125" s="1633" t="s">
        <v>234</v>
      </c>
      <c r="H125" s="1633"/>
      <c r="I125" s="1633"/>
      <c r="J125" s="1633"/>
      <c r="K125" s="1633"/>
      <c r="L125" s="1633"/>
      <c r="M125" s="1633"/>
      <c r="N125" s="1633"/>
      <c r="O125" s="1633"/>
      <c r="P125" s="1633"/>
      <c r="Q125" s="1633"/>
      <c r="R125" s="1633"/>
      <c r="S125" s="1633"/>
      <c r="T125" s="1633"/>
      <c r="U125" s="1633"/>
      <c r="V125" s="1633"/>
      <c r="W125" s="1633"/>
      <c r="X125" s="1633"/>
      <c r="Y125" s="1633"/>
      <c r="Z125" s="1633"/>
      <c r="AA125" s="1633"/>
      <c r="AB125" s="1633"/>
      <c r="AC125" s="1633"/>
      <c r="AD125" s="1633"/>
      <c r="AE125" s="1633"/>
      <c r="AF125" s="1633"/>
      <c r="AG125" s="1633"/>
      <c r="AH125" s="1633"/>
      <c r="AI125" s="1633"/>
      <c r="AJ125" s="359"/>
      <c r="AK125" s="464"/>
    </row>
    <row r="126" spans="2:37" hidden="1" x14ac:dyDescent="0.2">
      <c r="C126" s="464"/>
      <c r="D126" s="464"/>
      <c r="E126" s="464"/>
      <c r="F126" s="464"/>
      <c r="G126" s="359"/>
      <c r="H126" s="359"/>
      <c r="I126" s="359"/>
      <c r="J126" s="359"/>
      <c r="K126" s="359"/>
      <c r="L126" s="359"/>
      <c r="M126" s="359"/>
      <c r="N126" s="359"/>
      <c r="O126" s="359"/>
      <c r="P126" s="359"/>
      <c r="Q126" s="359"/>
      <c r="R126" s="359"/>
      <c r="S126" s="359"/>
      <c r="T126" s="359"/>
      <c r="U126" s="359"/>
      <c r="V126" s="359"/>
      <c r="W126" s="359"/>
      <c r="X126" s="359"/>
      <c r="Y126" s="359"/>
      <c r="Z126" s="359"/>
      <c r="AA126" s="359"/>
      <c r="AB126" s="359"/>
      <c r="AC126" s="359"/>
      <c r="AD126" s="359"/>
      <c r="AE126" s="359"/>
      <c r="AF126" s="359"/>
      <c r="AG126" s="359"/>
      <c r="AH126" s="359"/>
      <c r="AI126" s="359"/>
      <c r="AJ126" s="359"/>
      <c r="AK126" s="464"/>
    </row>
    <row r="127" spans="2:37" ht="15" hidden="1" thickBot="1" x14ac:dyDescent="0.25">
      <c r="B127" s="465" t="s">
        <v>52</v>
      </c>
      <c r="C127" s="466"/>
      <c r="D127" s="466"/>
      <c r="E127" s="466"/>
      <c r="F127" s="466"/>
      <c r="G127" s="466"/>
      <c r="H127" s="466"/>
      <c r="I127" s="466"/>
      <c r="J127" s="466"/>
      <c r="K127" s="466"/>
      <c r="L127" s="466"/>
      <c r="M127" s="466"/>
      <c r="N127" s="466"/>
      <c r="O127" s="466"/>
      <c r="P127" s="466"/>
      <c r="Q127" s="466"/>
      <c r="R127" s="466"/>
      <c r="S127" s="466"/>
      <c r="T127" s="466"/>
      <c r="U127" s="466"/>
      <c r="V127" s="466"/>
      <c r="W127" s="466"/>
      <c r="X127" s="466"/>
      <c r="Y127" s="466"/>
      <c r="Z127" s="466"/>
      <c r="AA127" s="466"/>
      <c r="AB127" s="466"/>
      <c r="AC127" s="466"/>
      <c r="AD127" s="466"/>
      <c r="AE127" s="466"/>
      <c r="AF127" s="466"/>
      <c r="AG127" s="466"/>
      <c r="AH127" s="466"/>
      <c r="AI127" s="466"/>
      <c r="AJ127" s="466"/>
      <c r="AK127" s="466"/>
    </row>
    <row r="128" spans="2:37" hidden="1" x14ac:dyDescent="0.2">
      <c r="B128" s="467" t="s">
        <v>235</v>
      </c>
      <c r="E128" s="468"/>
      <c r="F128" s="468"/>
      <c r="G128" s="468"/>
      <c r="H128" s="469" t="s">
        <v>3</v>
      </c>
      <c r="I128" s="369" t="s">
        <v>296</v>
      </c>
      <c r="J128" s="365"/>
    </row>
    <row r="129" spans="2:37" hidden="1" x14ac:dyDescent="0.2">
      <c r="B129" s="467" t="s">
        <v>236</v>
      </c>
      <c r="F129" s="470"/>
      <c r="G129" s="470"/>
      <c r="H129" s="469" t="s">
        <v>3</v>
      </c>
      <c r="I129" s="369" t="s">
        <v>237</v>
      </c>
      <c r="J129" s="365"/>
    </row>
    <row r="130" spans="2:37" hidden="1" x14ac:dyDescent="0.2">
      <c r="B130" s="467" t="s">
        <v>238</v>
      </c>
      <c r="F130" s="470"/>
      <c r="G130" s="470"/>
      <c r="H130" s="469" t="s">
        <v>3</v>
      </c>
      <c r="I130" s="369" t="s">
        <v>297</v>
      </c>
      <c r="J130" s="365"/>
    </row>
    <row r="131" spans="2:37" hidden="1" x14ac:dyDescent="0.2">
      <c r="B131" s="467" t="s">
        <v>239</v>
      </c>
      <c r="F131" s="470"/>
      <c r="G131" s="470"/>
      <c r="H131" s="469" t="s">
        <v>3</v>
      </c>
      <c r="I131" s="369" t="s">
        <v>240</v>
      </c>
      <c r="J131" s="365"/>
    </row>
    <row r="132" spans="2:37" hidden="1" x14ac:dyDescent="0.2">
      <c r="B132" s="467" t="s">
        <v>241</v>
      </c>
      <c r="F132" s="470"/>
      <c r="G132" s="470"/>
      <c r="H132" s="469" t="s">
        <v>3</v>
      </c>
      <c r="I132" s="369" t="s">
        <v>242</v>
      </c>
      <c r="J132" s="365"/>
      <c r="X132" s="369"/>
    </row>
    <row r="133" spans="2:37" hidden="1" x14ac:dyDescent="0.2">
      <c r="B133" s="467" t="s">
        <v>243</v>
      </c>
      <c r="F133" s="470"/>
      <c r="G133" s="470"/>
      <c r="H133" s="469" t="s">
        <v>3</v>
      </c>
      <c r="I133" s="369" t="s">
        <v>244</v>
      </c>
      <c r="J133" s="365"/>
      <c r="X133" s="369"/>
    </row>
    <row r="134" spans="2:37" hidden="1" x14ac:dyDescent="0.2">
      <c r="B134" s="467" t="s">
        <v>245</v>
      </c>
      <c r="F134" s="470"/>
      <c r="G134" s="470"/>
      <c r="H134" s="469" t="s">
        <v>3</v>
      </c>
      <c r="I134" s="369" t="s">
        <v>246</v>
      </c>
      <c r="J134" s="365"/>
      <c r="X134" s="369"/>
    </row>
    <row r="135" spans="2:37" hidden="1" x14ac:dyDescent="0.2">
      <c r="B135" s="467" t="s">
        <v>247</v>
      </c>
      <c r="F135" s="470"/>
      <c r="G135" s="470"/>
      <c r="H135" s="469" t="s">
        <v>3</v>
      </c>
      <c r="I135" s="369" t="s">
        <v>248</v>
      </c>
      <c r="J135" s="365"/>
      <c r="X135" s="369"/>
    </row>
    <row r="136" spans="2:37" hidden="1" x14ac:dyDescent="0.2">
      <c r="B136" s="467" t="s">
        <v>249</v>
      </c>
      <c r="F136" s="470"/>
      <c r="G136" s="470"/>
      <c r="H136" s="469" t="s">
        <v>3</v>
      </c>
      <c r="I136" s="369" t="s">
        <v>250</v>
      </c>
      <c r="J136" s="365"/>
      <c r="X136" s="369"/>
    </row>
    <row r="137" spans="2:37" hidden="1" x14ac:dyDescent="0.2">
      <c r="B137" s="467" t="s">
        <v>251</v>
      </c>
      <c r="F137" s="470"/>
      <c r="G137" s="470"/>
      <c r="H137" s="469" t="s">
        <v>3</v>
      </c>
      <c r="I137" s="369" t="s">
        <v>252</v>
      </c>
      <c r="J137" s="365"/>
      <c r="X137" s="369"/>
    </row>
    <row r="138" spans="2:37" hidden="1" x14ac:dyDescent="0.2">
      <c r="B138" s="467" t="s">
        <v>253</v>
      </c>
      <c r="F138" s="470"/>
      <c r="G138" s="470"/>
      <c r="H138" s="469" t="s">
        <v>3</v>
      </c>
      <c r="I138" s="369" t="s">
        <v>254</v>
      </c>
      <c r="J138" s="365"/>
      <c r="X138" s="369"/>
    </row>
    <row r="139" spans="2:37" hidden="1" x14ac:dyDescent="0.2">
      <c r="B139" s="467" t="s">
        <v>255</v>
      </c>
      <c r="F139" s="470"/>
      <c r="G139" s="470"/>
      <c r="H139" s="469" t="s">
        <v>3</v>
      </c>
      <c r="I139" s="369" t="s">
        <v>256</v>
      </c>
      <c r="J139" s="365"/>
      <c r="X139" s="369"/>
    </row>
    <row r="140" spans="2:37" hidden="1" x14ac:dyDescent="0.2">
      <c r="B140" s="467" t="s">
        <v>257</v>
      </c>
      <c r="F140" s="470"/>
      <c r="G140" s="470"/>
      <c r="H140" s="469" t="s">
        <v>3</v>
      </c>
      <c r="I140" s="369" t="s">
        <v>258</v>
      </c>
      <c r="J140" s="365"/>
      <c r="X140" s="369"/>
    </row>
    <row r="141" spans="2:37" hidden="1" x14ac:dyDescent="0.2">
      <c r="B141" s="467" t="s">
        <v>259</v>
      </c>
      <c r="F141" s="470"/>
      <c r="G141" s="470"/>
      <c r="H141" s="469" t="s">
        <v>3</v>
      </c>
      <c r="I141" s="369" t="s">
        <v>260</v>
      </c>
      <c r="J141" s="365"/>
      <c r="X141" s="369"/>
    </row>
    <row r="142" spans="2:37" hidden="1" x14ac:dyDescent="0.2">
      <c r="I142" s="365"/>
      <c r="J142" s="365"/>
    </row>
    <row r="143" spans="2:37" ht="15" hidden="1" thickBot="1" x14ac:dyDescent="0.25">
      <c r="B143" s="471" t="s">
        <v>53</v>
      </c>
      <c r="C143" s="466"/>
      <c r="D143" s="466"/>
      <c r="E143" s="466"/>
      <c r="F143" s="466"/>
      <c r="G143" s="466"/>
      <c r="H143" s="466"/>
      <c r="I143" s="472"/>
      <c r="J143" s="472"/>
      <c r="K143" s="466"/>
      <c r="L143" s="466"/>
      <c r="M143" s="466"/>
      <c r="N143" s="466"/>
      <c r="O143" s="466"/>
      <c r="P143" s="466"/>
      <c r="Q143" s="466"/>
      <c r="R143" s="466"/>
      <c r="S143" s="466"/>
      <c r="T143" s="466"/>
      <c r="U143" s="466"/>
      <c r="V143" s="466"/>
      <c r="W143" s="466"/>
      <c r="X143" s="466"/>
      <c r="Y143" s="466"/>
      <c r="Z143" s="466"/>
      <c r="AA143" s="466"/>
      <c r="AB143" s="466"/>
      <c r="AC143" s="466"/>
      <c r="AD143" s="466"/>
      <c r="AE143" s="466"/>
      <c r="AF143" s="466"/>
      <c r="AG143" s="466"/>
      <c r="AH143" s="466"/>
      <c r="AI143" s="466"/>
      <c r="AJ143" s="466"/>
      <c r="AK143" s="466"/>
    </row>
    <row r="144" spans="2:37" hidden="1" x14ac:dyDescent="0.2">
      <c r="B144" s="467" t="s">
        <v>261</v>
      </c>
      <c r="C144" s="369"/>
      <c r="D144" s="369"/>
      <c r="E144" s="369"/>
      <c r="F144" s="468"/>
      <c r="G144" s="468"/>
      <c r="H144" s="469" t="s">
        <v>3</v>
      </c>
      <c r="I144" s="369" t="s">
        <v>295</v>
      </c>
      <c r="J144" s="473"/>
      <c r="K144" s="474"/>
      <c r="L144" s="474"/>
      <c r="M144" s="474"/>
      <c r="N144" s="474"/>
      <c r="O144" s="474"/>
      <c r="P144" s="474"/>
      <c r="Q144" s="474"/>
      <c r="R144" s="474"/>
      <c r="S144" s="474"/>
      <c r="T144" s="474"/>
      <c r="U144" s="474"/>
      <c r="V144" s="474"/>
      <c r="W144" s="474"/>
      <c r="X144" s="474"/>
      <c r="Y144" s="474"/>
      <c r="Z144" s="474"/>
      <c r="AA144" s="474"/>
      <c r="AB144" s="474"/>
      <c r="AC144" s="474"/>
      <c r="AD144" s="474"/>
      <c r="AE144" s="474"/>
      <c r="AF144" s="474"/>
      <c r="AG144" s="474"/>
      <c r="AH144" s="474"/>
      <c r="AI144" s="474"/>
      <c r="AJ144" s="474"/>
    </row>
    <row r="145" spans="2:38" hidden="1" x14ac:dyDescent="0.2">
      <c r="B145" s="467" t="s">
        <v>262</v>
      </c>
      <c r="C145" s="369"/>
      <c r="D145" s="369"/>
      <c r="E145" s="369"/>
      <c r="F145" s="470"/>
      <c r="G145" s="470"/>
      <c r="H145" s="469" t="s">
        <v>3</v>
      </c>
      <c r="I145" s="369" t="s">
        <v>263</v>
      </c>
      <c r="J145" s="473"/>
      <c r="K145" s="474"/>
      <c r="L145" s="474"/>
      <c r="M145" s="474"/>
      <c r="N145" s="474"/>
      <c r="O145" s="474"/>
      <c r="P145" s="474"/>
      <c r="Q145" s="474"/>
      <c r="R145" s="474"/>
      <c r="S145" s="474"/>
      <c r="T145" s="474"/>
      <c r="U145" s="474"/>
      <c r="V145" s="474"/>
      <c r="W145" s="474"/>
      <c r="X145" s="474"/>
      <c r="Y145" s="474"/>
      <c r="Z145" s="474"/>
      <c r="AA145" s="474"/>
      <c r="AB145" s="474"/>
      <c r="AC145" s="474"/>
      <c r="AD145" s="474"/>
      <c r="AE145" s="474"/>
      <c r="AF145" s="474"/>
      <c r="AG145" s="474"/>
      <c r="AH145" s="474"/>
      <c r="AI145" s="474"/>
      <c r="AJ145" s="474"/>
    </row>
    <row r="146" spans="2:38" hidden="1" x14ac:dyDescent="0.2">
      <c r="B146" s="467" t="s">
        <v>264</v>
      </c>
      <c r="C146" s="369"/>
      <c r="D146" s="369"/>
      <c r="E146" s="369"/>
      <c r="F146" s="470"/>
      <c r="G146" s="470"/>
      <c r="H146" s="469" t="s">
        <v>3</v>
      </c>
      <c r="I146" s="369" t="s">
        <v>265</v>
      </c>
      <c r="J146" s="473"/>
      <c r="K146" s="474"/>
      <c r="L146" s="474"/>
      <c r="M146" s="474"/>
      <c r="N146" s="474"/>
      <c r="O146" s="474"/>
      <c r="P146" s="474"/>
      <c r="Q146" s="474"/>
      <c r="R146" s="474"/>
      <c r="S146" s="474"/>
      <c r="T146" s="474"/>
      <c r="U146" s="474"/>
      <c r="V146" s="474"/>
      <c r="W146" s="474"/>
      <c r="X146" s="474"/>
      <c r="Y146" s="474"/>
      <c r="Z146" s="474"/>
      <c r="AA146" s="474"/>
      <c r="AB146" s="474"/>
      <c r="AC146" s="474"/>
      <c r="AD146" s="474"/>
      <c r="AE146" s="474"/>
      <c r="AF146" s="474"/>
      <c r="AG146" s="474"/>
      <c r="AH146" s="474"/>
      <c r="AI146" s="474"/>
      <c r="AJ146" s="474"/>
    </row>
    <row r="147" spans="2:38" hidden="1" x14ac:dyDescent="0.2">
      <c r="B147" s="467" t="s">
        <v>266</v>
      </c>
      <c r="C147" s="369"/>
      <c r="D147" s="369"/>
      <c r="E147" s="369"/>
      <c r="F147" s="470"/>
      <c r="G147" s="470"/>
      <c r="H147" s="469" t="s">
        <v>3</v>
      </c>
      <c r="I147" s="369" t="s">
        <v>267</v>
      </c>
      <c r="J147" s="369"/>
      <c r="K147" s="369"/>
      <c r="L147" s="369"/>
      <c r="M147" s="369"/>
      <c r="N147" s="369"/>
      <c r="O147" s="369"/>
      <c r="P147" s="369"/>
      <c r="Q147" s="369"/>
      <c r="R147" s="369"/>
      <c r="S147" s="369"/>
      <c r="T147" s="369"/>
      <c r="U147" s="369"/>
      <c r="V147" s="369"/>
      <c r="W147" s="369"/>
      <c r="X147" s="369"/>
      <c r="Y147" s="369"/>
      <c r="Z147" s="369"/>
      <c r="AA147" s="369"/>
      <c r="AB147" s="369"/>
      <c r="AC147" s="369"/>
      <c r="AD147" s="369"/>
      <c r="AE147" s="369"/>
      <c r="AF147" s="369"/>
      <c r="AG147" s="369"/>
      <c r="AH147" s="369"/>
      <c r="AI147" s="369"/>
      <c r="AJ147" s="369"/>
      <c r="AK147" s="369"/>
      <c r="AL147" s="369"/>
    </row>
    <row r="148" spans="2:38" hidden="1" x14ac:dyDescent="0.2">
      <c r="B148" s="467" t="s">
        <v>268</v>
      </c>
      <c r="C148" s="369"/>
      <c r="D148" s="369"/>
      <c r="E148" s="369"/>
      <c r="F148" s="470"/>
      <c r="G148" s="470"/>
      <c r="H148" s="469" t="s">
        <v>3</v>
      </c>
      <c r="I148" s="369" t="s">
        <v>269</v>
      </c>
      <c r="J148" s="369"/>
      <c r="K148" s="369"/>
      <c r="L148" s="369"/>
      <c r="M148" s="369"/>
      <c r="N148" s="369"/>
      <c r="O148" s="369"/>
      <c r="P148" s="369"/>
      <c r="Q148" s="369"/>
      <c r="R148" s="369"/>
      <c r="S148" s="369"/>
      <c r="T148" s="369"/>
      <c r="U148" s="369"/>
      <c r="V148" s="369"/>
      <c r="W148" s="369"/>
      <c r="X148" s="369"/>
      <c r="Y148" s="369"/>
      <c r="Z148" s="369"/>
      <c r="AA148" s="369"/>
      <c r="AB148" s="369"/>
      <c r="AC148" s="369"/>
      <c r="AD148" s="369"/>
      <c r="AE148" s="369"/>
      <c r="AF148" s="369"/>
      <c r="AG148" s="369"/>
      <c r="AH148" s="369"/>
      <c r="AI148" s="369"/>
      <c r="AJ148" s="369"/>
      <c r="AK148" s="369"/>
      <c r="AL148" s="369"/>
    </row>
    <row r="149" spans="2:38" hidden="1" x14ac:dyDescent="0.2">
      <c r="B149" s="467" t="s">
        <v>270</v>
      </c>
      <c r="C149" s="369"/>
      <c r="D149" s="369"/>
      <c r="E149" s="369"/>
      <c r="F149" s="470"/>
      <c r="G149" s="470"/>
      <c r="H149" s="469" t="s">
        <v>3</v>
      </c>
      <c r="I149" s="369" t="s">
        <v>271</v>
      </c>
      <c r="J149" s="369"/>
      <c r="K149" s="369"/>
      <c r="L149" s="369"/>
      <c r="M149" s="369"/>
      <c r="N149" s="369"/>
      <c r="O149" s="369"/>
      <c r="P149" s="369"/>
      <c r="Q149" s="369"/>
      <c r="R149" s="369"/>
      <c r="S149" s="369"/>
      <c r="T149" s="369"/>
      <c r="U149" s="369"/>
      <c r="V149" s="369"/>
      <c r="W149" s="369"/>
      <c r="X149" s="369"/>
      <c r="Y149" s="369"/>
      <c r="Z149" s="369"/>
      <c r="AA149" s="369"/>
      <c r="AB149" s="369"/>
      <c r="AC149" s="369"/>
      <c r="AD149" s="369"/>
      <c r="AE149" s="369"/>
      <c r="AF149" s="369"/>
      <c r="AG149" s="369"/>
      <c r="AH149" s="369"/>
      <c r="AI149" s="369"/>
      <c r="AJ149" s="369"/>
      <c r="AK149" s="369"/>
    </row>
    <row r="150" spans="2:38" hidden="1" x14ac:dyDescent="0.2">
      <c r="B150" s="467" t="s">
        <v>268</v>
      </c>
      <c r="C150" s="369"/>
      <c r="D150" s="369"/>
      <c r="E150" s="369"/>
      <c r="F150" s="470"/>
      <c r="G150" s="470"/>
      <c r="H150" s="469" t="s">
        <v>3</v>
      </c>
      <c r="I150" s="369" t="s">
        <v>272</v>
      </c>
      <c r="J150" s="369"/>
      <c r="K150" s="369"/>
      <c r="L150" s="369"/>
      <c r="M150" s="369"/>
      <c r="N150" s="369"/>
      <c r="O150" s="369"/>
      <c r="P150" s="369"/>
      <c r="Q150" s="369"/>
      <c r="R150" s="369"/>
      <c r="S150" s="369"/>
      <c r="T150" s="369"/>
      <c r="U150" s="369"/>
      <c r="V150" s="369"/>
      <c r="W150" s="369"/>
      <c r="X150" s="369"/>
      <c r="Y150" s="369"/>
      <c r="Z150" s="369"/>
      <c r="AA150" s="369"/>
      <c r="AB150" s="369"/>
      <c r="AC150" s="369"/>
      <c r="AD150" s="369"/>
      <c r="AE150" s="369"/>
      <c r="AF150" s="369"/>
      <c r="AG150" s="369"/>
      <c r="AH150" s="369"/>
      <c r="AI150" s="369"/>
      <c r="AJ150" s="369"/>
      <c r="AK150" s="369"/>
    </row>
    <row r="151" spans="2:38" hidden="1" x14ac:dyDescent="0.2">
      <c r="B151" s="467" t="s">
        <v>273</v>
      </c>
      <c r="C151" s="369"/>
      <c r="D151" s="369"/>
      <c r="E151" s="369"/>
      <c r="F151" s="470"/>
      <c r="G151" s="470"/>
      <c r="H151" s="469" t="s">
        <v>3</v>
      </c>
      <c r="I151" s="369" t="s">
        <v>274</v>
      </c>
      <c r="J151" s="369"/>
      <c r="K151" s="369"/>
      <c r="L151" s="369"/>
      <c r="M151" s="369"/>
      <c r="N151" s="369"/>
      <c r="O151" s="369"/>
      <c r="P151" s="369"/>
      <c r="Q151" s="369"/>
      <c r="R151" s="369"/>
      <c r="S151" s="369"/>
      <c r="T151" s="369"/>
      <c r="U151" s="369"/>
      <c r="V151" s="369"/>
      <c r="W151" s="369"/>
      <c r="X151" s="369"/>
      <c r="Y151" s="369"/>
      <c r="Z151" s="369"/>
      <c r="AA151" s="369"/>
      <c r="AB151" s="369"/>
      <c r="AC151" s="369"/>
      <c r="AD151" s="369"/>
      <c r="AE151" s="369"/>
      <c r="AF151" s="369"/>
      <c r="AG151" s="369"/>
      <c r="AH151" s="369"/>
      <c r="AI151" s="369"/>
      <c r="AJ151" s="369"/>
      <c r="AK151" s="369"/>
    </row>
    <row r="152" spans="2:38" hidden="1" x14ac:dyDescent="0.2">
      <c r="B152" s="467" t="s">
        <v>275</v>
      </c>
      <c r="C152" s="369"/>
      <c r="D152" s="369"/>
      <c r="E152" s="369"/>
      <c r="F152" s="470"/>
      <c r="G152" s="470"/>
      <c r="H152" s="469" t="s">
        <v>3</v>
      </c>
      <c r="I152" s="369" t="s">
        <v>276</v>
      </c>
      <c r="J152" s="369"/>
      <c r="K152" s="369"/>
      <c r="L152" s="369"/>
      <c r="M152" s="369"/>
      <c r="N152" s="369"/>
      <c r="O152" s="369"/>
      <c r="P152" s="369"/>
      <c r="Q152" s="369"/>
      <c r="R152" s="369"/>
      <c r="S152" s="369"/>
      <c r="T152" s="369"/>
      <c r="U152" s="369"/>
      <c r="V152" s="369"/>
      <c r="W152" s="369"/>
      <c r="X152" s="369"/>
      <c r="Y152" s="369"/>
      <c r="Z152" s="369"/>
      <c r="AA152" s="369"/>
      <c r="AB152" s="369"/>
      <c r="AC152" s="369"/>
      <c r="AD152" s="369"/>
      <c r="AE152" s="369"/>
      <c r="AF152" s="369"/>
      <c r="AG152" s="369"/>
      <c r="AH152" s="369"/>
      <c r="AI152" s="369"/>
      <c r="AJ152" s="369"/>
      <c r="AK152" s="369"/>
    </row>
    <row r="153" spans="2:38" hidden="1" x14ac:dyDescent="0.2">
      <c r="B153" s="467" t="s">
        <v>277</v>
      </c>
      <c r="C153" s="369"/>
      <c r="D153" s="369"/>
      <c r="E153" s="369"/>
      <c r="F153" s="470"/>
      <c r="G153" s="470"/>
      <c r="H153" s="469" t="s">
        <v>3</v>
      </c>
      <c r="I153" s="369" t="s">
        <v>278</v>
      </c>
      <c r="J153" s="369"/>
      <c r="K153" s="369"/>
      <c r="L153" s="369"/>
      <c r="M153" s="369"/>
      <c r="N153" s="369"/>
      <c r="O153" s="369"/>
      <c r="P153" s="369"/>
      <c r="Q153" s="369"/>
      <c r="R153" s="369"/>
      <c r="S153" s="369"/>
      <c r="T153" s="369"/>
      <c r="U153" s="369"/>
      <c r="V153" s="369"/>
      <c r="W153" s="369"/>
      <c r="X153" s="369"/>
      <c r="Y153" s="369"/>
      <c r="Z153" s="369"/>
      <c r="AA153" s="369"/>
      <c r="AB153" s="369"/>
      <c r="AC153" s="369"/>
      <c r="AD153" s="369"/>
      <c r="AE153" s="369"/>
      <c r="AF153" s="369"/>
      <c r="AG153" s="369"/>
      <c r="AH153" s="369"/>
      <c r="AI153" s="369"/>
      <c r="AJ153" s="369"/>
      <c r="AK153" s="369"/>
    </row>
    <row r="154" spans="2:38" hidden="1" x14ac:dyDescent="0.2">
      <c r="B154" s="467" t="s">
        <v>279</v>
      </c>
      <c r="C154" s="369"/>
      <c r="D154" s="369"/>
      <c r="E154" s="369"/>
      <c r="F154" s="470"/>
      <c r="G154" s="470"/>
      <c r="H154" s="469" t="s">
        <v>3</v>
      </c>
      <c r="I154" s="369" t="s">
        <v>252</v>
      </c>
      <c r="J154" s="369"/>
      <c r="K154" s="369"/>
      <c r="L154" s="369"/>
      <c r="M154" s="369"/>
      <c r="N154" s="369"/>
      <c r="O154" s="369"/>
      <c r="P154" s="369"/>
      <c r="Q154" s="369"/>
      <c r="R154" s="369"/>
      <c r="S154" s="369"/>
      <c r="T154" s="369"/>
      <c r="U154" s="369"/>
      <c r="V154" s="369"/>
      <c r="W154" s="369"/>
      <c r="X154" s="369"/>
      <c r="Y154" s="369"/>
      <c r="Z154" s="369"/>
      <c r="AA154" s="369"/>
      <c r="AB154" s="369"/>
      <c r="AC154" s="369"/>
      <c r="AD154" s="369"/>
      <c r="AE154" s="369"/>
      <c r="AF154" s="369"/>
      <c r="AG154" s="369"/>
      <c r="AH154" s="369"/>
      <c r="AI154" s="369"/>
      <c r="AJ154" s="369"/>
      <c r="AK154" s="369"/>
    </row>
    <row r="155" spans="2:38" hidden="1" x14ac:dyDescent="0.2">
      <c r="B155" s="467" t="s">
        <v>280</v>
      </c>
      <c r="C155" s="369"/>
      <c r="D155" s="369"/>
      <c r="E155" s="369"/>
      <c r="F155" s="470"/>
      <c r="G155" s="470"/>
      <c r="H155" s="469" t="s">
        <v>3</v>
      </c>
      <c r="I155" s="369" t="s">
        <v>254</v>
      </c>
      <c r="J155" s="369"/>
      <c r="K155" s="369"/>
      <c r="L155" s="369"/>
      <c r="M155" s="369"/>
      <c r="N155" s="369"/>
      <c r="O155" s="369"/>
      <c r="P155" s="369"/>
      <c r="Q155" s="369"/>
      <c r="R155" s="369"/>
      <c r="S155" s="369"/>
      <c r="T155" s="369"/>
      <c r="U155" s="369"/>
      <c r="V155" s="369"/>
      <c r="W155" s="369"/>
      <c r="X155" s="369"/>
      <c r="Y155" s="369"/>
      <c r="Z155" s="369"/>
      <c r="AA155" s="369"/>
      <c r="AB155" s="369"/>
      <c r="AC155" s="369"/>
      <c r="AD155" s="369"/>
      <c r="AE155" s="369"/>
      <c r="AF155" s="369"/>
      <c r="AG155" s="369"/>
      <c r="AH155" s="369"/>
      <c r="AI155" s="369"/>
      <c r="AJ155" s="369"/>
      <c r="AK155" s="369"/>
    </row>
    <row r="156" spans="2:38" hidden="1" x14ac:dyDescent="0.2">
      <c r="B156" s="467" t="s">
        <v>281</v>
      </c>
      <c r="C156" s="369"/>
      <c r="D156" s="369"/>
      <c r="E156" s="369"/>
      <c r="F156" s="470"/>
      <c r="G156" s="470"/>
      <c r="H156" s="469" t="s">
        <v>3</v>
      </c>
      <c r="I156" s="369" t="s">
        <v>256</v>
      </c>
      <c r="J156" s="369"/>
      <c r="K156" s="369"/>
      <c r="L156" s="369"/>
      <c r="M156" s="369"/>
      <c r="N156" s="369"/>
      <c r="O156" s="369"/>
      <c r="P156" s="369"/>
      <c r="Q156" s="369"/>
      <c r="R156" s="369"/>
      <c r="S156" s="369"/>
      <c r="T156" s="369"/>
      <c r="U156" s="369"/>
      <c r="V156" s="369"/>
      <c r="W156" s="369"/>
      <c r="X156" s="369"/>
      <c r="Y156" s="369"/>
      <c r="Z156" s="369"/>
      <c r="AA156" s="369"/>
      <c r="AB156" s="369"/>
      <c r="AC156" s="369"/>
      <c r="AD156" s="369"/>
      <c r="AE156" s="369"/>
      <c r="AF156" s="369"/>
      <c r="AG156" s="369"/>
      <c r="AH156" s="369"/>
      <c r="AI156" s="369"/>
      <c r="AJ156" s="369"/>
      <c r="AK156" s="369"/>
    </row>
    <row r="157" spans="2:38" hidden="1" x14ac:dyDescent="0.2">
      <c r="B157" s="467" t="s">
        <v>282</v>
      </c>
      <c r="C157" s="369"/>
      <c r="D157" s="369"/>
      <c r="E157" s="369"/>
      <c r="F157" s="470"/>
      <c r="G157" s="470"/>
      <c r="H157" s="469" t="s">
        <v>3</v>
      </c>
      <c r="I157" s="369" t="s">
        <v>283</v>
      </c>
      <c r="J157" s="369"/>
      <c r="K157" s="369"/>
      <c r="L157" s="369"/>
      <c r="M157" s="369"/>
      <c r="N157" s="369"/>
      <c r="O157" s="369"/>
      <c r="P157" s="369"/>
      <c r="Q157" s="369"/>
      <c r="R157" s="369"/>
      <c r="S157" s="369"/>
      <c r="T157" s="369"/>
      <c r="U157" s="369"/>
      <c r="V157" s="369"/>
      <c r="W157" s="369"/>
      <c r="X157" s="369"/>
      <c r="Y157" s="369"/>
      <c r="Z157" s="369"/>
      <c r="AA157" s="369"/>
      <c r="AB157" s="369"/>
      <c r="AC157" s="369"/>
      <c r="AD157" s="369"/>
      <c r="AE157" s="369"/>
      <c r="AF157" s="369"/>
      <c r="AG157" s="369"/>
      <c r="AH157" s="369"/>
      <c r="AI157" s="369"/>
      <c r="AJ157" s="369"/>
      <c r="AK157" s="369"/>
    </row>
    <row r="158" spans="2:38" hidden="1" x14ac:dyDescent="0.2">
      <c r="B158" s="467" t="s">
        <v>284</v>
      </c>
      <c r="C158" s="369"/>
      <c r="D158" s="369"/>
      <c r="E158" s="369"/>
      <c r="F158" s="1779"/>
      <c r="G158" s="1779"/>
      <c r="H158" s="469" t="s">
        <v>3</v>
      </c>
      <c r="I158" s="369" t="s">
        <v>285</v>
      </c>
      <c r="J158" s="369"/>
      <c r="K158" s="369"/>
      <c r="L158" s="369"/>
      <c r="M158" s="369"/>
      <c r="N158" s="369"/>
      <c r="O158" s="369"/>
      <c r="P158" s="369"/>
      <c r="Q158" s="369"/>
      <c r="R158" s="369"/>
      <c r="S158" s="369"/>
      <c r="T158" s="369"/>
      <c r="U158" s="369"/>
      <c r="V158" s="369"/>
      <c r="W158" s="369"/>
      <c r="X158" s="369"/>
      <c r="Y158" s="369"/>
      <c r="Z158" s="369"/>
      <c r="AA158" s="369"/>
      <c r="AB158" s="369"/>
      <c r="AC158" s="369"/>
      <c r="AD158" s="369"/>
      <c r="AE158" s="369"/>
      <c r="AF158" s="369"/>
      <c r="AG158" s="369"/>
      <c r="AH158" s="369"/>
      <c r="AI158" s="369"/>
      <c r="AJ158" s="369"/>
      <c r="AK158" s="369"/>
    </row>
    <row r="159" spans="2:38" hidden="1" x14ac:dyDescent="0.2">
      <c r="B159" s="467"/>
      <c r="C159" s="369"/>
      <c r="D159" s="369"/>
      <c r="E159" s="369"/>
      <c r="F159" s="475"/>
      <c r="G159" s="475"/>
      <c r="H159" s="469"/>
      <c r="I159" s="369"/>
      <c r="J159" s="369"/>
      <c r="K159" s="369"/>
      <c r="L159" s="369"/>
      <c r="M159" s="369"/>
      <c r="N159" s="369"/>
      <c r="O159" s="369"/>
      <c r="P159" s="369"/>
      <c r="Q159" s="369"/>
      <c r="R159" s="369"/>
      <c r="S159" s="369"/>
      <c r="T159" s="369"/>
      <c r="U159" s="369"/>
      <c r="V159" s="369"/>
      <c r="W159" s="369"/>
      <c r="X159" s="369"/>
      <c r="Y159" s="369"/>
      <c r="Z159" s="369"/>
      <c r="AA159" s="369"/>
      <c r="AB159" s="369"/>
      <c r="AC159" s="369"/>
      <c r="AD159" s="369"/>
      <c r="AE159" s="369"/>
      <c r="AF159" s="369"/>
      <c r="AG159" s="369"/>
      <c r="AH159" s="369"/>
      <c r="AI159" s="369"/>
      <c r="AJ159" s="369"/>
      <c r="AK159" s="369"/>
    </row>
    <row r="160" spans="2:38" ht="15" hidden="1" thickBot="1" x14ac:dyDescent="0.25">
      <c r="B160" s="471" t="s">
        <v>286</v>
      </c>
      <c r="C160" s="476"/>
      <c r="D160" s="476"/>
      <c r="E160" s="476"/>
      <c r="F160" s="477"/>
      <c r="G160" s="477"/>
      <c r="H160" s="478"/>
      <c r="I160" s="476"/>
      <c r="J160" s="476"/>
      <c r="K160" s="476"/>
      <c r="L160" s="476"/>
      <c r="M160" s="476"/>
      <c r="N160" s="476"/>
      <c r="O160" s="476"/>
      <c r="P160" s="476"/>
      <c r="Q160" s="476"/>
      <c r="R160" s="476"/>
      <c r="S160" s="476"/>
      <c r="T160" s="476"/>
      <c r="U160" s="476"/>
      <c r="V160" s="476"/>
      <c r="W160" s="476"/>
      <c r="X160" s="476"/>
      <c r="Y160" s="476"/>
      <c r="Z160" s="476"/>
      <c r="AA160" s="476"/>
      <c r="AB160" s="476"/>
      <c r="AC160" s="476"/>
      <c r="AD160" s="476"/>
      <c r="AE160" s="476"/>
      <c r="AF160" s="476"/>
      <c r="AG160" s="476"/>
      <c r="AH160" s="476"/>
      <c r="AI160" s="476"/>
      <c r="AJ160" s="476"/>
      <c r="AK160" s="476"/>
    </row>
    <row r="161" spans="2:37" hidden="1" x14ac:dyDescent="0.2">
      <c r="B161" s="467"/>
      <c r="C161" s="369"/>
      <c r="D161" s="369"/>
      <c r="E161" s="369"/>
      <c r="F161" s="369"/>
      <c r="G161" s="369"/>
      <c r="H161" s="469"/>
      <c r="I161" s="369"/>
      <c r="J161" s="369"/>
      <c r="K161" s="369"/>
      <c r="L161" s="369"/>
      <c r="M161" s="369"/>
      <c r="N161" s="369"/>
      <c r="O161" s="369"/>
      <c r="P161" s="369"/>
      <c r="Q161" s="369"/>
      <c r="R161" s="369"/>
      <c r="S161" s="369"/>
      <c r="T161" s="369"/>
      <c r="U161" s="369"/>
      <c r="V161" s="369"/>
      <c r="W161" s="369"/>
      <c r="X161" s="369"/>
      <c r="Y161" s="369"/>
      <c r="Z161" s="369"/>
      <c r="AA161" s="369"/>
      <c r="AB161" s="369"/>
      <c r="AC161" s="369"/>
      <c r="AD161" s="369"/>
      <c r="AE161" s="369"/>
      <c r="AF161" s="369"/>
      <c r="AG161" s="369"/>
      <c r="AH161" s="369"/>
      <c r="AI161" s="369"/>
      <c r="AJ161" s="369"/>
      <c r="AK161" s="369"/>
    </row>
    <row r="162" spans="2:37" ht="15" hidden="1" thickBot="1" x14ac:dyDescent="0.25">
      <c r="B162" s="1780" t="s">
        <v>141</v>
      </c>
      <c r="C162" s="1780"/>
      <c r="D162" s="1780"/>
      <c r="E162" s="1780"/>
      <c r="F162" s="1780"/>
      <c r="G162" s="1780"/>
      <c r="H162" s="1780"/>
      <c r="I162" s="1780"/>
      <c r="J162" s="1780" t="s">
        <v>287</v>
      </c>
      <c r="K162" s="1780"/>
      <c r="L162" s="1780"/>
      <c r="M162" s="1780" t="s">
        <v>193</v>
      </c>
      <c r="N162" s="1780"/>
      <c r="O162" s="1780"/>
      <c r="P162" s="1780"/>
      <c r="Q162" s="1780"/>
      <c r="R162" s="1780"/>
      <c r="S162" s="1780"/>
      <c r="T162" s="1780"/>
      <c r="U162" s="1780"/>
      <c r="V162" s="1780"/>
      <c r="W162" s="1780"/>
      <c r="X162" s="1780"/>
      <c r="Y162" s="1780" t="s">
        <v>288</v>
      </c>
      <c r="Z162" s="1780"/>
      <c r="AA162" s="1780"/>
      <c r="AB162" s="1780"/>
      <c r="AC162" s="1780"/>
      <c r="AD162" s="1780"/>
      <c r="AE162" s="1780"/>
      <c r="AF162" s="1780"/>
      <c r="AG162" s="1780"/>
      <c r="AH162" s="1780"/>
      <c r="AI162" s="1780"/>
      <c r="AJ162" s="1780"/>
      <c r="AK162" s="1780"/>
    </row>
    <row r="163" spans="2:37" ht="15" hidden="1" thickTop="1" x14ac:dyDescent="0.2">
      <c r="B163" s="1797" t="s">
        <v>197</v>
      </c>
      <c r="C163" s="1797"/>
      <c r="D163" s="1797"/>
      <c r="E163" s="1797"/>
      <c r="F163" s="1797"/>
      <c r="G163" s="1797"/>
      <c r="H163" s="1797"/>
      <c r="I163" s="1797"/>
      <c r="J163" s="1798" t="s">
        <v>18</v>
      </c>
      <c r="K163" s="1798"/>
      <c r="L163" s="1798"/>
      <c r="M163" s="1799" t="s">
        <v>289</v>
      </c>
      <c r="N163" s="1799"/>
      <c r="O163" s="1799"/>
      <c r="P163" s="1799"/>
      <c r="Q163" s="1799"/>
      <c r="R163" s="1799"/>
      <c r="S163" s="1799"/>
      <c r="T163" s="1799"/>
      <c r="U163" s="1799"/>
      <c r="V163" s="1799"/>
      <c r="W163" s="1799"/>
      <c r="X163" s="1799"/>
      <c r="Y163" s="1800" t="s">
        <v>290</v>
      </c>
      <c r="Z163" s="1801"/>
      <c r="AA163" s="1801"/>
      <c r="AB163" s="1801"/>
      <c r="AC163" s="1801"/>
      <c r="AD163" s="1801"/>
      <c r="AE163" s="1801"/>
      <c r="AF163" s="1801"/>
      <c r="AG163" s="1801"/>
      <c r="AH163" s="1801"/>
      <c r="AI163" s="1801"/>
      <c r="AJ163" s="1801"/>
      <c r="AK163" s="1802"/>
    </row>
    <row r="164" spans="2:37" hidden="1" x14ac:dyDescent="0.2">
      <c r="B164" s="1796"/>
      <c r="C164" s="1796"/>
      <c r="D164" s="1796"/>
      <c r="E164" s="1796"/>
      <c r="F164" s="1796"/>
      <c r="G164" s="1796"/>
      <c r="H164" s="1796"/>
      <c r="I164" s="1796"/>
      <c r="J164" s="1776" t="s">
        <v>148</v>
      </c>
      <c r="K164" s="1776"/>
      <c r="L164" s="1776"/>
      <c r="M164" s="1777" t="s">
        <v>291</v>
      </c>
      <c r="N164" s="1777"/>
      <c r="O164" s="1777"/>
      <c r="P164" s="1777"/>
      <c r="Q164" s="1777"/>
      <c r="R164" s="1777"/>
      <c r="S164" s="1777"/>
      <c r="T164" s="1777"/>
      <c r="U164" s="1777"/>
      <c r="V164" s="1777"/>
      <c r="W164" s="1777"/>
      <c r="X164" s="1777"/>
      <c r="Y164" s="1778" t="s">
        <v>292</v>
      </c>
      <c r="Z164" s="1778"/>
      <c r="AA164" s="1778"/>
      <c r="AB164" s="1778"/>
      <c r="AC164" s="1778"/>
      <c r="AD164" s="1778"/>
      <c r="AE164" s="1778"/>
      <c r="AF164" s="1778"/>
      <c r="AG164" s="1778"/>
      <c r="AH164" s="1778"/>
      <c r="AI164" s="1778"/>
      <c r="AJ164" s="1778"/>
      <c r="AK164" s="1778"/>
    </row>
    <row r="165" spans="2:37" hidden="1" x14ac:dyDescent="0.2">
      <c r="B165" s="1796" t="s">
        <v>200</v>
      </c>
      <c r="C165" s="1796"/>
      <c r="D165" s="1796"/>
      <c r="E165" s="1796"/>
      <c r="F165" s="1796"/>
      <c r="G165" s="1796"/>
      <c r="H165" s="1796"/>
      <c r="I165" s="1796"/>
      <c r="J165" s="1776" t="s">
        <v>149</v>
      </c>
      <c r="K165" s="1776"/>
      <c r="L165" s="1776"/>
      <c r="M165" s="1777" t="s">
        <v>293</v>
      </c>
      <c r="N165" s="1777"/>
      <c r="O165" s="1777"/>
      <c r="P165" s="1777"/>
      <c r="Q165" s="1777"/>
      <c r="R165" s="1777"/>
      <c r="S165" s="1777"/>
      <c r="T165" s="1777"/>
      <c r="U165" s="1777"/>
      <c r="V165" s="1777"/>
      <c r="W165" s="1777"/>
      <c r="X165" s="1777"/>
      <c r="Y165" s="1778" t="s">
        <v>294</v>
      </c>
      <c r="Z165" s="1778"/>
      <c r="AA165" s="1778"/>
      <c r="AB165" s="1778"/>
      <c r="AC165" s="1778"/>
      <c r="AD165" s="1778"/>
      <c r="AE165" s="1778"/>
      <c r="AF165" s="1778"/>
      <c r="AG165" s="1778"/>
      <c r="AH165" s="1778"/>
      <c r="AI165" s="1778"/>
      <c r="AJ165" s="1778"/>
      <c r="AK165" s="1778"/>
    </row>
    <row r="166" spans="2:37" hidden="1" x14ac:dyDescent="0.2">
      <c r="B166" s="1796"/>
      <c r="C166" s="1796"/>
      <c r="D166" s="1796"/>
      <c r="E166" s="1796"/>
      <c r="F166" s="1796"/>
      <c r="G166" s="1796"/>
      <c r="H166" s="1796"/>
      <c r="I166" s="1796"/>
      <c r="J166" s="1776" t="s">
        <v>150</v>
      </c>
      <c r="K166" s="1776"/>
      <c r="L166" s="1776"/>
      <c r="M166" s="1777"/>
      <c r="N166" s="1777"/>
      <c r="O166" s="1777"/>
      <c r="P166" s="1777"/>
      <c r="Q166" s="1777"/>
      <c r="R166" s="1777"/>
      <c r="S166" s="1777"/>
      <c r="T166" s="1777"/>
      <c r="U166" s="1777"/>
      <c r="V166" s="1777"/>
      <c r="W166" s="1777"/>
      <c r="X166" s="1777"/>
      <c r="Y166" s="1778"/>
      <c r="Z166" s="1778"/>
      <c r="AA166" s="1778"/>
      <c r="AB166" s="1778"/>
      <c r="AC166" s="1778"/>
      <c r="AD166" s="1778"/>
      <c r="AE166" s="1778"/>
      <c r="AF166" s="1778"/>
      <c r="AG166" s="1778"/>
      <c r="AH166" s="1778"/>
      <c r="AI166" s="1778"/>
      <c r="AJ166" s="1778"/>
      <c r="AK166" s="1778"/>
    </row>
    <row r="167" spans="2:37" hidden="1" x14ac:dyDescent="0.2">
      <c r="B167" s="369"/>
      <c r="C167" s="369"/>
      <c r="D167" s="369"/>
      <c r="E167" s="369"/>
      <c r="F167" s="369"/>
      <c r="G167" s="369"/>
      <c r="H167" s="369"/>
      <c r="I167" s="369"/>
      <c r="J167" s="369"/>
      <c r="K167" s="369"/>
      <c r="L167" s="369"/>
      <c r="M167" s="369"/>
      <c r="N167" s="369"/>
      <c r="O167" s="369"/>
      <c r="P167" s="369"/>
      <c r="Q167" s="369"/>
      <c r="R167" s="369"/>
      <c r="S167" s="369"/>
      <c r="T167" s="369"/>
      <c r="U167" s="369"/>
      <c r="V167" s="369"/>
      <c r="W167" s="369"/>
      <c r="X167" s="369"/>
      <c r="Y167" s="369"/>
      <c r="Z167" s="369"/>
      <c r="AA167" s="369"/>
      <c r="AB167" s="369"/>
      <c r="AC167" s="369"/>
      <c r="AD167" s="369"/>
      <c r="AE167" s="369"/>
      <c r="AF167" s="369"/>
      <c r="AG167" s="369"/>
      <c r="AH167" s="369"/>
      <c r="AI167" s="369"/>
      <c r="AJ167" s="369"/>
      <c r="AK167" s="369"/>
    </row>
    <row r="168" spans="2:37" hidden="1" x14ac:dyDescent="0.2">
      <c r="B168" s="373"/>
      <c r="C168" s="373"/>
      <c r="D168" s="373"/>
      <c r="E168" s="373"/>
      <c r="F168" s="373"/>
      <c r="X168" s="1622" t="s">
        <v>216</v>
      </c>
      <c r="Y168" s="1622"/>
      <c r="Z168" s="1622"/>
      <c r="AA168" s="1622"/>
      <c r="AB168" s="1622"/>
      <c r="AC168" s="1622"/>
      <c r="AD168" s="1622"/>
      <c r="AE168" s="1622"/>
      <c r="AF168" s="1622"/>
      <c r="AG168" s="1622"/>
      <c r="AH168" s="1622"/>
      <c r="AI168" s="1622"/>
      <c r="AJ168" s="1622"/>
      <c r="AK168" s="1622"/>
    </row>
    <row r="169" spans="2:37" hidden="1" x14ac:dyDescent="0.2">
      <c r="B169" s="1771" t="s">
        <v>217</v>
      </c>
      <c r="C169" s="1771"/>
      <c r="D169" s="1771"/>
      <c r="E169" s="1771"/>
      <c r="F169" s="1771"/>
      <c r="G169" s="1771"/>
      <c r="H169" s="1771"/>
      <c r="I169" s="1771"/>
      <c r="J169" s="1771"/>
      <c r="K169" s="1771"/>
      <c r="L169" s="365"/>
      <c r="M169" s="365"/>
      <c r="N169" s="365"/>
      <c r="O169" s="365"/>
      <c r="P169" s="365"/>
      <c r="Q169" s="365"/>
      <c r="R169" s="365"/>
      <c r="S169" s="365"/>
      <c r="T169" s="365"/>
      <c r="U169" s="365"/>
      <c r="V169" s="365"/>
      <c r="W169" s="365"/>
      <c r="X169" s="1771" t="s">
        <v>218</v>
      </c>
      <c r="Y169" s="1771"/>
      <c r="Z169" s="1771"/>
      <c r="AA169" s="1771"/>
      <c r="AB169" s="1771"/>
      <c r="AC169" s="1771"/>
      <c r="AD169" s="1771"/>
      <c r="AE169" s="1771"/>
      <c r="AF169" s="1771"/>
      <c r="AG169" s="1771"/>
      <c r="AH169" s="1771"/>
      <c r="AI169" s="1771"/>
      <c r="AJ169" s="1771"/>
      <c r="AK169" s="1771"/>
    </row>
    <row r="170" spans="2:37" hidden="1" x14ac:dyDescent="0.2">
      <c r="B170" s="1771" t="s">
        <v>219</v>
      </c>
      <c r="C170" s="1771"/>
      <c r="D170" s="1771"/>
      <c r="E170" s="1771"/>
      <c r="F170" s="1771"/>
      <c r="G170" s="1771"/>
      <c r="H170" s="1771"/>
      <c r="I170" s="1771"/>
      <c r="J170" s="1771"/>
      <c r="K170" s="1771"/>
      <c r="L170" s="365"/>
      <c r="M170" s="365"/>
      <c r="N170" s="365"/>
      <c r="O170" s="365"/>
      <c r="P170" s="365"/>
      <c r="Q170" s="365"/>
      <c r="R170" s="365"/>
      <c r="S170" s="365"/>
      <c r="T170" s="365"/>
      <c r="U170" s="365"/>
      <c r="V170" s="365"/>
      <c r="W170" s="365"/>
      <c r="X170" s="365"/>
      <c r="Y170" s="365"/>
      <c r="Z170" s="458"/>
      <c r="AA170" s="458"/>
      <c r="AB170" s="458"/>
      <c r="AC170" s="1771"/>
      <c r="AD170" s="1771"/>
      <c r="AE170" s="1771"/>
      <c r="AF170" s="1771"/>
      <c r="AG170" s="1771"/>
      <c r="AH170" s="1771"/>
      <c r="AI170" s="1771"/>
      <c r="AJ170" s="1771"/>
      <c r="AK170" s="1771"/>
    </row>
    <row r="171" spans="2:37" hidden="1" x14ac:dyDescent="0.2">
      <c r="B171" s="459"/>
      <c r="C171" s="459"/>
      <c r="D171" s="459"/>
      <c r="E171" s="459"/>
      <c r="F171" s="459"/>
      <c r="G171" s="459"/>
      <c r="H171" s="459"/>
      <c r="I171" s="365"/>
      <c r="J171" s="365"/>
      <c r="K171" s="365"/>
      <c r="L171" s="365"/>
      <c r="M171" s="365"/>
      <c r="N171" s="365"/>
      <c r="O171" s="365"/>
      <c r="P171" s="365"/>
      <c r="Q171" s="365"/>
      <c r="R171" s="365"/>
      <c r="S171" s="365"/>
      <c r="T171" s="365"/>
      <c r="U171" s="365"/>
      <c r="V171" s="365"/>
      <c r="W171" s="365"/>
      <c r="X171" s="365"/>
      <c r="Y171" s="365"/>
      <c r="Z171" s="365"/>
      <c r="AA171" s="365"/>
      <c r="AB171" s="365"/>
      <c r="AC171" s="459"/>
      <c r="AD171" s="459"/>
      <c r="AE171" s="459"/>
      <c r="AF171" s="459"/>
      <c r="AG171" s="459"/>
      <c r="AH171" s="459"/>
      <c r="AI171" s="459"/>
      <c r="AJ171" s="459"/>
      <c r="AK171" s="459"/>
    </row>
    <row r="172" spans="2:37" hidden="1" x14ac:dyDescent="0.2">
      <c r="B172" s="459"/>
      <c r="C172" s="459"/>
      <c r="D172" s="459"/>
      <c r="E172" s="459"/>
      <c r="F172" s="459"/>
      <c r="G172" s="459"/>
      <c r="H172" s="459"/>
      <c r="I172" s="365"/>
      <c r="J172" s="365"/>
      <c r="K172" s="365"/>
      <c r="L172" s="365"/>
      <c r="M172" s="365"/>
      <c r="N172" s="365"/>
      <c r="O172" s="365"/>
      <c r="P172" s="365"/>
      <c r="Q172" s="365"/>
      <c r="R172" s="365"/>
      <c r="S172" s="365"/>
      <c r="T172" s="365"/>
      <c r="U172" s="365"/>
      <c r="V172" s="365"/>
      <c r="W172" s="365"/>
      <c r="X172" s="365"/>
      <c r="Y172" s="365"/>
      <c r="Z172" s="365"/>
      <c r="AA172" s="365"/>
      <c r="AB172" s="365"/>
      <c r="AC172" s="459"/>
      <c r="AD172" s="459"/>
      <c r="AE172" s="459"/>
      <c r="AF172" s="459"/>
      <c r="AG172" s="459"/>
      <c r="AH172" s="459"/>
      <c r="AI172" s="459"/>
      <c r="AJ172" s="459"/>
      <c r="AK172" s="459"/>
    </row>
    <row r="173" spans="2:37" hidden="1" x14ac:dyDescent="0.2">
      <c r="B173" s="459"/>
      <c r="C173" s="459"/>
      <c r="D173" s="459"/>
      <c r="E173" s="459"/>
      <c r="F173" s="459"/>
      <c r="G173" s="459"/>
      <c r="H173" s="459"/>
      <c r="I173" s="365"/>
      <c r="J173" s="365"/>
      <c r="K173" s="365"/>
      <c r="L173" s="365"/>
      <c r="M173" s="365"/>
      <c r="N173" s="365"/>
      <c r="O173" s="365"/>
      <c r="P173" s="365"/>
      <c r="Q173" s="365"/>
      <c r="R173" s="365"/>
      <c r="S173" s="365"/>
      <c r="T173" s="365"/>
      <c r="U173" s="365"/>
      <c r="V173" s="365"/>
      <c r="W173" s="365"/>
      <c r="X173" s="365"/>
      <c r="Y173" s="365"/>
      <c r="Z173" s="365"/>
      <c r="AA173" s="365"/>
      <c r="AB173" s="365"/>
      <c r="AC173" s="459"/>
      <c r="AD173" s="459"/>
      <c r="AE173" s="459"/>
      <c r="AF173" s="459"/>
      <c r="AG173" s="459"/>
      <c r="AH173" s="459"/>
      <c r="AI173" s="459"/>
      <c r="AJ173" s="459"/>
      <c r="AK173" s="459"/>
    </row>
    <row r="174" spans="2:37" hidden="1" x14ac:dyDescent="0.2">
      <c r="B174" s="1772" t="s">
        <v>220</v>
      </c>
      <c r="C174" s="1772"/>
      <c r="D174" s="1772"/>
      <c r="E174" s="1772"/>
      <c r="F174" s="1772"/>
      <c r="G174" s="1772"/>
      <c r="H174" s="1772"/>
      <c r="I174" s="1772"/>
      <c r="J174" s="1772"/>
      <c r="K174" s="1772"/>
      <c r="L174" s="365"/>
      <c r="M174" s="365"/>
      <c r="N174" s="365"/>
      <c r="O174" s="365"/>
      <c r="P174" s="365"/>
      <c r="Q174" s="365"/>
      <c r="R174" s="365"/>
      <c r="S174" s="365"/>
      <c r="T174" s="365"/>
      <c r="U174" s="365"/>
      <c r="V174" s="365"/>
      <c r="W174" s="365"/>
      <c r="X174" s="1772" t="s">
        <v>221</v>
      </c>
      <c r="Y174" s="1772"/>
      <c r="Z174" s="1772"/>
      <c r="AA174" s="1772"/>
      <c r="AB174" s="1772"/>
      <c r="AC174" s="1772"/>
      <c r="AD174" s="1772"/>
      <c r="AE174" s="1772"/>
      <c r="AF174" s="1772"/>
      <c r="AG174" s="1772"/>
      <c r="AH174" s="1772"/>
      <c r="AI174" s="1772"/>
      <c r="AJ174" s="1772"/>
      <c r="AK174" s="1772"/>
    </row>
    <row r="175" spans="2:37" hidden="1" x14ac:dyDescent="0.2">
      <c r="B175" s="1771" t="s">
        <v>49</v>
      </c>
      <c r="C175" s="1771"/>
      <c r="D175" s="1771"/>
      <c r="E175" s="1771"/>
      <c r="F175" s="1771"/>
      <c r="G175" s="1771"/>
      <c r="H175" s="1771"/>
      <c r="I175" s="1771"/>
      <c r="J175" s="1771"/>
      <c r="K175" s="1771"/>
      <c r="L175" s="365"/>
      <c r="M175" s="365"/>
      <c r="N175" s="365"/>
      <c r="O175" s="365"/>
      <c r="P175" s="365"/>
      <c r="Q175" s="365"/>
      <c r="R175" s="365"/>
      <c r="S175" s="365"/>
      <c r="T175" s="365"/>
      <c r="U175" s="365"/>
      <c r="V175" s="365"/>
      <c r="W175" s="365"/>
      <c r="X175" s="1771" t="s">
        <v>27</v>
      </c>
      <c r="Y175" s="1771"/>
      <c r="Z175" s="1771"/>
      <c r="AA175" s="1771"/>
      <c r="AB175" s="1771"/>
      <c r="AC175" s="1771"/>
      <c r="AD175" s="1771"/>
      <c r="AE175" s="1771"/>
      <c r="AF175" s="1771"/>
      <c r="AG175" s="1771"/>
      <c r="AH175" s="1771"/>
      <c r="AI175" s="1771"/>
      <c r="AJ175" s="1771"/>
      <c r="AK175" s="1771"/>
    </row>
    <row r="176" spans="2:37" hidden="1" x14ac:dyDescent="0.2">
      <c r="B176" s="369"/>
      <c r="C176" s="369"/>
      <c r="D176" s="369"/>
      <c r="E176" s="369"/>
      <c r="F176" s="369"/>
      <c r="G176" s="369"/>
      <c r="H176" s="369"/>
      <c r="I176" s="369"/>
      <c r="J176" s="369"/>
      <c r="K176" s="369"/>
      <c r="L176" s="369"/>
      <c r="M176" s="369"/>
      <c r="N176" s="369"/>
      <c r="O176" s="369"/>
      <c r="P176" s="369"/>
      <c r="Q176" s="369"/>
      <c r="R176" s="369"/>
      <c r="S176" s="369"/>
      <c r="T176" s="369"/>
      <c r="U176" s="369"/>
      <c r="V176" s="369"/>
      <c r="W176" s="369"/>
      <c r="X176" s="369"/>
      <c r="Y176" s="369"/>
      <c r="Z176" s="369"/>
      <c r="AA176" s="369"/>
      <c r="AB176" s="369"/>
      <c r="AC176" s="369"/>
      <c r="AD176" s="369"/>
      <c r="AE176" s="369"/>
      <c r="AF176" s="369"/>
      <c r="AG176" s="369"/>
      <c r="AH176" s="369"/>
      <c r="AI176" s="369"/>
      <c r="AJ176" s="369"/>
      <c r="AK176" s="369"/>
    </row>
    <row r="177" spans="2:37" hidden="1" x14ac:dyDescent="0.2">
      <c r="B177" s="369"/>
      <c r="C177" s="369"/>
      <c r="D177" s="369"/>
      <c r="E177" s="369"/>
      <c r="F177" s="369"/>
      <c r="G177" s="369"/>
      <c r="H177" s="369"/>
      <c r="I177" s="369"/>
      <c r="J177" s="369"/>
      <c r="K177" s="369"/>
      <c r="L177" s="369"/>
      <c r="M177" s="369"/>
      <c r="N177" s="369"/>
      <c r="O177" s="369"/>
      <c r="P177" s="369"/>
      <c r="Q177" s="369"/>
      <c r="R177" s="369"/>
      <c r="S177" s="369"/>
      <c r="T177" s="369"/>
      <c r="U177" s="369"/>
      <c r="V177" s="369"/>
      <c r="W177" s="369"/>
      <c r="X177" s="369"/>
      <c r="Y177" s="369"/>
      <c r="Z177" s="369"/>
      <c r="AA177" s="369"/>
      <c r="AB177" s="369"/>
      <c r="AC177" s="369"/>
      <c r="AD177" s="369"/>
      <c r="AE177" s="369"/>
      <c r="AF177" s="369"/>
      <c r="AG177" s="369"/>
      <c r="AH177" s="369"/>
      <c r="AI177" s="369"/>
      <c r="AJ177" s="369"/>
      <c r="AK177" s="369"/>
    </row>
    <row r="178" spans="2:37" hidden="1" x14ac:dyDescent="0.2">
      <c r="B178" s="369"/>
      <c r="C178" s="369"/>
      <c r="D178" s="369"/>
      <c r="E178" s="369"/>
      <c r="F178" s="369"/>
      <c r="G178" s="369"/>
      <c r="H178" s="369"/>
      <c r="I178" s="369"/>
      <c r="J178" s="369"/>
      <c r="K178" s="369"/>
      <c r="L178" s="369"/>
      <c r="M178" s="369"/>
      <c r="N178" s="369"/>
      <c r="O178" s="369"/>
      <c r="P178" s="369"/>
      <c r="Q178" s="369"/>
      <c r="R178" s="369"/>
      <c r="S178" s="369"/>
      <c r="T178" s="369"/>
      <c r="U178" s="369"/>
      <c r="V178" s="369"/>
      <c r="W178" s="369"/>
      <c r="X178" s="369"/>
      <c r="Y178" s="369"/>
      <c r="Z178" s="369"/>
      <c r="AA178" s="369"/>
      <c r="AB178" s="369"/>
      <c r="AC178" s="369"/>
      <c r="AD178" s="369"/>
      <c r="AE178" s="369"/>
      <c r="AF178" s="369"/>
      <c r="AG178" s="369"/>
      <c r="AH178" s="369"/>
      <c r="AI178" s="369"/>
      <c r="AJ178" s="369"/>
      <c r="AK178" s="369"/>
    </row>
    <row r="179" spans="2:37" hidden="1" x14ac:dyDescent="0.2">
      <c r="B179" s="369"/>
      <c r="C179" s="369"/>
      <c r="D179" s="369"/>
      <c r="E179" s="369"/>
      <c r="F179" s="369"/>
      <c r="G179" s="369"/>
      <c r="H179" s="369"/>
      <c r="I179" s="369"/>
      <c r="J179" s="369"/>
      <c r="K179" s="369"/>
      <c r="L179" s="369"/>
      <c r="M179" s="369"/>
      <c r="N179" s="369"/>
      <c r="O179" s="369"/>
      <c r="P179" s="369"/>
      <c r="Q179" s="369"/>
      <c r="R179" s="369"/>
      <c r="S179" s="369"/>
      <c r="T179" s="369"/>
      <c r="U179" s="369"/>
      <c r="V179" s="369"/>
      <c r="W179" s="369"/>
      <c r="X179" s="369"/>
      <c r="Y179" s="369"/>
      <c r="Z179" s="369"/>
      <c r="AA179" s="369"/>
      <c r="AB179" s="369"/>
      <c r="AC179" s="369"/>
      <c r="AD179" s="369"/>
      <c r="AE179" s="369"/>
      <c r="AF179" s="369"/>
      <c r="AG179" s="369"/>
      <c r="AH179" s="369"/>
      <c r="AI179" s="369"/>
      <c r="AJ179" s="369"/>
      <c r="AK179" s="369"/>
    </row>
    <row r="180" spans="2:37" x14ac:dyDescent="0.2">
      <c r="B180" s="369"/>
      <c r="C180" s="369"/>
      <c r="D180" s="369"/>
      <c r="E180" s="369"/>
      <c r="F180" s="369"/>
      <c r="G180" s="369"/>
      <c r="H180" s="369"/>
      <c r="I180" s="369"/>
      <c r="J180" s="369"/>
      <c r="K180" s="369"/>
      <c r="L180" s="369"/>
      <c r="M180" s="369"/>
      <c r="N180" s="369"/>
      <c r="O180" s="369"/>
      <c r="P180" s="369"/>
      <c r="Q180" s="369"/>
      <c r="R180" s="369"/>
      <c r="S180" s="369"/>
      <c r="T180" s="369"/>
      <c r="U180" s="369"/>
      <c r="V180" s="369"/>
      <c r="W180" s="369"/>
      <c r="X180" s="369"/>
      <c r="Y180" s="369"/>
      <c r="Z180" s="369"/>
      <c r="AA180" s="369"/>
      <c r="AB180" s="369"/>
      <c r="AC180" s="369"/>
      <c r="AD180" s="369"/>
      <c r="AE180" s="369"/>
      <c r="AF180" s="369"/>
      <c r="AG180" s="369"/>
      <c r="AH180" s="369"/>
      <c r="AI180" s="369"/>
      <c r="AJ180" s="369"/>
      <c r="AK180" s="369"/>
    </row>
    <row r="181" spans="2:37" x14ac:dyDescent="0.2">
      <c r="B181" s="369"/>
      <c r="C181" s="369"/>
      <c r="D181" s="369"/>
      <c r="E181" s="369"/>
      <c r="F181" s="369"/>
      <c r="G181" s="369"/>
      <c r="H181" s="369"/>
      <c r="I181" s="369"/>
      <c r="J181" s="369"/>
      <c r="K181" s="369"/>
      <c r="L181" s="369"/>
      <c r="M181" s="369"/>
      <c r="N181" s="369"/>
      <c r="O181" s="369"/>
      <c r="P181" s="369"/>
      <c r="Q181" s="369"/>
      <c r="R181" s="369"/>
      <c r="S181" s="369"/>
      <c r="T181" s="369"/>
      <c r="U181" s="369"/>
      <c r="V181" s="369"/>
      <c r="W181" s="369"/>
      <c r="X181" s="369"/>
      <c r="Y181" s="369"/>
      <c r="Z181" s="369"/>
      <c r="AA181" s="369"/>
      <c r="AB181" s="369"/>
      <c r="AC181" s="369"/>
      <c r="AD181" s="369"/>
      <c r="AE181" s="369"/>
      <c r="AF181" s="369"/>
      <c r="AG181" s="369"/>
      <c r="AH181" s="369"/>
      <c r="AI181" s="369"/>
      <c r="AJ181" s="369"/>
      <c r="AK181" s="369"/>
    </row>
    <row r="182" spans="2:37" x14ac:dyDescent="0.2">
      <c r="B182" s="369"/>
      <c r="C182" s="369"/>
      <c r="D182" s="369"/>
      <c r="E182" s="369"/>
      <c r="F182" s="369"/>
      <c r="G182" s="369"/>
      <c r="H182" s="369"/>
      <c r="I182" s="369"/>
      <c r="J182" s="369"/>
      <c r="K182" s="369"/>
      <c r="L182" s="369"/>
      <c r="M182" s="369"/>
      <c r="N182" s="369"/>
      <c r="O182" s="369"/>
      <c r="P182" s="369"/>
      <c r="Q182" s="369"/>
      <c r="R182" s="369"/>
      <c r="S182" s="369"/>
      <c r="T182" s="369"/>
      <c r="U182" s="369"/>
      <c r="V182" s="369"/>
      <c r="W182" s="369"/>
      <c r="X182" s="369"/>
      <c r="Y182" s="369"/>
      <c r="Z182" s="369"/>
      <c r="AA182" s="369"/>
      <c r="AB182" s="369"/>
      <c r="AC182" s="369"/>
      <c r="AD182" s="369"/>
      <c r="AE182" s="369"/>
      <c r="AF182" s="369"/>
      <c r="AG182" s="369"/>
      <c r="AH182" s="369"/>
      <c r="AI182" s="369"/>
      <c r="AJ182" s="369"/>
      <c r="AK182" s="369"/>
    </row>
    <row r="183" spans="2:37" x14ac:dyDescent="0.2">
      <c r="B183" s="369"/>
      <c r="C183" s="369"/>
      <c r="D183" s="369"/>
      <c r="E183" s="369"/>
      <c r="F183" s="369"/>
      <c r="G183" s="369"/>
      <c r="H183" s="369"/>
      <c r="I183" s="369"/>
      <c r="J183" s="369"/>
      <c r="K183" s="369"/>
      <c r="L183" s="369"/>
      <c r="M183" s="369"/>
      <c r="N183" s="369"/>
      <c r="O183" s="369"/>
      <c r="P183" s="369"/>
      <c r="Q183" s="369"/>
      <c r="R183" s="369"/>
      <c r="S183" s="369"/>
      <c r="T183" s="369"/>
      <c r="U183" s="369"/>
      <c r="V183" s="369"/>
      <c r="W183" s="369"/>
      <c r="X183" s="369"/>
      <c r="Y183" s="369"/>
      <c r="Z183" s="369"/>
      <c r="AA183" s="369"/>
      <c r="AB183" s="369"/>
      <c r="AC183" s="369"/>
      <c r="AD183" s="369"/>
      <c r="AE183" s="369"/>
      <c r="AF183" s="369"/>
      <c r="AG183" s="369"/>
      <c r="AH183" s="369"/>
      <c r="AI183" s="369"/>
      <c r="AJ183" s="369"/>
      <c r="AK183" s="369"/>
    </row>
    <row r="184" spans="2:37" x14ac:dyDescent="0.2">
      <c r="B184" s="369"/>
      <c r="C184" s="369"/>
      <c r="D184" s="369"/>
      <c r="E184" s="369"/>
      <c r="F184" s="369"/>
      <c r="G184" s="369"/>
      <c r="H184" s="369"/>
      <c r="I184" s="369"/>
      <c r="J184" s="369"/>
      <c r="K184" s="369"/>
      <c r="L184" s="369"/>
      <c r="M184" s="369"/>
      <c r="N184" s="369"/>
      <c r="O184" s="369"/>
      <c r="P184" s="369"/>
      <c r="Q184" s="369"/>
      <c r="R184" s="369"/>
      <c r="S184" s="369"/>
      <c r="T184" s="369"/>
      <c r="U184" s="369"/>
      <c r="V184" s="369"/>
      <c r="W184" s="369"/>
      <c r="X184" s="369"/>
      <c r="Y184" s="369"/>
      <c r="Z184" s="369"/>
      <c r="AA184" s="369"/>
      <c r="AB184" s="369"/>
      <c r="AC184" s="369"/>
      <c r="AD184" s="369"/>
      <c r="AE184" s="369"/>
      <c r="AF184" s="369"/>
      <c r="AG184" s="369"/>
      <c r="AH184" s="369"/>
      <c r="AI184" s="369"/>
      <c r="AJ184" s="369"/>
      <c r="AK184" s="369"/>
    </row>
    <row r="185" spans="2:37" x14ac:dyDescent="0.2">
      <c r="B185" s="369"/>
      <c r="C185" s="369"/>
      <c r="D185" s="369"/>
      <c r="E185" s="369"/>
      <c r="F185" s="369"/>
      <c r="G185" s="369"/>
      <c r="H185" s="369"/>
      <c r="I185" s="369"/>
      <c r="J185" s="369"/>
      <c r="K185" s="369"/>
      <c r="L185" s="369"/>
      <c r="M185" s="369"/>
      <c r="N185" s="369"/>
      <c r="O185" s="369"/>
      <c r="P185" s="369"/>
      <c r="Q185" s="369"/>
      <c r="R185" s="369"/>
      <c r="S185" s="369"/>
      <c r="T185" s="369"/>
      <c r="U185" s="369"/>
      <c r="V185" s="369"/>
      <c r="W185" s="369"/>
      <c r="X185" s="369"/>
      <c r="Y185" s="369"/>
      <c r="Z185" s="369"/>
      <c r="AA185" s="369"/>
      <c r="AB185" s="369"/>
      <c r="AC185" s="369"/>
      <c r="AD185" s="369"/>
      <c r="AE185" s="369"/>
      <c r="AF185" s="369"/>
      <c r="AG185" s="369"/>
      <c r="AH185" s="369"/>
      <c r="AI185" s="369"/>
      <c r="AJ185" s="369"/>
      <c r="AK185" s="369"/>
    </row>
    <row r="186" spans="2:37" x14ac:dyDescent="0.2">
      <c r="B186" s="369"/>
      <c r="C186" s="369"/>
      <c r="D186" s="369"/>
      <c r="E186" s="369"/>
      <c r="F186" s="369"/>
      <c r="G186" s="369"/>
      <c r="H186" s="369"/>
      <c r="I186" s="369"/>
      <c r="J186" s="369"/>
      <c r="K186" s="369"/>
      <c r="L186" s="369"/>
      <c r="M186" s="369"/>
      <c r="N186" s="369"/>
      <c r="O186" s="369"/>
      <c r="P186" s="369"/>
      <c r="Q186" s="369"/>
      <c r="R186" s="369"/>
      <c r="S186" s="369"/>
      <c r="T186" s="369"/>
      <c r="U186" s="369"/>
      <c r="V186" s="369"/>
      <c r="W186" s="369"/>
      <c r="X186" s="369"/>
      <c r="Y186" s="369"/>
      <c r="Z186" s="369"/>
      <c r="AA186" s="369"/>
      <c r="AB186" s="369"/>
      <c r="AC186" s="369"/>
      <c r="AD186" s="369"/>
      <c r="AE186" s="369"/>
      <c r="AF186" s="369"/>
      <c r="AG186" s="369"/>
      <c r="AH186" s="369"/>
      <c r="AI186" s="369"/>
      <c r="AJ186" s="369"/>
      <c r="AK186" s="369"/>
    </row>
    <row r="187" spans="2:37" x14ac:dyDescent="0.2">
      <c r="B187" s="369"/>
      <c r="C187" s="369"/>
      <c r="D187" s="369"/>
      <c r="E187" s="369"/>
      <c r="F187" s="369"/>
      <c r="G187" s="369"/>
      <c r="H187" s="369"/>
      <c r="I187" s="369"/>
      <c r="J187" s="369"/>
      <c r="K187" s="369"/>
      <c r="L187" s="369"/>
      <c r="M187" s="369"/>
      <c r="N187" s="369"/>
      <c r="O187" s="369"/>
      <c r="P187" s="369"/>
      <c r="Q187" s="369"/>
      <c r="R187" s="369"/>
      <c r="S187" s="369"/>
      <c r="T187" s="369"/>
      <c r="U187" s="369"/>
      <c r="V187" s="369"/>
      <c r="W187" s="369"/>
      <c r="X187" s="369"/>
      <c r="Y187" s="369"/>
      <c r="Z187" s="369"/>
      <c r="AA187" s="369"/>
      <c r="AB187" s="369"/>
      <c r="AC187" s="369"/>
      <c r="AD187" s="369"/>
      <c r="AE187" s="369"/>
      <c r="AF187" s="369"/>
      <c r="AG187" s="369"/>
      <c r="AH187" s="369"/>
      <c r="AI187" s="369"/>
      <c r="AJ187" s="369"/>
      <c r="AK187" s="369"/>
    </row>
    <row r="188" spans="2:37" x14ac:dyDescent="0.2">
      <c r="B188" s="369"/>
      <c r="C188" s="369"/>
      <c r="D188" s="369"/>
      <c r="E188" s="369"/>
      <c r="F188" s="369"/>
      <c r="G188" s="369"/>
      <c r="H188" s="369"/>
      <c r="I188" s="369"/>
      <c r="J188" s="369"/>
      <c r="K188" s="369"/>
      <c r="L188" s="369"/>
      <c r="M188" s="369"/>
      <c r="N188" s="369"/>
      <c r="O188" s="369"/>
      <c r="P188" s="369"/>
      <c r="Q188" s="369"/>
      <c r="R188" s="369"/>
      <c r="S188" s="369"/>
      <c r="T188" s="369"/>
      <c r="U188" s="369"/>
      <c r="V188" s="369"/>
      <c r="W188" s="369"/>
      <c r="X188" s="369"/>
      <c r="Y188" s="369"/>
      <c r="Z188" s="369"/>
      <c r="AA188" s="369"/>
      <c r="AB188" s="369"/>
      <c r="AC188" s="369"/>
      <c r="AD188" s="369"/>
      <c r="AE188" s="369"/>
      <c r="AF188" s="369"/>
      <c r="AG188" s="369"/>
      <c r="AH188" s="369"/>
      <c r="AI188" s="369"/>
      <c r="AJ188" s="369"/>
      <c r="AK188" s="369"/>
    </row>
    <row r="189" spans="2:37" x14ac:dyDescent="0.2">
      <c r="B189" s="369"/>
      <c r="C189" s="369"/>
      <c r="D189" s="369"/>
      <c r="E189" s="369"/>
      <c r="F189" s="369"/>
      <c r="G189" s="369"/>
      <c r="H189" s="369"/>
      <c r="I189" s="369"/>
      <c r="J189" s="369"/>
      <c r="K189" s="369"/>
      <c r="L189" s="369"/>
      <c r="M189" s="369"/>
      <c r="N189" s="369"/>
      <c r="O189" s="369"/>
      <c r="P189" s="369"/>
      <c r="Q189" s="369"/>
      <c r="R189" s="369"/>
      <c r="S189" s="369"/>
      <c r="T189" s="369"/>
      <c r="U189" s="369"/>
      <c r="V189" s="369"/>
      <c r="W189" s="369"/>
      <c r="X189" s="369"/>
      <c r="Y189" s="369"/>
      <c r="Z189" s="369"/>
      <c r="AA189" s="369"/>
      <c r="AB189" s="369"/>
      <c r="AC189" s="369"/>
      <c r="AD189" s="369"/>
      <c r="AE189" s="369"/>
      <c r="AF189" s="369"/>
      <c r="AG189" s="369"/>
      <c r="AH189" s="369"/>
      <c r="AI189" s="369"/>
      <c r="AJ189" s="369"/>
      <c r="AK189" s="369"/>
    </row>
  </sheetData>
  <mergeCells count="128">
    <mergeCell ref="B175:K175"/>
    <mergeCell ref="X175:AK175"/>
    <mergeCell ref="AH28:AK29"/>
    <mergeCell ref="AH30:AK31"/>
    <mergeCell ref="AH32:AK32"/>
    <mergeCell ref="X53:AK53"/>
    <mergeCell ref="X168:AK168"/>
    <mergeCell ref="B169:K169"/>
    <mergeCell ref="X169:AK169"/>
    <mergeCell ref="B170:K170"/>
    <mergeCell ref="AC170:AK170"/>
    <mergeCell ref="B174:K174"/>
    <mergeCell ref="X174:AK174"/>
    <mergeCell ref="B165:I166"/>
    <mergeCell ref="J165:L165"/>
    <mergeCell ref="M165:X165"/>
    <mergeCell ref="Y165:AK165"/>
    <mergeCell ref="J166:L166"/>
    <mergeCell ref="M166:X166"/>
    <mergeCell ref="Y166:AK166"/>
    <mergeCell ref="B163:I164"/>
    <mergeCell ref="J163:L163"/>
    <mergeCell ref="M163:X163"/>
    <mergeCell ref="Y163:AK163"/>
    <mergeCell ref="J164:L164"/>
    <mergeCell ref="M164:X164"/>
    <mergeCell ref="Y164:AK164"/>
    <mergeCell ref="G123:AI123"/>
    <mergeCell ref="G124:AI124"/>
    <mergeCell ref="G125:AI125"/>
    <mergeCell ref="F158:G158"/>
    <mergeCell ref="B162:I162"/>
    <mergeCell ref="J162:L162"/>
    <mergeCell ref="M162:X162"/>
    <mergeCell ref="Y162:AK162"/>
    <mergeCell ref="B115:K115"/>
    <mergeCell ref="AC115:AK115"/>
    <mergeCell ref="B119:K119"/>
    <mergeCell ref="X119:AK119"/>
    <mergeCell ref="B120:K120"/>
    <mergeCell ref="X120:AK120"/>
    <mergeCell ref="T104:U104"/>
    <mergeCell ref="T106:U106"/>
    <mergeCell ref="T108:U108"/>
    <mergeCell ref="X113:AK113"/>
    <mergeCell ref="B114:K114"/>
    <mergeCell ref="X114:AK114"/>
    <mergeCell ref="T92:U92"/>
    <mergeCell ref="T94:U94"/>
    <mergeCell ref="T96:U96"/>
    <mergeCell ref="T98:U98"/>
    <mergeCell ref="T100:U100"/>
    <mergeCell ref="T102:U102"/>
    <mergeCell ref="B87:I88"/>
    <mergeCell ref="J87:X88"/>
    <mergeCell ref="Y87:AB88"/>
    <mergeCell ref="AC87:AD88"/>
    <mergeCell ref="AE87:AG88"/>
    <mergeCell ref="B89:I89"/>
    <mergeCell ref="Y89:AB89"/>
    <mergeCell ref="AC89:AD89"/>
    <mergeCell ref="AE89:AG89"/>
    <mergeCell ref="B83:I84"/>
    <mergeCell ref="J83:X84"/>
    <mergeCell ref="Y83:AB84"/>
    <mergeCell ref="AC83:AG84"/>
    <mergeCell ref="AH83:AK84"/>
    <mergeCell ref="B85:I86"/>
    <mergeCell ref="J85:X86"/>
    <mergeCell ref="Y85:AB86"/>
    <mergeCell ref="AC85:AD86"/>
    <mergeCell ref="AE85:AG86"/>
    <mergeCell ref="B64:AK64"/>
    <mergeCell ref="B65:AK65"/>
    <mergeCell ref="B67:C68"/>
    <mergeCell ref="D67:AH67"/>
    <mergeCell ref="AI67:AK68"/>
    <mergeCell ref="B82:AK82"/>
    <mergeCell ref="AG60:AK60"/>
    <mergeCell ref="AG61:AK61"/>
    <mergeCell ref="B62:AK62"/>
    <mergeCell ref="B63:AK63"/>
    <mergeCell ref="X51:AK51"/>
    <mergeCell ref="B52:K52"/>
    <mergeCell ref="X52:AK52"/>
    <mergeCell ref="B53:K53"/>
    <mergeCell ref="B57:K57"/>
    <mergeCell ref="X57:AK57"/>
    <mergeCell ref="X59:AK59"/>
    <mergeCell ref="B59:K59"/>
    <mergeCell ref="T39:U39"/>
    <mergeCell ref="T41:U41"/>
    <mergeCell ref="T43:U43"/>
    <mergeCell ref="T45:U45"/>
    <mergeCell ref="T47:U47"/>
    <mergeCell ref="T49:U49"/>
    <mergeCell ref="Y32:AB32"/>
    <mergeCell ref="AC32:AD32"/>
    <mergeCell ref="B58:K58"/>
    <mergeCell ref="X58:AK58"/>
    <mergeCell ref="AE32:AG32"/>
    <mergeCell ref="T35:U35"/>
    <mergeCell ref="T37:U37"/>
    <mergeCell ref="B32:X32"/>
    <mergeCell ref="B34:AK34"/>
    <mergeCell ref="B28:I29"/>
    <mergeCell ref="J28:X29"/>
    <mergeCell ref="Y28:AB29"/>
    <mergeCell ref="AC28:AD29"/>
    <mergeCell ref="AE28:AG29"/>
    <mergeCell ref="B30:I31"/>
    <mergeCell ref="J30:X31"/>
    <mergeCell ref="Y30:AB31"/>
    <mergeCell ref="AC30:AD31"/>
    <mergeCell ref="AE30:AG31"/>
    <mergeCell ref="B1:AK5"/>
    <mergeCell ref="B25:AK25"/>
    <mergeCell ref="B26:I27"/>
    <mergeCell ref="J26:X27"/>
    <mergeCell ref="Y26:AB27"/>
    <mergeCell ref="AC26:AG27"/>
    <mergeCell ref="AH26:AK27"/>
    <mergeCell ref="B6:AK6"/>
    <mergeCell ref="B8:AK8"/>
    <mergeCell ref="B10:C11"/>
    <mergeCell ref="D10:AH10"/>
    <mergeCell ref="AI10:AK11"/>
    <mergeCell ref="B7:AK7"/>
  </mergeCells>
  <pageMargins left="0.43307086614173229" right="0.23622047244094491" top="0.15748031496062992" bottom="0.15748031496062992" header="0.31496062992125984" footer="0.31496062992125984"/>
  <pageSetup paperSize="9" scale="90" orientation="portrait" horizontalDpi="4294967293" verticalDpi="4294967293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6" tint="-0.249977111117893"/>
  </sheetPr>
  <dimension ref="A1:S52"/>
  <sheetViews>
    <sheetView showGridLines="0" zoomScale="91" zoomScaleNormal="91" workbookViewId="0"/>
  </sheetViews>
  <sheetFormatPr defaultRowHeight="12" x14ac:dyDescent="0.2"/>
  <cols>
    <col min="1" max="1" width="1.42578125" style="8" customWidth="1"/>
    <col min="2" max="2" width="7.28515625" style="8" customWidth="1"/>
    <col min="3" max="3" width="8" style="8" customWidth="1"/>
    <col min="4" max="4" width="4" style="8" customWidth="1"/>
    <col min="5" max="5" width="3.42578125" style="8" customWidth="1"/>
    <col min="6" max="6" width="1.85546875" style="8" customWidth="1"/>
    <col min="7" max="7" width="3" style="8" customWidth="1"/>
    <col min="8" max="19" width="9.5703125" style="8" customWidth="1"/>
    <col min="20" max="16384" width="9.140625" style="8"/>
  </cols>
  <sheetData>
    <row r="1" spans="1:19" ht="20.25" x14ac:dyDescent="0.3">
      <c r="A1" s="585" t="s">
        <v>389</v>
      </c>
      <c r="C1" s="584"/>
      <c r="D1" s="584"/>
      <c r="E1" s="584"/>
      <c r="F1" s="584"/>
      <c r="G1" s="1822" t="str">
        <f>COVER!C4</f>
        <v>SMA MKGR SEPATAN</v>
      </c>
      <c r="H1" s="1822"/>
      <c r="I1" s="1822"/>
      <c r="J1" s="1822"/>
      <c r="K1" s="1822"/>
      <c r="L1" s="1822"/>
      <c r="M1" s="1822"/>
      <c r="N1" s="1822"/>
      <c r="O1" s="1822"/>
      <c r="P1" s="1822"/>
      <c r="Q1" s="1822"/>
      <c r="R1" s="1822"/>
      <c r="S1" s="1822"/>
    </row>
    <row r="2" spans="1:19" ht="16.5" customHeight="1" x14ac:dyDescent="0.3">
      <c r="B2" s="584"/>
      <c r="C2" s="584"/>
      <c r="D2" s="584"/>
      <c r="E2" s="584"/>
      <c r="F2" s="584"/>
      <c r="G2" s="1823" t="s">
        <v>326</v>
      </c>
      <c r="H2" s="1823"/>
      <c r="I2" s="1823"/>
      <c r="J2" s="1823"/>
      <c r="K2" s="1823"/>
      <c r="L2" s="1823"/>
      <c r="M2" s="1823"/>
      <c r="N2" s="1823"/>
      <c r="O2" s="1823"/>
      <c r="P2" s="1823"/>
      <c r="Q2" s="1823"/>
      <c r="R2" s="1823"/>
      <c r="S2" s="1823"/>
    </row>
    <row r="3" spans="1:19" ht="5.25" customHeight="1" x14ac:dyDescent="0.3">
      <c r="B3" s="525"/>
      <c r="C3" s="525"/>
      <c r="D3" s="525"/>
      <c r="E3" s="525"/>
      <c r="F3" s="525"/>
      <c r="G3" s="1823"/>
      <c r="H3" s="1823"/>
      <c r="I3" s="1823"/>
      <c r="J3" s="1823"/>
      <c r="K3" s="1823"/>
      <c r="L3" s="1823"/>
      <c r="M3" s="1823"/>
      <c r="N3" s="1823"/>
      <c r="O3" s="1823"/>
      <c r="P3" s="1823"/>
      <c r="Q3" s="1823"/>
      <c r="R3" s="1823"/>
      <c r="S3" s="1823"/>
    </row>
    <row r="4" spans="1:19" ht="9.75" customHeight="1" x14ac:dyDescent="0.3">
      <c r="C4" s="584"/>
      <c r="D4" s="584"/>
      <c r="E4" s="584"/>
      <c r="F4" s="584"/>
      <c r="G4" s="1823"/>
      <c r="H4" s="1823"/>
      <c r="I4" s="1823"/>
      <c r="J4" s="1823"/>
      <c r="K4" s="1823"/>
      <c r="L4" s="1823"/>
      <c r="M4" s="1823"/>
      <c r="N4" s="1823"/>
      <c r="O4" s="1823"/>
      <c r="P4" s="1823"/>
      <c r="Q4" s="1823"/>
      <c r="R4" s="1823"/>
      <c r="S4" s="1823"/>
    </row>
    <row r="5" spans="1:19" ht="15.75" x14ac:dyDescent="0.25">
      <c r="C5" s="586"/>
      <c r="D5" s="586"/>
      <c r="E5" s="586"/>
      <c r="F5" s="586"/>
      <c r="G5" s="1821" t="str">
        <f>CONCATENATE("SEMESTER ",'DATA UTAMA'!M31)</f>
        <v>SEMESTER GASAL</v>
      </c>
      <c r="H5" s="1821"/>
      <c r="I5" s="1821"/>
      <c r="J5" s="1821"/>
      <c r="K5" s="1821"/>
      <c r="L5" s="1821"/>
      <c r="M5" s="1821"/>
      <c r="N5" s="1821"/>
      <c r="O5" s="1821"/>
      <c r="P5" s="1821"/>
      <c r="Q5" s="1821"/>
      <c r="R5" s="1821"/>
      <c r="S5" s="1821"/>
    </row>
    <row r="6" spans="1:19" ht="15.75" x14ac:dyDescent="0.25">
      <c r="C6" s="586"/>
      <c r="D6" s="586"/>
      <c r="E6" s="586"/>
      <c r="F6" s="586"/>
      <c r="G6" s="1821" t="str">
        <f>COVER!A18</f>
        <v>TAHUN PELAJARAN 2018/2019</v>
      </c>
      <c r="H6" s="1821"/>
      <c r="I6" s="1821"/>
      <c r="J6" s="1821"/>
      <c r="K6" s="1821"/>
      <c r="L6" s="1821"/>
      <c r="M6" s="1821"/>
      <c r="N6" s="1821"/>
      <c r="O6" s="1821"/>
      <c r="P6" s="1821"/>
      <c r="Q6" s="1821"/>
      <c r="R6" s="1821"/>
      <c r="S6" s="1821"/>
    </row>
    <row r="7" spans="1:19" ht="4.5" customHeight="1" x14ac:dyDescent="0.2"/>
    <row r="8" spans="1:19" ht="4.5" customHeight="1" x14ac:dyDescent="0.2">
      <c r="B8" s="583"/>
      <c r="C8" s="583"/>
      <c r="D8" s="583"/>
      <c r="E8" s="583"/>
      <c r="F8" s="583"/>
      <c r="G8" s="583"/>
      <c r="H8" s="583"/>
      <c r="I8" s="583"/>
      <c r="J8" s="583"/>
      <c r="K8" s="583"/>
      <c r="L8" s="583"/>
      <c r="M8" s="583"/>
      <c r="N8" s="583"/>
      <c r="O8" s="583"/>
      <c r="P8" s="583"/>
      <c r="Q8" s="583"/>
      <c r="R8" s="583"/>
      <c r="S8" s="583"/>
    </row>
    <row r="9" spans="1:19" ht="4.5" customHeight="1" x14ac:dyDescent="0.2"/>
    <row r="10" spans="1:19" x14ac:dyDescent="0.2">
      <c r="B10" s="339" t="s">
        <v>341</v>
      </c>
      <c r="F10" s="526" t="s">
        <v>3</v>
      </c>
      <c r="G10" s="1813">
        <f>COVER!A37</f>
        <v>0</v>
      </c>
      <c r="H10" s="1813"/>
      <c r="I10" s="1813"/>
      <c r="J10" s="1813"/>
      <c r="K10" s="1813"/>
      <c r="L10" s="1813"/>
      <c r="M10" s="1813"/>
      <c r="N10" s="1813"/>
      <c r="O10" s="1813"/>
      <c r="P10" s="1813"/>
      <c r="Q10" s="1813"/>
      <c r="R10" s="1813"/>
      <c r="S10" s="1813"/>
    </row>
    <row r="11" spans="1:19" x14ac:dyDescent="0.2">
      <c r="B11" s="339" t="s">
        <v>63</v>
      </c>
      <c r="F11" s="526" t="s">
        <v>3</v>
      </c>
      <c r="G11" s="1813" t="str">
        <f>'DATA UTAMA'!G23</f>
        <v>0</v>
      </c>
      <c r="H11" s="1813"/>
      <c r="I11" s="1813"/>
      <c r="J11" s="1813"/>
      <c r="K11" s="1813"/>
      <c r="L11" s="1813"/>
      <c r="M11" s="1813"/>
      <c r="N11" s="1813"/>
      <c r="O11" s="1813"/>
      <c r="P11" s="1813"/>
      <c r="Q11" s="1813"/>
      <c r="R11" s="1813"/>
      <c r="S11" s="1813"/>
    </row>
    <row r="12" spans="1:19" x14ac:dyDescent="0.2">
      <c r="B12" s="339" t="s">
        <v>32</v>
      </c>
      <c r="F12" s="526" t="s">
        <v>3</v>
      </c>
      <c r="G12" s="527" t="s">
        <v>145</v>
      </c>
      <c r="H12" s="1813" t="str">
        <f>'DATA UTAMA'!G25</f>
        <v>Pendidikan Agama Islam</v>
      </c>
      <c r="I12" s="1813"/>
      <c r="J12" s="1813"/>
      <c r="K12" s="528" t="s">
        <v>66</v>
      </c>
      <c r="L12" s="527" t="s">
        <v>462</v>
      </c>
      <c r="M12" s="8" t="s">
        <v>65</v>
      </c>
      <c r="N12" s="527">
        <f>COUNTIF($H$20:$S$32,L12)</f>
        <v>0</v>
      </c>
      <c r="O12" s="8" t="s">
        <v>342</v>
      </c>
    </row>
    <row r="13" spans="1:19" x14ac:dyDescent="0.2">
      <c r="B13" s="339"/>
      <c r="F13" s="526"/>
      <c r="G13" s="527" t="s">
        <v>146</v>
      </c>
      <c r="H13" s="1813" t="str">
        <f>'DATA UTAMA'!G27</f>
        <v>Pendidikan Agama Islam</v>
      </c>
      <c r="I13" s="1813"/>
      <c r="J13" s="1813"/>
      <c r="K13" s="528" t="s">
        <v>66</v>
      </c>
      <c r="L13" s="527"/>
      <c r="M13" s="8" t="s">
        <v>65</v>
      </c>
      <c r="N13" s="527">
        <f>COUNTIF($H$20:$S$32,L13)</f>
        <v>0</v>
      </c>
      <c r="O13" s="8" t="s">
        <v>342</v>
      </c>
    </row>
    <row r="14" spans="1:19" x14ac:dyDescent="0.2">
      <c r="B14" s="339"/>
      <c r="F14" s="526"/>
      <c r="G14" s="527" t="s">
        <v>306</v>
      </c>
      <c r="H14" s="1814">
        <f>'DATA UTAMA'!G29</f>
        <v>0</v>
      </c>
      <c r="I14" s="1814"/>
      <c r="J14" s="1814"/>
      <c r="K14" s="528" t="s">
        <v>66</v>
      </c>
      <c r="L14" s="527"/>
      <c r="M14" s="8" t="s">
        <v>65</v>
      </c>
      <c r="N14" s="527"/>
      <c r="O14" s="8" t="s">
        <v>342</v>
      </c>
    </row>
    <row r="15" spans="1:19" x14ac:dyDescent="0.2">
      <c r="B15" s="339" t="s">
        <v>340</v>
      </c>
      <c r="F15" s="526" t="s">
        <v>3</v>
      </c>
      <c r="G15" s="1815">
        <f>SUM(H34:R45)</f>
        <v>0</v>
      </c>
      <c r="H15" s="1815"/>
      <c r="I15" s="8" t="s">
        <v>343</v>
      </c>
    </row>
    <row r="17" spans="2:19" ht="14.25" customHeight="1" x14ac:dyDescent="0.2">
      <c r="B17" s="1803" t="s">
        <v>328</v>
      </c>
      <c r="C17" s="1803" t="s">
        <v>329</v>
      </c>
      <c r="D17" s="1803"/>
      <c r="E17" s="1803"/>
      <c r="F17" s="1803"/>
      <c r="G17" s="1803"/>
      <c r="H17" s="1805" t="s">
        <v>331</v>
      </c>
      <c r="I17" s="1805"/>
      <c r="J17" s="1805"/>
      <c r="K17" s="1805"/>
      <c r="L17" s="1805"/>
      <c r="M17" s="1805"/>
      <c r="N17" s="1805"/>
      <c r="O17" s="1805"/>
      <c r="P17" s="1805"/>
      <c r="Q17" s="1805"/>
      <c r="R17" s="1805"/>
      <c r="S17" s="1805"/>
    </row>
    <row r="18" spans="2:19" s="529" customFormat="1" ht="18" customHeight="1" x14ac:dyDescent="0.25">
      <c r="B18" s="1803"/>
      <c r="C18" s="1803"/>
      <c r="D18" s="1803"/>
      <c r="E18" s="1803"/>
      <c r="F18" s="1803"/>
      <c r="G18" s="1803"/>
      <c r="H18" s="1806" t="s">
        <v>330</v>
      </c>
      <c r="I18" s="1806"/>
      <c r="J18" s="1806" t="s">
        <v>333</v>
      </c>
      <c r="K18" s="1806"/>
      <c r="L18" s="1806" t="s">
        <v>334</v>
      </c>
      <c r="M18" s="1806"/>
      <c r="N18" s="1806" t="s">
        <v>335</v>
      </c>
      <c r="O18" s="1806"/>
      <c r="P18" s="1806" t="s">
        <v>336</v>
      </c>
      <c r="Q18" s="1806"/>
      <c r="R18" s="1806" t="s">
        <v>337</v>
      </c>
      <c r="S18" s="1806"/>
    </row>
    <row r="19" spans="2:19" ht="12.75" thickBot="1" x14ac:dyDescent="0.25">
      <c r="B19" s="1804"/>
      <c r="C19" s="1804"/>
      <c r="D19" s="1804"/>
      <c r="E19" s="1804"/>
      <c r="F19" s="1804"/>
      <c r="G19" s="1804"/>
      <c r="H19" s="530" t="s">
        <v>332</v>
      </c>
      <c r="I19" s="530" t="s">
        <v>31</v>
      </c>
      <c r="J19" s="530" t="s">
        <v>332</v>
      </c>
      <c r="K19" s="530" t="s">
        <v>31</v>
      </c>
      <c r="L19" s="530" t="s">
        <v>332</v>
      </c>
      <c r="M19" s="530" t="s">
        <v>31</v>
      </c>
      <c r="N19" s="530" t="s">
        <v>332</v>
      </c>
      <c r="O19" s="530" t="s">
        <v>31</v>
      </c>
      <c r="P19" s="530" t="s">
        <v>332</v>
      </c>
      <c r="Q19" s="530" t="s">
        <v>31</v>
      </c>
      <c r="R19" s="530" t="s">
        <v>332</v>
      </c>
      <c r="S19" s="530" t="s">
        <v>31</v>
      </c>
    </row>
    <row r="20" spans="2:19" s="531" customFormat="1" ht="18" customHeight="1" thickTop="1" x14ac:dyDescent="0.25">
      <c r="B20" s="542">
        <v>1</v>
      </c>
      <c r="C20" s="533" t="s">
        <v>382</v>
      </c>
      <c r="D20" s="534" t="s">
        <v>64</v>
      </c>
      <c r="E20" s="1818" t="s">
        <v>536</v>
      </c>
      <c r="F20" s="1819"/>
      <c r="G20" s="1820"/>
      <c r="H20" s="1816"/>
      <c r="I20" s="1817"/>
      <c r="J20" s="535"/>
      <c r="K20" s="532"/>
      <c r="L20" s="535"/>
      <c r="M20" s="532"/>
      <c r="N20" s="535"/>
      <c r="O20" s="532"/>
      <c r="P20" s="1816"/>
      <c r="Q20" s="1817"/>
      <c r="R20" s="535"/>
      <c r="S20" s="532"/>
    </row>
    <row r="21" spans="2:19" s="531" customFormat="1" ht="18" customHeight="1" x14ac:dyDescent="0.25">
      <c r="B21" s="543">
        <v>2</v>
      </c>
      <c r="C21" s="537"/>
      <c r="D21" s="538" t="s">
        <v>64</v>
      </c>
      <c r="E21" s="1807"/>
      <c r="F21" s="1808"/>
      <c r="G21" s="1809"/>
      <c r="H21" s="539"/>
      <c r="I21" s="536"/>
      <c r="J21" s="535"/>
      <c r="K21" s="536"/>
      <c r="L21" s="539"/>
      <c r="M21" s="536"/>
      <c r="N21" s="539"/>
      <c r="O21" s="536"/>
      <c r="P21" s="539"/>
      <c r="Q21" s="536"/>
      <c r="R21" s="539"/>
      <c r="S21" s="536"/>
    </row>
    <row r="22" spans="2:19" s="531" customFormat="1" ht="18" customHeight="1" x14ac:dyDescent="0.25">
      <c r="B22" s="543">
        <v>3</v>
      </c>
      <c r="C22" s="537"/>
      <c r="D22" s="538" t="s">
        <v>64</v>
      </c>
      <c r="E22" s="1810"/>
      <c r="F22" s="1811"/>
      <c r="G22" s="1812"/>
      <c r="H22" s="539"/>
      <c r="I22" s="536"/>
      <c r="J22" s="535"/>
      <c r="K22" s="536"/>
      <c r="L22" s="539"/>
      <c r="M22" s="536"/>
      <c r="N22" s="539"/>
      <c r="O22" s="536"/>
      <c r="P22" s="539"/>
      <c r="Q22" s="536"/>
      <c r="R22" s="539"/>
      <c r="S22" s="536"/>
    </row>
    <row r="23" spans="2:19" s="531" customFormat="1" ht="18" customHeight="1" x14ac:dyDescent="0.25">
      <c r="B23" s="543">
        <v>4</v>
      </c>
      <c r="C23" s="537"/>
      <c r="D23" s="538" t="s">
        <v>64</v>
      </c>
      <c r="E23" s="1810"/>
      <c r="F23" s="1811"/>
      <c r="G23" s="1812"/>
      <c r="H23" s="539"/>
      <c r="I23" s="536"/>
      <c r="J23" s="535"/>
      <c r="K23" s="536"/>
      <c r="L23" s="539"/>
      <c r="M23" s="536"/>
      <c r="N23" s="539"/>
      <c r="O23" s="536"/>
      <c r="P23" s="539"/>
      <c r="Q23" s="536"/>
      <c r="R23" s="539"/>
      <c r="S23" s="536"/>
    </row>
    <row r="24" spans="2:19" s="531" customFormat="1" ht="18" customHeight="1" x14ac:dyDescent="0.25">
      <c r="B24" s="543">
        <v>5</v>
      </c>
      <c r="C24" s="537"/>
      <c r="D24" s="538" t="s">
        <v>64</v>
      </c>
      <c r="E24" s="1811"/>
      <c r="F24" s="1811"/>
      <c r="G24" s="1812"/>
      <c r="H24" s="539"/>
      <c r="I24" s="536"/>
      <c r="J24" s="535"/>
      <c r="K24" s="536"/>
      <c r="L24" s="539"/>
      <c r="M24" s="536"/>
      <c r="N24" s="539"/>
      <c r="O24" s="536"/>
      <c r="P24" s="539"/>
      <c r="Q24" s="536"/>
      <c r="R24" s="539"/>
      <c r="S24" s="536"/>
    </row>
    <row r="25" spans="2:19" s="531" customFormat="1" ht="18" customHeight="1" x14ac:dyDescent="0.25">
      <c r="B25" s="543">
        <v>6</v>
      </c>
      <c r="C25" s="540"/>
      <c r="D25" s="538" t="s">
        <v>64</v>
      </c>
      <c r="E25" s="1810"/>
      <c r="F25" s="1811"/>
      <c r="G25" s="1812"/>
      <c r="H25" s="539"/>
      <c r="I25" s="536"/>
      <c r="J25" s="535"/>
      <c r="K25" s="536"/>
      <c r="L25" s="539"/>
      <c r="M25" s="536"/>
      <c r="N25" s="539"/>
      <c r="O25" s="536"/>
      <c r="P25" s="539"/>
      <c r="Q25" s="536"/>
      <c r="R25" s="539"/>
      <c r="S25" s="536"/>
    </row>
    <row r="26" spans="2:19" s="531" customFormat="1" ht="18" customHeight="1" x14ac:dyDescent="0.25">
      <c r="B26" s="543">
        <v>7</v>
      </c>
      <c r="C26" s="537"/>
      <c r="D26" s="538" t="s">
        <v>64</v>
      </c>
      <c r="E26" s="1810"/>
      <c r="F26" s="1811"/>
      <c r="G26" s="1812"/>
      <c r="H26" s="539"/>
      <c r="I26" s="536"/>
      <c r="J26" s="539"/>
      <c r="K26" s="536"/>
      <c r="L26" s="539"/>
      <c r="M26" s="536"/>
      <c r="N26" s="539"/>
      <c r="O26" s="536"/>
      <c r="P26" s="539"/>
      <c r="Q26" s="536"/>
      <c r="R26" s="539"/>
      <c r="S26" s="536"/>
    </row>
    <row r="27" spans="2:19" s="531" customFormat="1" ht="18" customHeight="1" x14ac:dyDescent="0.25">
      <c r="B27" s="543">
        <v>8</v>
      </c>
      <c r="C27" s="537"/>
      <c r="D27" s="538" t="s">
        <v>64</v>
      </c>
      <c r="E27" s="1810"/>
      <c r="F27" s="1811"/>
      <c r="G27" s="1812"/>
      <c r="H27" s="539"/>
      <c r="I27" s="536"/>
      <c r="J27" s="539"/>
      <c r="K27" s="536"/>
      <c r="L27" s="539"/>
      <c r="M27" s="536"/>
      <c r="N27" s="539"/>
      <c r="O27" s="536"/>
      <c r="P27" s="539"/>
      <c r="Q27" s="536"/>
      <c r="R27" s="539"/>
      <c r="S27" s="536"/>
    </row>
    <row r="28" spans="2:19" s="531" customFormat="1" ht="18" customHeight="1" x14ac:dyDescent="0.25">
      <c r="B28" s="543">
        <v>9</v>
      </c>
      <c r="C28" s="540"/>
      <c r="D28" s="538" t="s">
        <v>64</v>
      </c>
      <c r="E28" s="1810"/>
      <c r="F28" s="1811"/>
      <c r="G28" s="1812"/>
      <c r="H28" s="539"/>
      <c r="I28" s="536"/>
      <c r="J28" s="539"/>
      <c r="K28" s="536"/>
      <c r="L28" s="539"/>
      <c r="M28" s="536"/>
      <c r="N28" s="539"/>
      <c r="O28" s="536"/>
      <c r="P28" s="539"/>
      <c r="Q28" s="536"/>
      <c r="R28" s="539"/>
      <c r="S28" s="536"/>
    </row>
    <row r="29" spans="2:19" s="531" customFormat="1" ht="18" customHeight="1" x14ac:dyDescent="0.25">
      <c r="B29" s="543">
        <v>10</v>
      </c>
      <c r="C29" s="540"/>
      <c r="D29" s="538" t="s">
        <v>64</v>
      </c>
      <c r="E29" s="797"/>
      <c r="F29" s="798"/>
      <c r="G29" s="799"/>
      <c r="H29" s="539"/>
      <c r="I29" s="536"/>
      <c r="J29" s="539"/>
      <c r="K29" s="536"/>
      <c r="L29" s="539"/>
      <c r="M29" s="536"/>
      <c r="N29" s="539"/>
      <c r="O29" s="536"/>
      <c r="P29" s="539"/>
      <c r="Q29" s="536"/>
      <c r="R29" s="539"/>
      <c r="S29" s="536"/>
    </row>
    <row r="30" spans="2:19" s="531" customFormat="1" ht="18" customHeight="1" x14ac:dyDescent="0.25">
      <c r="B30" s="543">
        <v>11</v>
      </c>
      <c r="C30" s="540"/>
      <c r="D30" s="538" t="s">
        <v>64</v>
      </c>
      <c r="E30" s="1811"/>
      <c r="F30" s="1811"/>
      <c r="G30" s="1812"/>
      <c r="H30" s="539"/>
      <c r="I30" s="536"/>
      <c r="J30" s="539"/>
      <c r="K30" s="536"/>
      <c r="L30" s="539"/>
      <c r="M30" s="536"/>
      <c r="N30" s="539"/>
      <c r="O30" s="536"/>
      <c r="P30" s="539"/>
      <c r="Q30" s="536"/>
      <c r="R30" s="539"/>
      <c r="S30" s="536"/>
    </row>
    <row r="31" spans="2:19" s="531" customFormat="1" ht="18" customHeight="1" x14ac:dyDescent="0.25">
      <c r="B31" s="543">
        <v>12</v>
      </c>
      <c r="C31" s="540"/>
      <c r="D31" s="538" t="s">
        <v>64</v>
      </c>
      <c r="E31" s="1810"/>
      <c r="F31" s="1811"/>
      <c r="G31" s="1812"/>
      <c r="H31" s="539"/>
      <c r="I31" s="536"/>
      <c r="J31" s="539"/>
      <c r="K31" s="536"/>
      <c r="L31" s="539"/>
      <c r="M31" s="536"/>
      <c r="N31" s="539"/>
      <c r="O31" s="536"/>
      <c r="P31" s="539"/>
      <c r="Q31" s="536"/>
      <c r="R31" s="539"/>
      <c r="S31" s="536"/>
    </row>
    <row r="32" spans="2:19" s="531" customFormat="1" ht="18" customHeight="1" x14ac:dyDescent="0.25">
      <c r="B32" s="543">
        <v>13</v>
      </c>
      <c r="C32" s="540"/>
      <c r="D32" s="538" t="s">
        <v>64</v>
      </c>
      <c r="E32" s="1810"/>
      <c r="F32" s="1811"/>
      <c r="G32" s="1812"/>
      <c r="H32" s="539"/>
      <c r="I32" s="536"/>
      <c r="J32" s="539"/>
      <c r="K32" s="536"/>
      <c r="L32" s="539"/>
      <c r="M32" s="536"/>
      <c r="N32" s="539"/>
      <c r="O32" s="536"/>
      <c r="P32" s="539"/>
      <c r="Q32" s="536"/>
      <c r="R32" s="539"/>
      <c r="S32" s="536"/>
    </row>
    <row r="33" spans="2:19" ht="12.75" x14ac:dyDescent="0.2">
      <c r="L33" s="541"/>
    </row>
    <row r="34" spans="2:19" hidden="1" x14ac:dyDescent="0.2">
      <c r="B34" s="527">
        <v>1</v>
      </c>
      <c r="C34" s="527"/>
      <c r="D34" s="527"/>
      <c r="H34" s="8">
        <f t="shared" ref="H34:H42" si="0">IF(H20="",0,1)</f>
        <v>0</v>
      </c>
      <c r="J34" s="8">
        <f t="shared" ref="J34:J42" si="1">IF(J20="",0,1)</f>
        <v>0</v>
      </c>
      <c r="L34" s="8">
        <f t="shared" ref="L34:L42" si="2">IF(L20="",0,1)</f>
        <v>0</v>
      </c>
      <c r="N34" s="8">
        <f t="shared" ref="N34:N42" si="3">IF(N20="",0,1)</f>
        <v>0</v>
      </c>
      <c r="P34" s="8">
        <f t="shared" ref="P34:P42" si="4">IF(P20="",0,1)</f>
        <v>0</v>
      </c>
      <c r="R34" s="8">
        <f t="shared" ref="R34:R42" si="5">IF(R20="",0,1)</f>
        <v>0</v>
      </c>
    </row>
    <row r="35" spans="2:19" hidden="1" x14ac:dyDescent="0.2">
      <c r="B35" s="527">
        <v>2</v>
      </c>
      <c r="C35" s="527"/>
      <c r="D35" s="527"/>
      <c r="H35" s="8">
        <f t="shared" si="0"/>
        <v>0</v>
      </c>
      <c r="J35" s="8">
        <f t="shared" si="1"/>
        <v>0</v>
      </c>
      <c r="L35" s="8">
        <f t="shared" si="2"/>
        <v>0</v>
      </c>
      <c r="N35" s="8">
        <f t="shared" si="3"/>
        <v>0</v>
      </c>
      <c r="P35" s="8">
        <f t="shared" si="4"/>
        <v>0</v>
      </c>
      <c r="R35" s="8">
        <f t="shared" si="5"/>
        <v>0</v>
      </c>
    </row>
    <row r="36" spans="2:19" hidden="1" x14ac:dyDescent="0.2">
      <c r="B36" s="527">
        <v>3</v>
      </c>
      <c r="C36" s="527"/>
      <c r="D36" s="527"/>
      <c r="H36" s="8">
        <f t="shared" si="0"/>
        <v>0</v>
      </c>
      <c r="J36" s="8">
        <f t="shared" si="1"/>
        <v>0</v>
      </c>
      <c r="L36" s="8">
        <f t="shared" si="2"/>
        <v>0</v>
      </c>
      <c r="N36" s="8">
        <f t="shared" si="3"/>
        <v>0</v>
      </c>
      <c r="P36" s="8">
        <f t="shared" si="4"/>
        <v>0</v>
      </c>
      <c r="R36" s="8">
        <f t="shared" si="5"/>
        <v>0</v>
      </c>
    </row>
    <row r="37" spans="2:19" hidden="1" x14ac:dyDescent="0.2">
      <c r="B37" s="527">
        <v>4</v>
      </c>
      <c r="C37" s="527"/>
      <c r="D37" s="527"/>
      <c r="H37" s="8">
        <f t="shared" si="0"/>
        <v>0</v>
      </c>
      <c r="J37" s="8">
        <f t="shared" si="1"/>
        <v>0</v>
      </c>
      <c r="L37" s="8">
        <f t="shared" si="2"/>
        <v>0</v>
      </c>
      <c r="N37" s="8">
        <f t="shared" si="3"/>
        <v>0</v>
      </c>
      <c r="P37" s="8">
        <f t="shared" si="4"/>
        <v>0</v>
      </c>
      <c r="R37" s="8">
        <f t="shared" si="5"/>
        <v>0</v>
      </c>
    </row>
    <row r="38" spans="2:19" hidden="1" x14ac:dyDescent="0.2">
      <c r="B38" s="527">
        <v>5</v>
      </c>
      <c r="C38" s="527"/>
      <c r="D38" s="527"/>
      <c r="H38" s="8">
        <f t="shared" si="0"/>
        <v>0</v>
      </c>
      <c r="J38" s="8">
        <f t="shared" si="1"/>
        <v>0</v>
      </c>
      <c r="L38" s="8">
        <f t="shared" si="2"/>
        <v>0</v>
      </c>
      <c r="N38" s="8">
        <f t="shared" si="3"/>
        <v>0</v>
      </c>
      <c r="P38" s="8">
        <f t="shared" si="4"/>
        <v>0</v>
      </c>
      <c r="R38" s="8">
        <f t="shared" si="5"/>
        <v>0</v>
      </c>
    </row>
    <row r="39" spans="2:19" hidden="1" x14ac:dyDescent="0.2">
      <c r="B39" s="527">
        <v>6</v>
      </c>
      <c r="C39" s="527"/>
      <c r="D39" s="527"/>
      <c r="H39" s="8">
        <f t="shared" si="0"/>
        <v>0</v>
      </c>
      <c r="J39" s="8">
        <f t="shared" si="1"/>
        <v>0</v>
      </c>
      <c r="L39" s="8">
        <f t="shared" si="2"/>
        <v>0</v>
      </c>
      <c r="N39" s="8">
        <f t="shared" si="3"/>
        <v>0</v>
      </c>
      <c r="P39" s="8">
        <f t="shared" si="4"/>
        <v>0</v>
      </c>
      <c r="R39" s="8">
        <f t="shared" si="5"/>
        <v>0</v>
      </c>
    </row>
    <row r="40" spans="2:19" hidden="1" x14ac:dyDescent="0.2">
      <c r="B40" s="527">
        <v>7</v>
      </c>
      <c r="C40" s="527"/>
      <c r="D40" s="527"/>
      <c r="H40" s="8">
        <f t="shared" si="0"/>
        <v>0</v>
      </c>
      <c r="J40" s="8">
        <f t="shared" si="1"/>
        <v>0</v>
      </c>
      <c r="L40" s="8">
        <f t="shared" si="2"/>
        <v>0</v>
      </c>
      <c r="N40" s="8">
        <f t="shared" si="3"/>
        <v>0</v>
      </c>
      <c r="P40" s="8">
        <f t="shared" si="4"/>
        <v>0</v>
      </c>
      <c r="R40" s="8">
        <f t="shared" si="5"/>
        <v>0</v>
      </c>
    </row>
    <row r="41" spans="2:19" hidden="1" x14ac:dyDescent="0.2">
      <c r="B41" s="527">
        <v>8</v>
      </c>
      <c r="C41" s="527"/>
      <c r="D41" s="527"/>
      <c r="H41" s="8">
        <f t="shared" si="0"/>
        <v>0</v>
      </c>
      <c r="J41" s="8">
        <f t="shared" si="1"/>
        <v>0</v>
      </c>
      <c r="L41" s="8">
        <f t="shared" si="2"/>
        <v>0</v>
      </c>
      <c r="N41" s="8">
        <f t="shared" si="3"/>
        <v>0</v>
      </c>
      <c r="P41" s="8">
        <f t="shared" si="4"/>
        <v>0</v>
      </c>
      <c r="R41" s="8">
        <f t="shared" si="5"/>
        <v>0</v>
      </c>
    </row>
    <row r="42" spans="2:19" hidden="1" x14ac:dyDescent="0.2">
      <c r="B42" s="527">
        <v>9</v>
      </c>
      <c r="C42" s="527"/>
      <c r="D42" s="527"/>
      <c r="H42" s="8">
        <f t="shared" si="0"/>
        <v>0</v>
      </c>
      <c r="J42" s="8">
        <f t="shared" si="1"/>
        <v>0</v>
      </c>
      <c r="L42" s="8">
        <f t="shared" si="2"/>
        <v>0</v>
      </c>
      <c r="N42" s="8">
        <f t="shared" si="3"/>
        <v>0</v>
      </c>
      <c r="P42" s="8">
        <f t="shared" si="4"/>
        <v>0</v>
      </c>
      <c r="R42" s="8">
        <f t="shared" si="5"/>
        <v>0</v>
      </c>
    </row>
    <row r="43" spans="2:19" hidden="1" x14ac:dyDescent="0.2">
      <c r="B43" s="527">
        <v>10</v>
      </c>
      <c r="C43" s="527"/>
      <c r="D43" s="527"/>
      <c r="H43" s="8">
        <f t="shared" ref="H43:H45" si="6">IF(H30="",0,1)</f>
        <v>0</v>
      </c>
      <c r="J43" s="8">
        <f t="shared" ref="J43:J45" si="7">IF(J30="",0,1)</f>
        <v>0</v>
      </c>
      <c r="L43" s="8">
        <f t="shared" ref="L43:L45" si="8">IF(L30="",0,1)</f>
        <v>0</v>
      </c>
      <c r="N43" s="8">
        <f t="shared" ref="N43:N45" si="9">IF(N30="",0,1)</f>
        <v>0</v>
      </c>
      <c r="P43" s="8">
        <f t="shared" ref="P43:P45" si="10">IF(P30="",0,1)</f>
        <v>0</v>
      </c>
      <c r="R43" s="8">
        <f t="shared" ref="R43:R45" si="11">IF(R30="",0,1)</f>
        <v>0</v>
      </c>
    </row>
    <row r="44" spans="2:19" hidden="1" x14ac:dyDescent="0.2">
      <c r="H44" s="8">
        <f t="shared" si="6"/>
        <v>0</v>
      </c>
      <c r="J44" s="8">
        <f t="shared" si="7"/>
        <v>0</v>
      </c>
      <c r="L44" s="8">
        <f t="shared" si="8"/>
        <v>0</v>
      </c>
      <c r="N44" s="8">
        <f t="shared" si="9"/>
        <v>0</v>
      </c>
      <c r="P44" s="8">
        <f t="shared" si="10"/>
        <v>0</v>
      </c>
      <c r="R44" s="8">
        <f t="shared" si="11"/>
        <v>0</v>
      </c>
    </row>
    <row r="45" spans="2:19" hidden="1" x14ac:dyDescent="0.2">
      <c r="H45" s="8">
        <f t="shared" si="6"/>
        <v>0</v>
      </c>
      <c r="J45" s="8">
        <f t="shared" si="7"/>
        <v>0</v>
      </c>
      <c r="L45" s="8">
        <f t="shared" si="8"/>
        <v>0</v>
      </c>
      <c r="N45" s="8">
        <f t="shared" si="9"/>
        <v>0</v>
      </c>
      <c r="P45" s="8">
        <f t="shared" si="10"/>
        <v>0</v>
      </c>
      <c r="R45" s="8">
        <f t="shared" si="11"/>
        <v>0</v>
      </c>
    </row>
    <row r="46" spans="2:19" x14ac:dyDescent="0.2">
      <c r="B46" s="1815" t="s">
        <v>47</v>
      </c>
      <c r="C46" s="1815"/>
      <c r="D46" s="1815"/>
      <c r="E46" s="1815"/>
      <c r="F46" s="1815"/>
      <c r="G46" s="1815"/>
      <c r="H46" s="1815"/>
      <c r="I46" s="1815"/>
      <c r="J46" s="1815"/>
      <c r="K46" s="1815"/>
      <c r="N46" s="1815" t="s">
        <v>23</v>
      </c>
      <c r="O46" s="1815"/>
      <c r="P46" s="1815"/>
      <c r="Q46" s="1815"/>
      <c r="R46" s="1815"/>
      <c r="S46" s="1815"/>
    </row>
    <row r="47" spans="2:19" x14ac:dyDescent="0.2">
      <c r="B47" s="1815" t="str">
        <f>KALDIK!B7</f>
        <v>SMA MKGR SEPATAN</v>
      </c>
      <c r="C47" s="1815"/>
      <c r="D47" s="1815"/>
      <c r="E47" s="1815"/>
      <c r="F47" s="1815"/>
      <c r="G47" s="1815"/>
      <c r="H47" s="1815"/>
      <c r="I47" s="1815"/>
      <c r="J47" s="1815"/>
      <c r="K47" s="1815"/>
      <c r="N47" s="1815"/>
      <c r="O47" s="1815"/>
      <c r="P47" s="1815"/>
      <c r="Q47" s="1815"/>
      <c r="R47" s="1815"/>
      <c r="S47" s="1815"/>
    </row>
    <row r="48" spans="2:19" x14ac:dyDescent="0.2">
      <c r="B48" s="1815"/>
      <c r="C48" s="1815"/>
      <c r="D48" s="1815"/>
      <c r="E48" s="1815"/>
      <c r="F48" s="1815"/>
      <c r="G48" s="1815"/>
      <c r="H48" s="1815"/>
      <c r="I48" s="1815"/>
      <c r="J48" s="1815"/>
      <c r="K48" s="1815"/>
      <c r="N48" s="1815"/>
      <c r="O48" s="1815"/>
      <c r="P48" s="1815"/>
      <c r="Q48" s="1815"/>
      <c r="R48" s="1815"/>
      <c r="S48" s="1815"/>
    </row>
    <row r="49" spans="2:19" x14ac:dyDescent="0.2">
      <c r="B49" s="1815"/>
      <c r="C49" s="1815"/>
      <c r="D49" s="1815"/>
      <c r="E49" s="1815"/>
      <c r="F49" s="1815"/>
      <c r="G49" s="1815"/>
      <c r="H49" s="1815"/>
      <c r="I49" s="1815"/>
      <c r="J49" s="1815"/>
      <c r="K49" s="1815"/>
      <c r="N49" s="1815"/>
      <c r="O49" s="1815"/>
      <c r="P49" s="1815"/>
      <c r="Q49" s="1815"/>
      <c r="R49" s="1815"/>
      <c r="S49" s="1815"/>
    </row>
    <row r="50" spans="2:19" x14ac:dyDescent="0.2">
      <c r="B50" s="1815"/>
      <c r="C50" s="1815"/>
      <c r="D50" s="1815"/>
      <c r="E50" s="1815"/>
      <c r="F50" s="1815"/>
      <c r="G50" s="1815"/>
      <c r="H50" s="1815"/>
      <c r="I50" s="1815"/>
      <c r="J50" s="1815"/>
      <c r="K50" s="1815"/>
      <c r="N50" s="1815"/>
      <c r="O50" s="1815"/>
      <c r="P50" s="1815"/>
      <c r="Q50" s="1815"/>
      <c r="R50" s="1815"/>
      <c r="S50" s="1815"/>
    </row>
    <row r="51" spans="2:19" s="1250" customFormat="1" x14ac:dyDescent="0.2">
      <c r="B51" s="1824" t="str">
        <f>KALDIK!B58</f>
        <v>YOYO WARDOYO SUCIPTO, S.Pd</v>
      </c>
      <c r="C51" s="1824"/>
      <c r="D51" s="1824"/>
      <c r="E51" s="1824"/>
      <c r="F51" s="1824"/>
      <c r="G51" s="1824"/>
      <c r="H51" s="1824"/>
      <c r="I51" s="1824"/>
      <c r="J51" s="1824"/>
      <c r="K51" s="1824"/>
      <c r="N51" s="1824" t="str">
        <f>KALDIK!X58</f>
        <v>MARLINA, M.Pd</v>
      </c>
      <c r="O51" s="1824"/>
      <c r="P51" s="1824"/>
      <c r="Q51" s="1824"/>
      <c r="R51" s="1824"/>
      <c r="S51" s="1824"/>
    </row>
    <row r="52" spans="2:19" x14ac:dyDescent="0.2">
      <c r="B52" s="1815" t="str">
        <f>KALDIK!B59</f>
        <v>NIP. -</v>
      </c>
      <c r="C52" s="1815"/>
      <c r="D52" s="1815"/>
      <c r="E52" s="1815"/>
      <c r="F52" s="1815"/>
      <c r="G52" s="1815"/>
      <c r="H52" s="1815"/>
      <c r="I52" s="1815"/>
      <c r="J52" s="1815"/>
      <c r="K52" s="1815"/>
      <c r="N52" s="1815" t="str">
        <f>KALDIK!X59</f>
        <v>NIP. -</v>
      </c>
      <c r="O52" s="1815"/>
      <c r="P52" s="1815"/>
      <c r="Q52" s="1815"/>
      <c r="R52" s="1815"/>
      <c r="S52" s="1815"/>
    </row>
  </sheetData>
  <mergeCells count="47">
    <mergeCell ref="G6:S6"/>
    <mergeCell ref="G1:S1"/>
    <mergeCell ref="G5:S5"/>
    <mergeCell ref="G2:S4"/>
    <mergeCell ref="N52:S52"/>
    <mergeCell ref="B50:K50"/>
    <mergeCell ref="B51:K51"/>
    <mergeCell ref="B52:K52"/>
    <mergeCell ref="N46:S46"/>
    <mergeCell ref="N47:S47"/>
    <mergeCell ref="N48:S48"/>
    <mergeCell ref="N49:S49"/>
    <mergeCell ref="N50:S50"/>
    <mergeCell ref="N51:S51"/>
    <mergeCell ref="E24:G24"/>
    <mergeCell ref="B46:K46"/>
    <mergeCell ref="B47:K47"/>
    <mergeCell ref="B48:K48"/>
    <mergeCell ref="B49:K49"/>
    <mergeCell ref="E32:G32"/>
    <mergeCell ref="E31:G31"/>
    <mergeCell ref="E25:G25"/>
    <mergeCell ref="E26:G26"/>
    <mergeCell ref="E27:G27"/>
    <mergeCell ref="E28:G28"/>
    <mergeCell ref="E30:G30"/>
    <mergeCell ref="E21:G21"/>
    <mergeCell ref="E22:G22"/>
    <mergeCell ref="E23:G23"/>
    <mergeCell ref="G10:S10"/>
    <mergeCell ref="G11:S11"/>
    <mergeCell ref="H12:J12"/>
    <mergeCell ref="H13:J13"/>
    <mergeCell ref="H14:J14"/>
    <mergeCell ref="G15:H15"/>
    <mergeCell ref="H20:I20"/>
    <mergeCell ref="P20:Q20"/>
    <mergeCell ref="C17:G19"/>
    <mergeCell ref="L18:M18"/>
    <mergeCell ref="N18:O18"/>
    <mergeCell ref="P18:Q18"/>
    <mergeCell ref="E20:G20"/>
    <mergeCell ref="B17:B19"/>
    <mergeCell ref="H17:S17"/>
    <mergeCell ref="H18:I18"/>
    <mergeCell ref="J18:K18"/>
    <mergeCell ref="R18:S18"/>
  </mergeCells>
  <hyperlinks>
    <hyperlink ref="A1" location="'DATA UTAMA'!A1" display="'DATA UTAMA'!A1"/>
  </hyperlinks>
  <pageMargins left="0.7" right="0.7" top="0.75" bottom="0.75" header="0.3" footer="0.3"/>
  <pageSetup paperSize="9" scale="90" orientation="landscape" horizontalDpi="4294967293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6" tint="-0.249977111117893"/>
  </sheetPr>
  <dimension ref="B1:J57"/>
  <sheetViews>
    <sheetView showGridLines="0" workbookViewId="0">
      <selection activeCell="F26" sqref="F26:G26"/>
    </sheetView>
  </sheetViews>
  <sheetFormatPr defaultRowHeight="12.75" x14ac:dyDescent="0.2"/>
  <cols>
    <col min="1" max="1" width="1.42578125" style="20" customWidth="1"/>
    <col min="2" max="2" width="3.5703125" style="20" customWidth="1"/>
    <col min="3" max="3" width="27.85546875" style="20" customWidth="1"/>
    <col min="4" max="4" width="6.7109375" style="20" customWidth="1"/>
    <col min="5" max="5" width="8.42578125" style="20" customWidth="1"/>
    <col min="6" max="6" width="8.85546875" style="20" customWidth="1"/>
    <col min="7" max="7" width="7.5703125" style="20" customWidth="1"/>
    <col min="8" max="8" width="14.28515625" style="20" customWidth="1"/>
    <col min="9" max="9" width="9.140625" style="20" customWidth="1"/>
    <col min="10" max="10" width="7.7109375" style="20" customWidth="1"/>
    <col min="11" max="16384" width="9.140625" style="20"/>
  </cols>
  <sheetData>
    <row r="1" spans="2:10" ht="18" x14ac:dyDescent="0.25">
      <c r="B1" s="1830" t="s">
        <v>460</v>
      </c>
      <c r="C1" s="1830"/>
      <c r="D1" s="1830"/>
      <c r="E1" s="1830"/>
      <c r="F1" s="1830"/>
      <c r="G1" s="1830"/>
      <c r="H1" s="1830"/>
      <c r="I1" s="1830"/>
      <c r="J1" s="1830"/>
    </row>
    <row r="2" spans="2:10" ht="18" x14ac:dyDescent="0.25">
      <c r="B2" s="338"/>
      <c r="C2" s="338"/>
      <c r="D2" s="338"/>
      <c r="E2" s="338"/>
      <c r="F2" s="338"/>
      <c r="G2" s="338"/>
      <c r="H2" s="338"/>
      <c r="I2" s="338"/>
      <c r="J2" s="338"/>
    </row>
    <row r="3" spans="2:10" x14ac:dyDescent="0.2">
      <c r="C3" s="339" t="s">
        <v>338</v>
      </c>
      <c r="D3" s="340" t="s">
        <v>3</v>
      </c>
      <c r="E3" s="341" t="str">
        <f>COVER!$C$4</f>
        <v>SMA MKGR SEPATAN</v>
      </c>
    </row>
    <row r="4" spans="2:10" x14ac:dyDescent="0.2">
      <c r="C4" s="339" t="s">
        <v>341</v>
      </c>
      <c r="D4" s="340" t="s">
        <v>3</v>
      </c>
      <c r="E4" s="341">
        <f>JADWAL!G10</f>
        <v>0</v>
      </c>
    </row>
    <row r="5" spans="2:10" x14ac:dyDescent="0.2">
      <c r="C5" s="339" t="s">
        <v>339</v>
      </c>
      <c r="D5" s="340" t="s">
        <v>3</v>
      </c>
      <c r="E5" s="341" t="str">
        <f>'DATA UTAMA'!G23</f>
        <v>0</v>
      </c>
    </row>
    <row r="6" spans="2:10" x14ac:dyDescent="0.2">
      <c r="C6" s="339" t="s">
        <v>32</v>
      </c>
      <c r="D6" s="340" t="s">
        <v>3</v>
      </c>
      <c r="E6" s="341" t="str">
        <f>JADWAL!H12</f>
        <v>Pendidikan Agama Islam</v>
      </c>
    </row>
    <row r="8" spans="2:10" s="8" customFormat="1" ht="12" x14ac:dyDescent="0.2">
      <c r="B8" s="1831" t="s">
        <v>327</v>
      </c>
      <c r="C8" s="1803" t="s">
        <v>344</v>
      </c>
      <c r="D8" s="1805" t="s">
        <v>74</v>
      </c>
      <c r="E8" s="1805"/>
      <c r="F8" s="1805"/>
      <c r="G8" s="1805"/>
      <c r="H8" s="1805"/>
      <c r="I8" s="1805"/>
      <c r="J8" s="1805"/>
    </row>
    <row r="9" spans="2:10" s="8" customFormat="1" ht="14.25" customHeight="1" x14ac:dyDescent="0.2">
      <c r="B9" s="1831"/>
      <c r="C9" s="1803"/>
      <c r="D9" s="1805" t="s">
        <v>345</v>
      </c>
      <c r="E9" s="1805"/>
      <c r="F9" s="1805"/>
      <c r="G9" s="1805"/>
      <c r="H9" s="1805"/>
      <c r="I9" s="1825" t="s">
        <v>349</v>
      </c>
      <c r="J9" s="1826"/>
    </row>
    <row r="10" spans="2:10" s="8" customFormat="1" ht="30.75" customHeight="1" thickBot="1" x14ac:dyDescent="0.25">
      <c r="B10" s="1828"/>
      <c r="C10" s="1804"/>
      <c r="D10" s="1828" t="s">
        <v>346</v>
      </c>
      <c r="E10" s="1828"/>
      <c r="F10" s="1828" t="s">
        <v>347</v>
      </c>
      <c r="G10" s="1828"/>
      <c r="H10" s="342" t="s">
        <v>348</v>
      </c>
      <c r="I10" s="356" t="s">
        <v>458</v>
      </c>
      <c r="J10" s="356" t="s">
        <v>459</v>
      </c>
    </row>
    <row r="11" spans="2:10" ht="13.5" thickTop="1" x14ac:dyDescent="0.2">
      <c r="B11" s="343"/>
      <c r="C11" s="344"/>
      <c r="D11" s="1829"/>
      <c r="E11" s="1829"/>
      <c r="F11" s="1829"/>
      <c r="G11" s="1829"/>
      <c r="H11" s="345"/>
      <c r="I11" s="345"/>
      <c r="J11" s="345" t="str">
        <f>IF(ISERROR((AVERAGE(D11:H11))),"",((AVERAGE(D11:H11))))</f>
        <v/>
      </c>
    </row>
    <row r="12" spans="2:10" x14ac:dyDescent="0.2">
      <c r="B12" s="346"/>
      <c r="C12" s="347"/>
      <c r="D12" s="1827"/>
      <c r="E12" s="1827"/>
      <c r="F12" s="1827"/>
      <c r="G12" s="1827"/>
      <c r="H12" s="346"/>
      <c r="I12" s="346"/>
      <c r="J12" s="348" t="str">
        <f t="shared" ref="J12:J41" si="0">IF(ISERROR((AVERAGE(D12:H12))),"",((AVERAGE(D12:H12))))</f>
        <v/>
      </c>
    </row>
    <row r="13" spans="2:10" x14ac:dyDescent="0.2">
      <c r="B13" s="346"/>
      <c r="C13" s="347"/>
      <c r="D13" s="1827"/>
      <c r="E13" s="1827"/>
      <c r="F13" s="1827"/>
      <c r="G13" s="1827"/>
      <c r="H13" s="346"/>
      <c r="I13" s="346"/>
      <c r="J13" s="348" t="str">
        <f t="shared" si="0"/>
        <v/>
      </c>
    </row>
    <row r="14" spans="2:10" x14ac:dyDescent="0.2">
      <c r="B14" s="346"/>
      <c r="C14" s="347"/>
      <c r="D14" s="1827"/>
      <c r="E14" s="1827"/>
      <c r="F14" s="1827"/>
      <c r="G14" s="1827"/>
      <c r="H14" s="346"/>
      <c r="I14" s="346"/>
      <c r="J14" s="348" t="str">
        <f t="shared" si="0"/>
        <v/>
      </c>
    </row>
    <row r="15" spans="2:10" x14ac:dyDescent="0.2">
      <c r="B15" s="346"/>
      <c r="C15" s="347"/>
      <c r="D15" s="1827"/>
      <c r="E15" s="1827"/>
      <c r="F15" s="1827"/>
      <c r="G15" s="1827"/>
      <c r="H15" s="346"/>
      <c r="I15" s="346"/>
      <c r="J15" s="348" t="str">
        <f t="shared" si="0"/>
        <v/>
      </c>
    </row>
    <row r="16" spans="2:10" x14ac:dyDescent="0.2">
      <c r="B16" s="346"/>
      <c r="C16" s="347"/>
      <c r="D16" s="1827"/>
      <c r="E16" s="1827"/>
      <c r="F16" s="1827"/>
      <c r="G16" s="1827"/>
      <c r="H16" s="346"/>
      <c r="I16" s="346"/>
      <c r="J16" s="348" t="str">
        <f t="shared" si="0"/>
        <v/>
      </c>
    </row>
    <row r="17" spans="2:10" x14ac:dyDescent="0.2">
      <c r="B17" s="346"/>
      <c r="C17" s="347"/>
      <c r="D17" s="1827"/>
      <c r="E17" s="1827"/>
      <c r="F17" s="1827"/>
      <c r="G17" s="1827"/>
      <c r="H17" s="346"/>
      <c r="I17" s="346"/>
      <c r="J17" s="348" t="str">
        <f t="shared" si="0"/>
        <v/>
      </c>
    </row>
    <row r="18" spans="2:10" x14ac:dyDescent="0.2">
      <c r="B18" s="346"/>
      <c r="C18" s="347"/>
      <c r="D18" s="1827"/>
      <c r="E18" s="1827"/>
      <c r="F18" s="1827"/>
      <c r="G18" s="1827"/>
      <c r="H18" s="346"/>
      <c r="I18" s="346"/>
      <c r="J18" s="348" t="str">
        <f t="shared" si="0"/>
        <v/>
      </c>
    </row>
    <row r="19" spans="2:10" x14ac:dyDescent="0.2">
      <c r="B19" s="346"/>
      <c r="C19" s="347"/>
      <c r="D19" s="1827"/>
      <c r="E19" s="1827"/>
      <c r="F19" s="1827"/>
      <c r="G19" s="1827"/>
      <c r="H19" s="346"/>
      <c r="I19" s="346"/>
      <c r="J19" s="348" t="str">
        <f t="shared" si="0"/>
        <v/>
      </c>
    </row>
    <row r="20" spans="2:10" x14ac:dyDescent="0.2">
      <c r="B20" s="346"/>
      <c r="C20" s="347"/>
      <c r="D20" s="1827"/>
      <c r="E20" s="1827"/>
      <c r="F20" s="1827"/>
      <c r="G20" s="1827"/>
      <c r="H20" s="346"/>
      <c r="I20" s="346"/>
      <c r="J20" s="348" t="str">
        <f t="shared" si="0"/>
        <v/>
      </c>
    </row>
    <row r="21" spans="2:10" x14ac:dyDescent="0.2">
      <c r="B21" s="346"/>
      <c r="C21" s="347"/>
      <c r="D21" s="1827"/>
      <c r="E21" s="1827"/>
      <c r="F21" s="1827"/>
      <c r="G21" s="1827"/>
      <c r="H21" s="346"/>
      <c r="I21" s="346"/>
      <c r="J21" s="348" t="str">
        <f t="shared" si="0"/>
        <v/>
      </c>
    </row>
    <row r="22" spans="2:10" x14ac:dyDescent="0.2">
      <c r="B22" s="346"/>
      <c r="C22" s="347"/>
      <c r="D22" s="1827"/>
      <c r="E22" s="1827"/>
      <c r="F22" s="1827"/>
      <c r="G22" s="1827"/>
      <c r="H22" s="346"/>
      <c r="I22" s="346"/>
      <c r="J22" s="348" t="str">
        <f t="shared" si="0"/>
        <v/>
      </c>
    </row>
    <row r="23" spans="2:10" x14ac:dyDescent="0.2">
      <c r="B23" s="346"/>
      <c r="C23" s="347"/>
      <c r="D23" s="1827"/>
      <c r="E23" s="1827"/>
      <c r="F23" s="1827"/>
      <c r="G23" s="1827"/>
      <c r="H23" s="346"/>
      <c r="I23" s="346"/>
      <c r="J23" s="348" t="str">
        <f t="shared" si="0"/>
        <v/>
      </c>
    </row>
    <row r="24" spans="2:10" x14ac:dyDescent="0.2">
      <c r="B24" s="346"/>
      <c r="C24" s="347"/>
      <c r="D24" s="1827"/>
      <c r="E24" s="1827"/>
      <c r="F24" s="1827"/>
      <c r="G24" s="1827"/>
      <c r="H24" s="346"/>
      <c r="I24" s="346"/>
      <c r="J24" s="348" t="str">
        <f t="shared" si="0"/>
        <v/>
      </c>
    </row>
    <row r="25" spans="2:10" x14ac:dyDescent="0.2">
      <c r="B25" s="346"/>
      <c r="C25" s="347"/>
      <c r="D25" s="1827"/>
      <c r="E25" s="1827"/>
      <c r="F25" s="1827"/>
      <c r="G25" s="1827"/>
      <c r="H25" s="346"/>
      <c r="I25" s="346"/>
      <c r="J25" s="348" t="str">
        <f t="shared" si="0"/>
        <v/>
      </c>
    </row>
    <row r="26" spans="2:10" x14ac:dyDescent="0.2">
      <c r="B26" s="346"/>
      <c r="C26" s="347"/>
      <c r="D26" s="1827"/>
      <c r="E26" s="1827"/>
      <c r="F26" s="1827"/>
      <c r="G26" s="1827"/>
      <c r="H26" s="346"/>
      <c r="I26" s="346"/>
      <c r="J26" s="348" t="str">
        <f t="shared" si="0"/>
        <v/>
      </c>
    </row>
    <row r="27" spans="2:10" x14ac:dyDescent="0.2">
      <c r="B27" s="346"/>
      <c r="C27" s="347"/>
      <c r="D27" s="1827"/>
      <c r="E27" s="1827"/>
      <c r="F27" s="1827"/>
      <c r="G27" s="1827"/>
      <c r="H27" s="346"/>
      <c r="I27" s="346"/>
      <c r="J27" s="348" t="str">
        <f t="shared" si="0"/>
        <v/>
      </c>
    </row>
    <row r="28" spans="2:10" x14ac:dyDescent="0.2">
      <c r="B28" s="346"/>
      <c r="C28" s="347"/>
      <c r="D28" s="1827"/>
      <c r="E28" s="1827"/>
      <c r="F28" s="1827"/>
      <c r="G28" s="1827"/>
      <c r="H28" s="346"/>
      <c r="I28" s="346"/>
      <c r="J28" s="348" t="str">
        <f t="shared" si="0"/>
        <v/>
      </c>
    </row>
    <row r="29" spans="2:10" x14ac:dyDescent="0.2">
      <c r="B29" s="346"/>
      <c r="C29" s="347"/>
      <c r="D29" s="1827"/>
      <c r="E29" s="1827"/>
      <c r="F29" s="1827"/>
      <c r="G29" s="1827"/>
      <c r="H29" s="346"/>
      <c r="I29" s="346"/>
      <c r="J29" s="348" t="str">
        <f t="shared" si="0"/>
        <v/>
      </c>
    </row>
    <row r="30" spans="2:10" x14ac:dyDescent="0.2">
      <c r="B30" s="346"/>
      <c r="C30" s="347"/>
      <c r="D30" s="1827"/>
      <c r="E30" s="1827"/>
      <c r="F30" s="1827"/>
      <c r="G30" s="1827"/>
      <c r="H30" s="346"/>
      <c r="I30" s="346"/>
      <c r="J30" s="348" t="str">
        <f t="shared" si="0"/>
        <v/>
      </c>
    </row>
    <row r="31" spans="2:10" x14ac:dyDescent="0.2">
      <c r="B31" s="346"/>
      <c r="C31" s="347"/>
      <c r="D31" s="1827"/>
      <c r="E31" s="1827"/>
      <c r="F31" s="1827"/>
      <c r="G31" s="1827"/>
      <c r="H31" s="346"/>
      <c r="I31" s="346"/>
      <c r="J31" s="348" t="str">
        <f t="shared" si="0"/>
        <v/>
      </c>
    </row>
    <row r="32" spans="2:10" x14ac:dyDescent="0.2">
      <c r="B32" s="346"/>
      <c r="C32" s="347"/>
      <c r="D32" s="1827"/>
      <c r="E32" s="1827"/>
      <c r="F32" s="1827"/>
      <c r="G32" s="1827"/>
      <c r="H32" s="346"/>
      <c r="I32" s="346"/>
      <c r="J32" s="348" t="str">
        <f t="shared" si="0"/>
        <v/>
      </c>
    </row>
    <row r="33" spans="2:10" x14ac:dyDescent="0.2">
      <c r="B33" s="346"/>
      <c r="C33" s="347"/>
      <c r="D33" s="1827"/>
      <c r="E33" s="1827"/>
      <c r="F33" s="1827"/>
      <c r="G33" s="1827"/>
      <c r="H33" s="346"/>
      <c r="I33" s="346"/>
      <c r="J33" s="348" t="str">
        <f t="shared" si="0"/>
        <v/>
      </c>
    </row>
    <row r="34" spans="2:10" x14ac:dyDescent="0.2">
      <c r="B34" s="346"/>
      <c r="C34" s="347"/>
      <c r="D34" s="1827"/>
      <c r="E34" s="1827"/>
      <c r="F34" s="1827"/>
      <c r="G34" s="1827"/>
      <c r="H34" s="346"/>
      <c r="I34" s="346"/>
      <c r="J34" s="348" t="str">
        <f t="shared" si="0"/>
        <v/>
      </c>
    </row>
    <row r="35" spans="2:10" x14ac:dyDescent="0.2">
      <c r="B35" s="346"/>
      <c r="C35" s="347"/>
      <c r="D35" s="1827"/>
      <c r="E35" s="1827"/>
      <c r="F35" s="1827"/>
      <c r="G35" s="1827"/>
      <c r="H35" s="346"/>
      <c r="I35" s="346"/>
      <c r="J35" s="348" t="str">
        <f t="shared" si="0"/>
        <v/>
      </c>
    </row>
    <row r="36" spans="2:10" x14ac:dyDescent="0.2">
      <c r="B36" s="346"/>
      <c r="C36" s="347"/>
      <c r="D36" s="1827"/>
      <c r="E36" s="1827"/>
      <c r="F36" s="1827"/>
      <c r="G36" s="1827"/>
      <c r="H36" s="346"/>
      <c r="I36" s="346"/>
      <c r="J36" s="348" t="str">
        <f t="shared" si="0"/>
        <v/>
      </c>
    </row>
    <row r="37" spans="2:10" x14ac:dyDescent="0.2">
      <c r="B37" s="346"/>
      <c r="C37" s="347"/>
      <c r="D37" s="1827"/>
      <c r="E37" s="1827"/>
      <c r="F37" s="1827"/>
      <c r="G37" s="1827"/>
      <c r="H37" s="346"/>
      <c r="I37" s="346"/>
      <c r="J37" s="348" t="str">
        <f t="shared" si="0"/>
        <v/>
      </c>
    </row>
    <row r="38" spans="2:10" x14ac:dyDescent="0.2">
      <c r="B38" s="346"/>
      <c r="C38" s="347"/>
      <c r="D38" s="1827"/>
      <c r="E38" s="1827"/>
      <c r="F38" s="1827"/>
      <c r="G38" s="1827"/>
      <c r="H38" s="346"/>
      <c r="I38" s="346"/>
      <c r="J38" s="348" t="str">
        <f t="shared" si="0"/>
        <v/>
      </c>
    </row>
    <row r="39" spans="2:10" x14ac:dyDescent="0.2">
      <c r="B39" s="346"/>
      <c r="C39" s="347"/>
      <c r="D39" s="1827"/>
      <c r="E39" s="1827"/>
      <c r="F39" s="1827"/>
      <c r="G39" s="1827"/>
      <c r="H39" s="346"/>
      <c r="I39" s="346"/>
      <c r="J39" s="348" t="str">
        <f t="shared" si="0"/>
        <v/>
      </c>
    </row>
    <row r="40" spans="2:10" x14ac:dyDescent="0.2">
      <c r="B40" s="346"/>
      <c r="C40" s="347"/>
      <c r="D40" s="1827"/>
      <c r="E40" s="1827"/>
      <c r="F40" s="1827"/>
      <c r="G40" s="1827"/>
      <c r="H40" s="346"/>
      <c r="I40" s="346"/>
      <c r="J40" s="348" t="str">
        <f t="shared" si="0"/>
        <v/>
      </c>
    </row>
    <row r="41" spans="2:10" ht="13.5" thickBot="1" x14ac:dyDescent="0.25">
      <c r="B41" s="349"/>
      <c r="C41" s="350"/>
      <c r="D41" s="1838"/>
      <c r="E41" s="1838"/>
      <c r="F41" s="1838"/>
      <c r="G41" s="1838"/>
      <c r="H41" s="349"/>
      <c r="I41" s="349"/>
      <c r="J41" s="351" t="str">
        <f t="shared" si="0"/>
        <v/>
      </c>
    </row>
    <row r="42" spans="2:10" ht="22.5" customHeight="1" thickTop="1" x14ac:dyDescent="0.2">
      <c r="B42" s="1832" t="s">
        <v>357</v>
      </c>
      <c r="C42" s="1833"/>
      <c r="D42" s="1833"/>
      <c r="E42" s="1833"/>
      <c r="F42" s="1833"/>
      <c r="G42" s="1833"/>
      <c r="H42" s="1834"/>
      <c r="I42" s="352"/>
      <c r="J42" s="353">
        <f>(SUM(J11:J41))/H43</f>
        <v>0</v>
      </c>
    </row>
    <row r="43" spans="2:10" x14ac:dyDescent="0.2">
      <c r="D43" s="1839"/>
      <c r="E43" s="1839"/>
      <c r="F43" s="1839"/>
      <c r="G43" s="1839"/>
      <c r="H43" s="354">
        <f>COUNTBLANK(J11:J41)</f>
        <v>31</v>
      </c>
      <c r="I43" s="354"/>
    </row>
    <row r="44" spans="2:10" ht="15" customHeight="1" x14ac:dyDescent="0.2">
      <c r="B44" s="1835" t="s">
        <v>350</v>
      </c>
      <c r="C44" s="1835"/>
      <c r="D44" s="1836"/>
      <c r="E44" s="1827" t="s">
        <v>354</v>
      </c>
      <c r="F44" s="1827"/>
      <c r="G44" s="355"/>
    </row>
    <row r="45" spans="2:10" x14ac:dyDescent="0.2">
      <c r="B45" s="1835"/>
      <c r="C45" s="1835"/>
      <c r="D45" s="1837"/>
      <c r="E45" s="348" t="s">
        <v>355</v>
      </c>
      <c r="F45" s="348" t="s">
        <v>356</v>
      </c>
    </row>
    <row r="46" spans="2:10" x14ac:dyDescent="0.2">
      <c r="B46" s="1835"/>
      <c r="C46" s="1835"/>
      <c r="D46" s="346" t="s">
        <v>351</v>
      </c>
      <c r="E46" s="346"/>
      <c r="F46" s="346"/>
    </row>
    <row r="47" spans="2:10" x14ac:dyDescent="0.2">
      <c r="B47" s="1835"/>
      <c r="C47" s="1835"/>
      <c r="D47" s="346" t="s">
        <v>352</v>
      </c>
      <c r="E47" s="346"/>
      <c r="F47" s="346"/>
    </row>
    <row r="48" spans="2:10" x14ac:dyDescent="0.2">
      <c r="B48" s="1835"/>
      <c r="C48" s="1835"/>
      <c r="D48" s="346" t="s">
        <v>353</v>
      </c>
      <c r="E48" s="346"/>
      <c r="F48" s="346"/>
    </row>
    <row r="51" spans="2:10" x14ac:dyDescent="0.2">
      <c r="B51" s="1839" t="s">
        <v>358</v>
      </c>
      <c r="C51" s="1839"/>
      <c r="D51" s="1839"/>
      <c r="G51" s="1839" t="s">
        <v>30</v>
      </c>
      <c r="H51" s="1839"/>
      <c r="I51" s="1839"/>
      <c r="J51" s="1839"/>
    </row>
    <row r="52" spans="2:10" x14ac:dyDescent="0.2">
      <c r="B52" s="1839"/>
      <c r="C52" s="1839"/>
      <c r="D52" s="1839"/>
    </row>
    <row r="53" spans="2:10" x14ac:dyDescent="0.2">
      <c r="B53" s="1839"/>
      <c r="C53" s="1839"/>
      <c r="D53" s="1839"/>
    </row>
    <row r="54" spans="2:10" x14ac:dyDescent="0.2">
      <c r="B54" s="1839"/>
      <c r="C54" s="1839"/>
      <c r="D54" s="1839"/>
    </row>
    <row r="55" spans="2:10" x14ac:dyDescent="0.2">
      <c r="B55" s="1839"/>
      <c r="C55" s="1839"/>
      <c r="D55" s="1839"/>
    </row>
    <row r="56" spans="2:10" s="541" customFormat="1" x14ac:dyDescent="0.2">
      <c r="B56" s="1840" t="str">
        <f>KALDIK!X58</f>
        <v>MARLINA, M.Pd</v>
      </c>
      <c r="C56" s="1840"/>
      <c r="D56" s="1840"/>
      <c r="G56" s="1840">
        <f>COVER!A37</f>
        <v>0</v>
      </c>
      <c r="H56" s="1840"/>
      <c r="I56" s="1840"/>
      <c r="J56" s="1840"/>
    </row>
    <row r="57" spans="2:10" x14ac:dyDescent="0.2">
      <c r="B57" s="1839" t="str">
        <f>KALDIK!X59</f>
        <v>NIP. -</v>
      </c>
      <c r="C57" s="1839"/>
      <c r="D57" s="1839"/>
      <c r="G57" s="1839" t="str">
        <f>COVER!A38</f>
        <v>NIP. 0</v>
      </c>
      <c r="H57" s="1839"/>
      <c r="I57" s="1839"/>
      <c r="J57" s="1839"/>
    </row>
  </sheetData>
  <mergeCells count="86">
    <mergeCell ref="G51:J51"/>
    <mergeCell ref="G56:J56"/>
    <mergeCell ref="G57:J57"/>
    <mergeCell ref="B51:D51"/>
    <mergeCell ref="B52:D52"/>
    <mergeCell ref="B53:D53"/>
    <mergeCell ref="B54:D54"/>
    <mergeCell ref="B55:D55"/>
    <mergeCell ref="B56:D56"/>
    <mergeCell ref="B57:D57"/>
    <mergeCell ref="B42:H42"/>
    <mergeCell ref="B44:C48"/>
    <mergeCell ref="D44:D45"/>
    <mergeCell ref="E44:F44"/>
    <mergeCell ref="F41:G41"/>
    <mergeCell ref="F43:G43"/>
    <mergeCell ref="D41:E41"/>
    <mergeCell ref="D43:E43"/>
    <mergeCell ref="B1:J1"/>
    <mergeCell ref="D36:E36"/>
    <mergeCell ref="F36:G36"/>
    <mergeCell ref="F27:G27"/>
    <mergeCell ref="D28:E28"/>
    <mergeCell ref="F28:G28"/>
    <mergeCell ref="D29:E29"/>
    <mergeCell ref="F29:G29"/>
    <mergeCell ref="D30:E30"/>
    <mergeCell ref="F30:G30"/>
    <mergeCell ref="C8:C10"/>
    <mergeCell ref="B8:B10"/>
    <mergeCell ref="D21:E21"/>
    <mergeCell ref="F21:G21"/>
    <mergeCell ref="F23:G23"/>
    <mergeCell ref="F24:G24"/>
    <mergeCell ref="D40:E40"/>
    <mergeCell ref="D37:E37"/>
    <mergeCell ref="F37:G37"/>
    <mergeCell ref="D31:E31"/>
    <mergeCell ref="F31:G31"/>
    <mergeCell ref="D32:E32"/>
    <mergeCell ref="F32:G32"/>
    <mergeCell ref="D33:E33"/>
    <mergeCell ref="F33:G33"/>
    <mergeCell ref="D34:E34"/>
    <mergeCell ref="F34:G34"/>
    <mergeCell ref="D38:E38"/>
    <mergeCell ref="F38:G38"/>
    <mergeCell ref="F40:G40"/>
    <mergeCell ref="F35:G35"/>
    <mergeCell ref="F39:G39"/>
    <mergeCell ref="F25:G25"/>
    <mergeCell ref="F26:G26"/>
    <mergeCell ref="F20:G20"/>
    <mergeCell ref="D22:E22"/>
    <mergeCell ref="F22:G22"/>
    <mergeCell ref="D23:E23"/>
    <mergeCell ref="F15:G15"/>
    <mergeCell ref="F16:G16"/>
    <mergeCell ref="F17:G17"/>
    <mergeCell ref="F18:G18"/>
    <mergeCell ref="F19:G19"/>
    <mergeCell ref="D18:E18"/>
    <mergeCell ref="D19:E19"/>
    <mergeCell ref="D20:E20"/>
    <mergeCell ref="D35:E35"/>
    <mergeCell ref="D39:E39"/>
    <mergeCell ref="D24:E24"/>
    <mergeCell ref="D25:E25"/>
    <mergeCell ref="D26:E26"/>
    <mergeCell ref="D27:E27"/>
    <mergeCell ref="I9:J9"/>
    <mergeCell ref="D17:E17"/>
    <mergeCell ref="D9:H9"/>
    <mergeCell ref="D8:J8"/>
    <mergeCell ref="D10:E10"/>
    <mergeCell ref="F10:G10"/>
    <mergeCell ref="D11:E11"/>
    <mergeCell ref="D12:E12"/>
    <mergeCell ref="D13:E13"/>
    <mergeCell ref="D14:E14"/>
    <mergeCell ref="D15:E15"/>
    <mergeCell ref="D16:E16"/>
    <mergeCell ref="F11:G11"/>
    <mergeCell ref="F12:G12"/>
    <mergeCell ref="F13:G13"/>
    <mergeCell ref="F14:G14"/>
  </mergeCells>
  <pageMargins left="0.7" right="0.7" top="0.75" bottom="0.75" header="0.3" footer="0.3"/>
  <pageSetup paperSize="9" scale="90" orientation="portrait" horizontalDpi="4294967293" vertic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9">
    <tabColor theme="6" tint="-0.249977111117893"/>
  </sheetPr>
  <dimension ref="A1:I44"/>
  <sheetViews>
    <sheetView showGridLines="0" zoomScaleSheetLayoutView="100" workbookViewId="0"/>
  </sheetViews>
  <sheetFormatPr defaultRowHeight="14.25" x14ac:dyDescent="0.2"/>
  <cols>
    <col min="1" max="1" width="2.140625" style="2" customWidth="1"/>
    <col min="2" max="2" width="4.42578125" style="289" customWidth="1"/>
    <col min="3" max="3" width="44.28515625" style="289" customWidth="1"/>
    <col min="4" max="4" width="1.28515625" style="289" customWidth="1"/>
    <col min="5" max="5" width="10.7109375" style="290" customWidth="1"/>
    <col min="6" max="8" width="10.7109375" style="289" customWidth="1"/>
    <col min="9" max="9" width="7.85546875" style="255" hidden="1" customWidth="1"/>
    <col min="10" max="16" width="3.7109375" style="2" customWidth="1"/>
    <col min="17" max="16384" width="9.140625" style="2"/>
  </cols>
  <sheetData>
    <row r="1" spans="1:9" ht="18" x14ac:dyDescent="0.25">
      <c r="A1" s="1" t="s">
        <v>389</v>
      </c>
      <c r="B1" s="1859" t="s">
        <v>50</v>
      </c>
      <c r="C1" s="1859"/>
      <c r="D1" s="1859"/>
      <c r="E1" s="1859"/>
      <c r="F1" s="1859"/>
      <c r="G1" s="1859"/>
      <c r="H1" s="1859"/>
      <c r="I1" s="247"/>
    </row>
    <row r="2" spans="1:9" ht="6" customHeight="1" x14ac:dyDescent="0.2">
      <c r="B2" s="248"/>
      <c r="C2" s="248"/>
      <c r="D2" s="248"/>
      <c r="E2" s="249"/>
      <c r="F2" s="249"/>
      <c r="G2" s="249"/>
      <c r="H2" s="249"/>
      <c r="I2" s="249"/>
    </row>
    <row r="3" spans="1:9" x14ac:dyDescent="0.2">
      <c r="A3" s="49" t="str">
        <f>'DATA UTAMA'!G25</f>
        <v>Pendidikan Agama Islam</v>
      </c>
      <c r="B3" s="250"/>
      <c r="C3" s="251" t="s">
        <v>2</v>
      </c>
      <c r="D3" s="252" t="s">
        <v>3</v>
      </c>
      <c r="E3" s="1862" t="s">
        <v>397</v>
      </c>
      <c r="F3" s="1862"/>
      <c r="G3" s="1862"/>
      <c r="H3" s="1862"/>
      <c r="I3" s="253"/>
    </row>
    <row r="4" spans="1:9" x14ac:dyDescent="0.2">
      <c r="A4" s="49" t="str">
        <f>'DATA UTAMA'!G27</f>
        <v>Pendidikan Agama Islam</v>
      </c>
      <c r="B4" s="250"/>
      <c r="C4" s="251" t="s">
        <v>51</v>
      </c>
      <c r="D4" s="252" t="s">
        <v>3</v>
      </c>
      <c r="E4" s="253" t="str">
        <f>'DATA UTAMA'!G31</f>
        <v>X MIPA 1</v>
      </c>
      <c r="F4" s="253"/>
      <c r="G4" s="253"/>
      <c r="H4" s="253"/>
      <c r="I4" s="253" t="str">
        <f>'DATA ISIAN'!B3</f>
        <v>X MIPA 1</v>
      </c>
    </row>
    <row r="5" spans="1:9" x14ac:dyDescent="0.2">
      <c r="A5" s="49">
        <f>'DATA UTAMA'!G29</f>
        <v>0</v>
      </c>
      <c r="B5" s="250"/>
      <c r="C5" s="251" t="s">
        <v>28</v>
      </c>
      <c r="D5" s="252" t="s">
        <v>3</v>
      </c>
      <c r="E5" s="1860" t="str">
        <f>PROSEM!E5</f>
        <v>2018/2019</v>
      </c>
      <c r="F5" s="1860"/>
      <c r="G5" s="1860"/>
      <c r="H5" s="1860"/>
      <c r="I5" s="253" t="str">
        <f>'DATA ISIAN'!B4</f>
        <v>X MIPA 2</v>
      </c>
    </row>
    <row r="6" spans="1:9" x14ac:dyDescent="0.2">
      <c r="A6" s="49"/>
      <c r="B6" s="250"/>
      <c r="C6" s="251" t="s">
        <v>417</v>
      </c>
      <c r="D6" s="252" t="s">
        <v>3</v>
      </c>
      <c r="E6" s="252">
        <v>2</v>
      </c>
      <c r="F6" s="252"/>
      <c r="G6" s="252"/>
      <c r="H6" s="252"/>
      <c r="I6" s="253" t="str">
        <f>'DATA ISIAN'!B5</f>
        <v>X IPS 1</v>
      </c>
    </row>
    <row r="7" spans="1:9" x14ac:dyDescent="0.2">
      <c r="B7" s="254"/>
      <c r="C7" s="251" t="s">
        <v>388</v>
      </c>
      <c r="D7" s="252" t="s">
        <v>3</v>
      </c>
      <c r="E7" s="252">
        <f>'DATA UTAMA'!G21</f>
        <v>0</v>
      </c>
      <c r="F7" s="252"/>
      <c r="G7" s="252"/>
      <c r="H7" s="252"/>
      <c r="I7" s="253" t="str">
        <f>'DATA ISIAN'!B6</f>
        <v>X IPS 2</v>
      </c>
    </row>
    <row r="8" spans="1:9" ht="6.75" customHeight="1" thickBot="1" x14ac:dyDescent="0.25">
      <c r="B8" s="255"/>
      <c r="C8" s="255"/>
      <c r="D8" s="255"/>
      <c r="E8" s="256"/>
      <c r="F8" s="255"/>
      <c r="G8" s="255"/>
      <c r="H8" s="255"/>
      <c r="I8" s="253" t="str">
        <f>'DATA ISIAN'!B7</f>
        <v>X IPS 3</v>
      </c>
    </row>
    <row r="9" spans="1:9" ht="15" thickTop="1" x14ac:dyDescent="0.2">
      <c r="B9" s="1847" t="s">
        <v>6</v>
      </c>
      <c r="C9" s="1853" t="s">
        <v>71</v>
      </c>
      <c r="D9" s="1854"/>
      <c r="E9" s="1850" t="s">
        <v>33</v>
      </c>
      <c r="F9" s="1850"/>
      <c r="G9" s="1850"/>
      <c r="H9" s="1851"/>
      <c r="I9" s="253">
        <f>'DATA ISIAN'!B8</f>
        <v>0</v>
      </c>
    </row>
    <row r="10" spans="1:9" x14ac:dyDescent="0.2">
      <c r="B10" s="1848"/>
      <c r="C10" s="1855"/>
      <c r="D10" s="1856"/>
      <c r="E10" s="1852" t="s">
        <v>52</v>
      </c>
      <c r="F10" s="1852"/>
      <c r="G10" s="1842" t="s">
        <v>53</v>
      </c>
      <c r="H10" s="1843"/>
      <c r="I10" s="253">
        <f>'DATA ISIAN'!B9</f>
        <v>0</v>
      </c>
    </row>
    <row r="11" spans="1:9" ht="15" thickBot="1" x14ac:dyDescent="0.25">
      <c r="B11" s="1849"/>
      <c r="C11" s="1857"/>
      <c r="D11" s="1858"/>
      <c r="E11" s="120" t="s">
        <v>41</v>
      </c>
      <c r="F11" s="120" t="s">
        <v>42</v>
      </c>
      <c r="G11" s="120" t="s">
        <v>41</v>
      </c>
      <c r="H11" s="257" t="s">
        <v>42</v>
      </c>
      <c r="I11" s="253">
        <f>'DATA ISIAN'!B10</f>
        <v>0</v>
      </c>
    </row>
    <row r="12" spans="1:9" s="50" customFormat="1" ht="31.5" customHeight="1" thickTop="1" x14ac:dyDescent="0.25">
      <c r="B12" s="258"/>
      <c r="C12" s="259" t="s">
        <v>399</v>
      </c>
      <c r="D12" s="260"/>
      <c r="E12" s="173"/>
      <c r="F12" s="173">
        <f>$E$6*E12</f>
        <v>0</v>
      </c>
      <c r="G12" s="261"/>
      <c r="H12" s="262"/>
      <c r="I12" s="253">
        <f>'DATA ISIAN'!B11</f>
        <v>0</v>
      </c>
    </row>
    <row r="13" spans="1:9" s="50" customFormat="1" ht="31.5" customHeight="1" x14ac:dyDescent="0.25">
      <c r="B13" s="263">
        <v>1</v>
      </c>
      <c r="C13" s="264" t="s">
        <v>398</v>
      </c>
      <c r="D13" s="265"/>
      <c r="E13" s="175">
        <v>8</v>
      </c>
      <c r="F13" s="173">
        <f>E13*$E$6</f>
        <v>16</v>
      </c>
      <c r="G13" s="266"/>
      <c r="H13" s="267"/>
      <c r="I13" s="253">
        <f>'DATA ISIAN'!B12</f>
        <v>0</v>
      </c>
    </row>
    <row r="14" spans="1:9" ht="31.5" customHeight="1" x14ac:dyDescent="0.2">
      <c r="B14" s="263">
        <v>2</v>
      </c>
      <c r="C14" s="268" t="s">
        <v>400</v>
      </c>
      <c r="D14" s="269"/>
      <c r="E14" s="175">
        <v>8</v>
      </c>
      <c r="F14" s="173">
        <f t="shared" ref="F14:F20" si="0">E14*$E$6</f>
        <v>16</v>
      </c>
      <c r="G14" s="266"/>
      <c r="H14" s="267"/>
      <c r="I14" s="253">
        <f>'DATA ISIAN'!B13</f>
        <v>0</v>
      </c>
    </row>
    <row r="15" spans="1:9" ht="31.5" customHeight="1" x14ac:dyDescent="0.2">
      <c r="B15" s="263"/>
      <c r="C15" s="268"/>
      <c r="D15" s="269"/>
      <c r="E15" s="175"/>
      <c r="F15" s="173">
        <f t="shared" si="0"/>
        <v>0</v>
      </c>
      <c r="G15" s="266"/>
      <c r="H15" s="267"/>
      <c r="I15" s="253">
        <f>'DATA ISIAN'!B14</f>
        <v>0</v>
      </c>
    </row>
    <row r="16" spans="1:9" ht="31.5" customHeight="1" x14ac:dyDescent="0.2">
      <c r="B16" s="263"/>
      <c r="C16" s="268"/>
      <c r="D16" s="269"/>
      <c r="E16" s="175"/>
      <c r="F16" s="173">
        <f t="shared" si="0"/>
        <v>0</v>
      </c>
      <c r="G16" s="270"/>
      <c r="H16" s="271"/>
      <c r="I16" s="253">
        <f>'DATA ISIAN'!B15</f>
        <v>0</v>
      </c>
    </row>
    <row r="17" spans="2:9" ht="31.5" customHeight="1" x14ac:dyDescent="0.2">
      <c r="B17" s="263"/>
      <c r="C17" s="268"/>
      <c r="D17" s="269"/>
      <c r="E17" s="175"/>
      <c r="F17" s="173">
        <f t="shared" si="0"/>
        <v>0</v>
      </c>
      <c r="G17" s="270"/>
      <c r="H17" s="271"/>
      <c r="I17" s="253">
        <f>'DATA ISIAN'!B16</f>
        <v>0</v>
      </c>
    </row>
    <row r="18" spans="2:9" ht="31.5" hidden="1" customHeight="1" x14ac:dyDescent="0.2">
      <c r="B18" s="263"/>
      <c r="C18" s="268"/>
      <c r="D18" s="269"/>
      <c r="E18" s="175"/>
      <c r="F18" s="173">
        <f t="shared" si="0"/>
        <v>0</v>
      </c>
      <c r="G18" s="270"/>
      <c r="H18" s="271"/>
      <c r="I18" s="253" t="str">
        <f>'DATA ISIAN'!B17</f>
        <v>XI MIPA 1</v>
      </c>
    </row>
    <row r="19" spans="2:9" ht="32.25" hidden="1" customHeight="1" x14ac:dyDescent="0.2">
      <c r="B19" s="263"/>
      <c r="C19" s="268"/>
      <c r="D19" s="269"/>
      <c r="E19" s="175"/>
      <c r="F19" s="173">
        <f t="shared" si="0"/>
        <v>0</v>
      </c>
      <c r="G19" s="270"/>
      <c r="H19" s="271"/>
      <c r="I19" s="253" t="str">
        <f>'DATA ISIAN'!B18</f>
        <v>XI MIPA 2</v>
      </c>
    </row>
    <row r="20" spans="2:9" ht="32.25" hidden="1" customHeight="1" x14ac:dyDescent="0.2">
      <c r="B20" s="263"/>
      <c r="C20" s="268"/>
      <c r="D20" s="269"/>
      <c r="E20" s="175"/>
      <c r="F20" s="173">
        <f t="shared" si="0"/>
        <v>0</v>
      </c>
      <c r="G20" s="270"/>
      <c r="H20" s="271"/>
      <c r="I20" s="253" t="str">
        <f>'DATA ISIAN'!B19</f>
        <v>XI IPS 1</v>
      </c>
    </row>
    <row r="21" spans="2:9" ht="32.25" customHeight="1" thickBot="1" x14ac:dyDescent="0.25">
      <c r="B21" s="272"/>
      <c r="C21" s="273"/>
      <c r="D21" s="274"/>
      <c r="E21" s="275"/>
      <c r="F21" s="275">
        <f>E21*$E$6</f>
        <v>0</v>
      </c>
      <c r="G21" s="276"/>
      <c r="H21" s="277"/>
      <c r="I21" s="253" t="str">
        <f>'DATA ISIAN'!B20</f>
        <v>XI IPS 2</v>
      </c>
    </row>
    <row r="22" spans="2:9" ht="32.25" customHeight="1" thickTop="1" x14ac:dyDescent="0.2">
      <c r="B22" s="258"/>
      <c r="C22" s="259" t="s">
        <v>399</v>
      </c>
      <c r="D22" s="260"/>
      <c r="E22" s="278"/>
      <c r="F22" s="278"/>
      <c r="G22" s="173"/>
      <c r="H22" s="279">
        <f>G22*$E$6</f>
        <v>0</v>
      </c>
      <c r="I22" s="253" t="str">
        <f>'DATA ISIAN'!B21</f>
        <v>XI IPS 3</v>
      </c>
    </row>
    <row r="23" spans="2:9" ht="32.25" customHeight="1" x14ac:dyDescent="0.2">
      <c r="B23" s="263">
        <v>3</v>
      </c>
      <c r="C23" s="280" t="s">
        <v>401</v>
      </c>
      <c r="D23" s="265"/>
      <c r="E23" s="270"/>
      <c r="F23" s="270"/>
      <c r="G23" s="175">
        <v>8</v>
      </c>
      <c r="H23" s="279">
        <f>G23*$E$6</f>
        <v>16</v>
      </c>
      <c r="I23" s="253">
        <f>'DATA ISIAN'!B22</f>
        <v>0</v>
      </c>
    </row>
    <row r="24" spans="2:9" ht="32.25" customHeight="1" x14ac:dyDescent="0.2">
      <c r="B24" s="263">
        <v>4</v>
      </c>
      <c r="C24" s="268" t="s">
        <v>402</v>
      </c>
      <c r="D24" s="269"/>
      <c r="E24" s="270"/>
      <c r="F24" s="270"/>
      <c r="G24" s="175">
        <v>8</v>
      </c>
      <c r="H24" s="279">
        <f t="shared" ref="H24:H32" si="1">G24*$E$6</f>
        <v>16</v>
      </c>
      <c r="I24" s="253">
        <f>'DATA ISIAN'!B23</f>
        <v>0</v>
      </c>
    </row>
    <row r="25" spans="2:9" ht="32.25" customHeight="1" x14ac:dyDescent="0.2">
      <c r="B25" s="263"/>
      <c r="C25" s="268"/>
      <c r="D25" s="269"/>
      <c r="E25" s="270"/>
      <c r="F25" s="270"/>
      <c r="G25" s="175"/>
      <c r="H25" s="279">
        <f t="shared" si="1"/>
        <v>0</v>
      </c>
      <c r="I25" s="253">
        <f>'DATA ISIAN'!B24</f>
        <v>0</v>
      </c>
    </row>
    <row r="26" spans="2:9" ht="32.25" customHeight="1" x14ac:dyDescent="0.2">
      <c r="B26" s="263"/>
      <c r="C26" s="268"/>
      <c r="D26" s="269"/>
      <c r="E26" s="270"/>
      <c r="F26" s="270"/>
      <c r="G26" s="175"/>
      <c r="H26" s="279">
        <f t="shared" si="1"/>
        <v>0</v>
      </c>
      <c r="I26" s="253">
        <f>'DATA ISIAN'!B25</f>
        <v>0</v>
      </c>
    </row>
    <row r="27" spans="2:9" ht="32.25" customHeight="1" x14ac:dyDescent="0.2">
      <c r="B27" s="263"/>
      <c r="C27" s="268"/>
      <c r="D27" s="269"/>
      <c r="E27" s="270"/>
      <c r="F27" s="270"/>
      <c r="G27" s="175"/>
      <c r="H27" s="279">
        <f t="shared" si="1"/>
        <v>0</v>
      </c>
      <c r="I27" s="253">
        <f>'DATA ISIAN'!B26</f>
        <v>0</v>
      </c>
    </row>
    <row r="28" spans="2:9" ht="32.25" customHeight="1" x14ac:dyDescent="0.2">
      <c r="B28" s="263"/>
      <c r="C28" s="268"/>
      <c r="D28" s="269"/>
      <c r="E28" s="270"/>
      <c r="F28" s="270"/>
      <c r="G28" s="175"/>
      <c r="H28" s="279">
        <f t="shared" si="1"/>
        <v>0</v>
      </c>
      <c r="I28" s="253">
        <f>'DATA ISIAN'!B27</f>
        <v>0</v>
      </c>
    </row>
    <row r="29" spans="2:9" ht="32.25" hidden="1" customHeight="1" x14ac:dyDescent="0.2">
      <c r="B29" s="263"/>
      <c r="C29" s="268"/>
      <c r="D29" s="269"/>
      <c r="E29" s="270"/>
      <c r="F29" s="270"/>
      <c r="G29" s="175"/>
      <c r="H29" s="279">
        <f t="shared" si="1"/>
        <v>0</v>
      </c>
      <c r="I29" s="253">
        <f>'DATA ISIAN'!B28</f>
        <v>0</v>
      </c>
    </row>
    <row r="30" spans="2:9" ht="32.25" hidden="1" customHeight="1" x14ac:dyDescent="0.2">
      <c r="B30" s="263"/>
      <c r="C30" s="268"/>
      <c r="D30" s="269"/>
      <c r="E30" s="270"/>
      <c r="F30" s="270"/>
      <c r="G30" s="175"/>
      <c r="H30" s="279">
        <f t="shared" si="1"/>
        <v>0</v>
      </c>
      <c r="I30" s="253">
        <f>'DATA ISIAN'!B29</f>
        <v>0</v>
      </c>
    </row>
    <row r="31" spans="2:9" ht="32.25" hidden="1" customHeight="1" x14ac:dyDescent="0.2">
      <c r="B31" s="263"/>
      <c r="C31" s="268"/>
      <c r="D31" s="269"/>
      <c r="E31" s="270"/>
      <c r="F31" s="270"/>
      <c r="G31" s="175"/>
      <c r="H31" s="279">
        <f t="shared" si="1"/>
        <v>0</v>
      </c>
      <c r="I31" s="253">
        <f>'DATA ISIAN'!B30</f>
        <v>0</v>
      </c>
    </row>
    <row r="32" spans="2:9" ht="32.25" customHeight="1" thickBot="1" x14ac:dyDescent="0.25">
      <c r="B32" s="272"/>
      <c r="C32" s="273"/>
      <c r="D32" s="274"/>
      <c r="E32" s="276"/>
      <c r="F32" s="276"/>
      <c r="G32" s="275"/>
      <c r="H32" s="281">
        <f t="shared" si="1"/>
        <v>0</v>
      </c>
      <c r="I32" s="253" t="str">
        <f>'DATA ISIAN'!B31</f>
        <v>XII MIPA 1</v>
      </c>
    </row>
    <row r="33" spans="2:9" ht="33" customHeight="1" thickTop="1" thickBot="1" x14ac:dyDescent="0.25">
      <c r="B33" s="1844" t="s">
        <v>54</v>
      </c>
      <c r="C33" s="1845"/>
      <c r="D33" s="1845"/>
      <c r="E33" s="282">
        <f>SUM(E12:E32)</f>
        <v>16</v>
      </c>
      <c r="F33" s="282">
        <f>SUM(F12:F32)</f>
        <v>32</v>
      </c>
      <c r="G33" s="282">
        <f>SUM(G13:G32)</f>
        <v>16</v>
      </c>
      <c r="H33" s="283">
        <f>SUM(H13:H32)</f>
        <v>32</v>
      </c>
      <c r="I33" s="253" t="str">
        <f>'DATA ISIAN'!B32</f>
        <v>XII MIPA 2</v>
      </c>
    </row>
    <row r="34" spans="2:9" ht="5.25" customHeight="1" thickTop="1" x14ac:dyDescent="0.2">
      <c r="B34" s="255"/>
      <c r="C34" s="255"/>
      <c r="D34" s="255"/>
      <c r="E34" s="256"/>
      <c r="F34" s="255"/>
      <c r="G34" s="255"/>
      <c r="H34" s="255"/>
      <c r="I34" s="253" t="str">
        <f>'DATA ISIAN'!B33</f>
        <v>XII IPS 1</v>
      </c>
    </row>
    <row r="35" spans="2:9" ht="13.5" customHeight="1" x14ac:dyDescent="0.2">
      <c r="B35" s="284" t="s">
        <v>55</v>
      </c>
      <c r="C35" s="284"/>
      <c r="D35" s="284"/>
      <c r="E35" s="285"/>
      <c r="F35" s="284"/>
      <c r="G35" s="284"/>
      <c r="H35" s="284"/>
      <c r="I35" s="253" t="str">
        <f>'DATA ISIAN'!B34</f>
        <v>XII IPS 2</v>
      </c>
    </row>
    <row r="36" spans="2:9" ht="13.5" customHeight="1" x14ac:dyDescent="0.2">
      <c r="B36" s="284" t="s">
        <v>42</v>
      </c>
      <c r="C36" s="284" t="s">
        <v>56</v>
      </c>
      <c r="D36" s="284"/>
      <c r="E36" s="285"/>
      <c r="F36" s="284"/>
      <c r="G36" s="284"/>
      <c r="H36" s="284"/>
      <c r="I36" s="253" t="str">
        <f>'DATA ISIAN'!B35</f>
        <v>XII IPS 3</v>
      </c>
    </row>
    <row r="37" spans="2:9" ht="12.75" customHeight="1" x14ac:dyDescent="0.2">
      <c r="B37" s="284" t="s">
        <v>41</v>
      </c>
      <c r="C37" s="284" t="s">
        <v>57</v>
      </c>
      <c r="D37" s="284"/>
      <c r="E37" s="285"/>
      <c r="F37" s="284"/>
      <c r="G37" s="284"/>
      <c r="H37" s="284"/>
      <c r="I37" s="253">
        <f>'DATA ISIAN'!B36</f>
        <v>0</v>
      </c>
    </row>
    <row r="38" spans="2:9" x14ac:dyDescent="0.2">
      <c r="B38" s="284"/>
      <c r="C38" s="285" t="s">
        <v>21</v>
      </c>
      <c r="D38" s="284"/>
      <c r="E38" s="1846"/>
      <c r="F38" s="1846"/>
      <c r="G38" s="1846"/>
      <c r="H38" s="1846"/>
      <c r="I38" s="253">
        <f>'DATA ISIAN'!B37</f>
        <v>0</v>
      </c>
    </row>
    <row r="39" spans="2:9" x14ac:dyDescent="0.2">
      <c r="B39" s="284"/>
      <c r="C39" s="285" t="s">
        <v>25</v>
      </c>
      <c r="D39" s="284"/>
      <c r="E39" s="256"/>
      <c r="F39" s="1846" t="s">
        <v>30</v>
      </c>
      <c r="G39" s="1846"/>
      <c r="H39" s="1846"/>
      <c r="I39" s="253">
        <f>'DATA ISIAN'!B38</f>
        <v>0</v>
      </c>
    </row>
    <row r="40" spans="2:9" x14ac:dyDescent="0.2">
      <c r="B40" s="284"/>
      <c r="C40" s="256"/>
      <c r="D40" s="255"/>
      <c r="E40" s="256"/>
      <c r="F40" s="285"/>
      <c r="G40" s="284"/>
      <c r="H40" s="284"/>
      <c r="I40" s="284"/>
    </row>
    <row r="41" spans="2:9" x14ac:dyDescent="0.2">
      <c r="B41" s="284"/>
      <c r="C41" s="285"/>
      <c r="D41" s="284"/>
      <c r="E41" s="256"/>
      <c r="F41" s="285"/>
      <c r="G41" s="284"/>
      <c r="H41" s="284"/>
      <c r="I41" s="284"/>
    </row>
    <row r="42" spans="2:9" x14ac:dyDescent="0.2">
      <c r="B42" s="284"/>
      <c r="C42" s="285"/>
      <c r="D42" s="284"/>
      <c r="E42" s="256"/>
      <c r="F42" s="285"/>
      <c r="G42" s="284"/>
      <c r="H42" s="284"/>
      <c r="I42" s="284"/>
    </row>
    <row r="43" spans="2:9" s="1253" customFormat="1" x14ac:dyDescent="0.2">
      <c r="B43" s="286"/>
      <c r="C43" s="1251" t="str">
        <f>PROSEM!C31</f>
        <v>MARLINA, M.Pd</v>
      </c>
      <c r="D43" s="286"/>
      <c r="E43" s="1252"/>
      <c r="F43" s="1861">
        <f>PROSEM!AB5</f>
        <v>0</v>
      </c>
      <c r="G43" s="1861"/>
      <c r="H43" s="1861"/>
      <c r="I43" s="287"/>
    </row>
    <row r="44" spans="2:9" x14ac:dyDescent="0.2">
      <c r="B44" s="284"/>
      <c r="C44" s="285" t="str">
        <f>PROSEM!C32</f>
        <v>NIP. -</v>
      </c>
      <c r="D44" s="284"/>
      <c r="E44" s="256"/>
      <c r="F44" s="1841" t="str">
        <f>PROSEM!AA32</f>
        <v>NIP. 0</v>
      </c>
      <c r="G44" s="1841"/>
      <c r="H44" s="1841"/>
      <c r="I44" s="288"/>
    </row>
  </sheetData>
  <mergeCells count="13">
    <mergeCell ref="B1:H1"/>
    <mergeCell ref="E5:H5"/>
    <mergeCell ref="F39:H39"/>
    <mergeCell ref="F43:H43"/>
    <mergeCell ref="E3:H3"/>
    <mergeCell ref="F44:H44"/>
    <mergeCell ref="G10:H10"/>
    <mergeCell ref="B33:D33"/>
    <mergeCell ref="E38:H38"/>
    <mergeCell ref="B9:B11"/>
    <mergeCell ref="E9:H9"/>
    <mergeCell ref="E10:F10"/>
    <mergeCell ref="C9:D11"/>
  </mergeCells>
  <conditionalFormatting sqref="E33:I33 B33 E12:I13 E22:I23 D14:I21 D24:I32 E3:I4 I5:I39 B12:C32 F13:F21 H23:H32">
    <cfRule type="cellIs" dxfId="95" priority="1" stopIfTrue="1" operator="equal">
      <formula>0</formula>
    </cfRule>
  </conditionalFormatting>
  <dataValidations count="1">
    <dataValidation type="list" allowBlank="1" showInputMessage="1" showErrorMessage="1" sqref="E3">
      <formula1>$A$3:$A$5</formula1>
    </dataValidation>
  </dataValidations>
  <hyperlinks>
    <hyperlink ref="A1" location="'DATA UTAMA'!A1" display="'DATA UTAMA'!A1"/>
  </hyperlinks>
  <pageMargins left="0.7" right="0.7" top="0.75" bottom="0.75" header="0.3" footer="0.3"/>
  <pageSetup paperSize="9" scale="90" orientation="portrait" horizontalDpi="4294967293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37</vt:i4>
      </vt:variant>
      <vt:variant>
        <vt:lpstr>Named Ranges</vt:lpstr>
      </vt:variant>
      <vt:variant>
        <vt:i4>6</vt:i4>
      </vt:variant>
    </vt:vector>
  </HeadingPairs>
  <TitlesOfParts>
    <vt:vector size="43" baseType="lpstr">
      <vt:lpstr>CARA PENGISIAN</vt:lpstr>
      <vt:lpstr>DATA UTAMA</vt:lpstr>
      <vt:lpstr>DATA ISIAN</vt:lpstr>
      <vt:lpstr>COVER</vt:lpstr>
      <vt:lpstr>DAFTAR ISI</vt:lpstr>
      <vt:lpstr>KALDIK</vt:lpstr>
      <vt:lpstr>JADWAL</vt:lpstr>
      <vt:lpstr>KKM</vt:lpstr>
      <vt:lpstr>PROTA</vt:lpstr>
      <vt:lpstr>PROSEM</vt:lpstr>
      <vt:lpstr>ABSEN</vt:lpstr>
      <vt:lpstr>RA</vt:lpstr>
      <vt:lpstr>JURNAL</vt:lpstr>
      <vt:lpstr>NPENGETAHUAN</vt:lpstr>
      <vt:lpstr>UTS</vt:lpstr>
      <vt:lpstr>AB SOAL</vt:lpstr>
      <vt:lpstr>UAS</vt:lpstr>
      <vt:lpstr>NKETRAMPILAN</vt:lpstr>
      <vt:lpstr>NTM</vt:lpstr>
      <vt:lpstr>NTA</vt:lpstr>
      <vt:lpstr>NSIKAP</vt:lpstr>
      <vt:lpstr>RNDS</vt:lpstr>
      <vt:lpstr>NDS-SP</vt:lpstr>
      <vt:lpstr>NDS-JR</vt:lpstr>
      <vt:lpstr>NDS-DS</vt:lpstr>
      <vt:lpstr>NDS-TJ</vt:lpstr>
      <vt:lpstr>NDS-GT</vt:lpstr>
      <vt:lpstr>NDS-TL</vt:lpstr>
      <vt:lpstr>NDS-PD</vt:lpstr>
      <vt:lpstr>NDS-ST</vt:lpstr>
      <vt:lpstr>NJUR</vt:lpstr>
      <vt:lpstr>DESKRIPSI</vt:lpstr>
      <vt:lpstr>AN. AKHIR</vt:lpstr>
      <vt:lpstr>REKAP 100</vt:lpstr>
      <vt:lpstr>NILAI RAPORT</vt:lpstr>
      <vt:lpstr>DSS-DSK</vt:lpstr>
      <vt:lpstr>Sheet1</vt:lpstr>
      <vt:lpstr>'AN. AKHIR'!Print_Titles</vt:lpstr>
      <vt:lpstr>JURNAL!Print_Titles</vt:lpstr>
      <vt:lpstr>'NILAI RAPORT'!Print_Titles</vt:lpstr>
      <vt:lpstr>NKETRAMPILAN!Print_Titles</vt:lpstr>
      <vt:lpstr>NPENGETAHUAN!Print_Titles</vt:lpstr>
      <vt:lpstr>NSIKAP!Print_Titles</vt:lpstr>
    </vt:vector>
  </TitlesOfParts>
  <Company>VDF .Corporation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WAJIH WIDADA</dc:creator>
  <cp:lastModifiedBy>mkgr</cp:lastModifiedBy>
  <cp:lastPrinted>2018-10-04T03:58:27Z</cp:lastPrinted>
  <dcterms:created xsi:type="dcterms:W3CDTF">2010-07-06T07:17:10Z</dcterms:created>
  <dcterms:modified xsi:type="dcterms:W3CDTF">2019-09-04T03:10:35Z</dcterms:modified>
</cp:coreProperties>
</file>